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4F405F39-081B-499F-A269-EB45634F60D9}" xr6:coauthVersionLast="45" xr6:coauthVersionMax="45" xr10:uidLastSave="{00000000-0000-0000-0000-000000000000}"/>
  <bookViews>
    <workbookView xWindow="-98" yWindow="-98" windowWidth="20715" windowHeight="13276" activeTab="9"/>
  </bookViews>
  <sheets>
    <sheet name="notes" sheetId="14" r:id="rId1"/>
    <sheet name="common data" sheetId="2" r:id="rId2"/>
    <sheet name="Import price 2000" sheetId="1" r:id="rId3"/>
    <sheet name="IEA nat prices" sheetId="3" r:id="rId4"/>
    <sheet name="IEAtax" sheetId="16" r:id="rId5"/>
    <sheet name="IEAtaxesBE" sheetId="11" r:id="rId6"/>
    <sheet name="IEAdelivcost" sheetId="10" r:id="rId7"/>
    <sheet name="Computation assumptions" sheetId="12" r:id="rId8"/>
    <sheet name="VEDASUBSIDY" sheetId="15" r:id="rId9"/>
    <sheet name="VEDADELIVCHPOTH" sheetId="13" r:id="rId10"/>
    <sheet name="VEDAdelivcost" sheetId="7" r:id="rId11"/>
  </sheets>
  <definedNames>
    <definedName name="conv">'common data'!$B$7</definedName>
    <definedName name="discount">'common data'!$B$11</definedName>
    <definedName name="period">#REF!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0" i="13" l="1"/>
  <c r="AY41" i="3"/>
  <c r="AL142" i="7"/>
  <c r="AK142" i="7"/>
  <c r="AJ142" i="7"/>
  <c r="AI142" i="7"/>
  <c r="AH142" i="7"/>
  <c r="AG142" i="7"/>
  <c r="AF142" i="7"/>
  <c r="AE142" i="7"/>
  <c r="AD142" i="7"/>
  <c r="AC142" i="7"/>
  <c r="AB142" i="7"/>
  <c r="AA142" i="7"/>
  <c r="Y142" i="7" s="1"/>
  <c r="Z142" i="7"/>
  <c r="AP142" i="7"/>
  <c r="X142" i="7"/>
  <c r="W142" i="7"/>
  <c r="V142" i="7"/>
  <c r="U142" i="7"/>
  <c r="T142" i="7"/>
  <c r="S142" i="7"/>
  <c r="R142" i="7"/>
  <c r="Q142" i="7"/>
  <c r="P142" i="7"/>
  <c r="O142" i="7"/>
  <c r="N142" i="7"/>
  <c r="M142" i="7"/>
  <c r="L142" i="7"/>
  <c r="K142" i="7"/>
  <c r="J142" i="7"/>
  <c r="AL141" i="7"/>
  <c r="AK141" i="7"/>
  <c r="AJ141" i="7"/>
  <c r="AI141" i="7"/>
  <c r="AH141" i="7"/>
  <c r="AG141" i="7"/>
  <c r="AF141" i="7"/>
  <c r="AE141" i="7"/>
  <c r="AD141" i="7"/>
  <c r="AC141" i="7"/>
  <c r="AB141" i="7"/>
  <c r="AA141" i="7"/>
  <c r="Y141" i="7"/>
  <c r="Z141" i="7"/>
  <c r="AP141" i="7"/>
  <c r="X141" i="7"/>
  <c r="W141" i="7"/>
  <c r="V141" i="7"/>
  <c r="U141" i="7"/>
  <c r="T141" i="7"/>
  <c r="S141" i="7"/>
  <c r="R141" i="7"/>
  <c r="Q141" i="7"/>
  <c r="P141" i="7"/>
  <c r="O141" i="7"/>
  <c r="N141" i="7"/>
  <c r="M141" i="7"/>
  <c r="L141" i="7"/>
  <c r="K141" i="7"/>
  <c r="J141" i="7"/>
  <c r="AL137" i="7"/>
  <c r="AK137" i="7"/>
  <c r="AJ137" i="7"/>
  <c r="AI137" i="7"/>
  <c r="AH137" i="7"/>
  <c r="AG137" i="7"/>
  <c r="AF137" i="7"/>
  <c r="AE137" i="7"/>
  <c r="AD137" i="7"/>
  <c r="AC137" i="7"/>
  <c r="AB137" i="7"/>
  <c r="AA137" i="7"/>
  <c r="Y137" i="7"/>
  <c r="Z137" i="7"/>
  <c r="AP137" i="7"/>
  <c r="X137" i="7"/>
  <c r="W137" i="7"/>
  <c r="V137" i="7"/>
  <c r="U137" i="7"/>
  <c r="T137" i="7"/>
  <c r="S137" i="7"/>
  <c r="R137" i="7"/>
  <c r="Q137" i="7"/>
  <c r="P137" i="7"/>
  <c r="O137" i="7"/>
  <c r="N137" i="7"/>
  <c r="M137" i="7"/>
  <c r="L137" i="7"/>
  <c r="K137" i="7"/>
  <c r="J137" i="7"/>
  <c r="I142" i="7"/>
  <c r="I141" i="7"/>
  <c r="I137" i="7"/>
  <c r="A13" i="1"/>
  <c r="C13" i="1"/>
  <c r="C38" i="1" s="1"/>
  <c r="E7" i="13"/>
  <c r="E6" i="13"/>
  <c r="E21" i="13"/>
  <c r="E19" i="13"/>
  <c r="A14" i="1"/>
  <c r="C14" i="1"/>
  <c r="C44" i="1"/>
  <c r="B10" i="10" s="1"/>
  <c r="I35" i="3"/>
  <c r="F27" i="10" s="1"/>
  <c r="F54" i="10" s="1"/>
  <c r="O35" i="3"/>
  <c r="H27" i="10"/>
  <c r="R35" i="3"/>
  <c r="I27" i="10"/>
  <c r="U35" i="3"/>
  <c r="J27" i="10" s="1"/>
  <c r="AA35" i="3"/>
  <c r="L27" i="10" s="1"/>
  <c r="AD35" i="3"/>
  <c r="M27" i="10" s="1"/>
  <c r="AG35" i="3"/>
  <c r="N27" i="10" s="1"/>
  <c r="AJ35" i="3"/>
  <c r="O27" i="10" s="1"/>
  <c r="F31" i="3"/>
  <c r="E23" i="10" s="1"/>
  <c r="A15" i="1"/>
  <c r="C15" i="1" s="1"/>
  <c r="C34" i="1"/>
  <c r="C31" i="3"/>
  <c r="D23" i="10" s="1"/>
  <c r="I31" i="3"/>
  <c r="F23" i="10" s="1"/>
  <c r="O31" i="3"/>
  <c r="H23" i="10" s="1"/>
  <c r="R31" i="3"/>
  <c r="I23" i="10" s="1"/>
  <c r="U31" i="3"/>
  <c r="J23" i="10" s="1"/>
  <c r="AA31" i="3"/>
  <c r="L23" i="10"/>
  <c r="AD31" i="3"/>
  <c r="M23" i="10" s="1"/>
  <c r="AG31" i="3"/>
  <c r="N23" i="10" s="1"/>
  <c r="AJ31" i="3"/>
  <c r="O23" i="10"/>
  <c r="G56" i="7"/>
  <c r="E56" i="7"/>
  <c r="G55" i="7"/>
  <c r="E55" i="7"/>
  <c r="G87" i="7"/>
  <c r="E87" i="7"/>
  <c r="G74" i="7"/>
  <c r="E74" i="7"/>
  <c r="G20" i="7"/>
  <c r="E20" i="7"/>
  <c r="C42" i="3"/>
  <c r="D34" i="10" s="1"/>
  <c r="F42" i="3"/>
  <c r="E34" i="10" s="1"/>
  <c r="O42" i="3"/>
  <c r="H34" i="10" s="1"/>
  <c r="R42" i="3"/>
  <c r="I34" i="10" s="1"/>
  <c r="U42" i="3"/>
  <c r="J34" i="10" s="1"/>
  <c r="X42" i="3"/>
  <c r="K34" i="10"/>
  <c r="AA42" i="3"/>
  <c r="L34" i="10"/>
  <c r="AD42" i="3"/>
  <c r="M34" i="10" s="1"/>
  <c r="AG42" i="3"/>
  <c r="N34" i="10" s="1"/>
  <c r="AJ42" i="3"/>
  <c r="O34" i="10"/>
  <c r="B39" i="10"/>
  <c r="B40" i="10"/>
  <c r="C34" i="3"/>
  <c r="D26" i="10" s="1"/>
  <c r="F34" i="3"/>
  <c r="E26" i="10" s="1"/>
  <c r="O34" i="3"/>
  <c r="H26" i="10"/>
  <c r="R34" i="3"/>
  <c r="I26" i="10" s="1"/>
  <c r="U34" i="3"/>
  <c r="J26" i="10" s="1"/>
  <c r="X34" i="3"/>
  <c r="K26" i="10" s="1"/>
  <c r="AA34" i="3"/>
  <c r="L26" i="10" s="1"/>
  <c r="AD34" i="3"/>
  <c r="M26" i="10" s="1"/>
  <c r="AG34" i="3"/>
  <c r="N26" i="10" s="1"/>
  <c r="AJ34" i="3"/>
  <c r="O26" i="10" s="1"/>
  <c r="C29" i="3"/>
  <c r="D21" i="10"/>
  <c r="F29" i="3"/>
  <c r="E21" i="10" s="1"/>
  <c r="I29" i="3"/>
  <c r="F21" i="10" s="1"/>
  <c r="O29" i="3"/>
  <c r="H21" i="10" s="1"/>
  <c r="U29" i="3"/>
  <c r="J21" i="10" s="1"/>
  <c r="X29" i="3"/>
  <c r="K21" i="10" s="1"/>
  <c r="AA29" i="3"/>
  <c r="L21" i="10" s="1"/>
  <c r="AD29" i="3"/>
  <c r="M21" i="10"/>
  <c r="AG29" i="3"/>
  <c r="N21" i="10" s="1"/>
  <c r="AJ29" i="3"/>
  <c r="O21" i="10" s="1"/>
  <c r="F81" i="15"/>
  <c r="F126" i="15" s="1"/>
  <c r="F80" i="15"/>
  <c r="F125" i="15"/>
  <c r="F79" i="15"/>
  <c r="F124" i="15" s="1"/>
  <c r="F78" i="15"/>
  <c r="F123" i="15" s="1"/>
  <c r="F77" i="15"/>
  <c r="F122" i="15" s="1"/>
  <c r="F76" i="15"/>
  <c r="F121" i="15" s="1"/>
  <c r="G16" i="15"/>
  <c r="G61" i="15" s="1"/>
  <c r="G106" i="15" s="1"/>
  <c r="E16" i="15"/>
  <c r="E61" i="15"/>
  <c r="E106" i="15" s="1"/>
  <c r="G15" i="15"/>
  <c r="G60" i="15"/>
  <c r="G105" i="15" s="1"/>
  <c r="E15" i="15"/>
  <c r="E60" i="15" s="1"/>
  <c r="E105" i="15" s="1"/>
  <c r="G14" i="15"/>
  <c r="G59" i="15" s="1"/>
  <c r="G104" i="15" s="1"/>
  <c r="E14" i="15"/>
  <c r="E59" i="15" s="1"/>
  <c r="E104" i="15" s="1"/>
  <c r="G13" i="15"/>
  <c r="G58" i="15" s="1"/>
  <c r="G103" i="15" s="1"/>
  <c r="E13" i="15"/>
  <c r="E58" i="15"/>
  <c r="E103" i="15"/>
  <c r="G12" i="15"/>
  <c r="G57" i="15" s="1"/>
  <c r="G102" i="15" s="1"/>
  <c r="E12" i="15"/>
  <c r="E57" i="15"/>
  <c r="E102" i="15" s="1"/>
  <c r="G11" i="15"/>
  <c r="G56" i="15" s="1"/>
  <c r="G101" i="15" s="1"/>
  <c r="E11" i="15"/>
  <c r="E56" i="15"/>
  <c r="E101" i="15" s="1"/>
  <c r="G10" i="15"/>
  <c r="G55" i="15" s="1"/>
  <c r="G100" i="15"/>
  <c r="E10" i="15"/>
  <c r="E55" i="15" s="1"/>
  <c r="E100" i="15" s="1"/>
  <c r="G9" i="15"/>
  <c r="G54" i="15" s="1"/>
  <c r="G99" i="15" s="1"/>
  <c r="E9" i="15"/>
  <c r="E54" i="15"/>
  <c r="E99" i="15"/>
  <c r="G8" i="15"/>
  <c r="G53" i="15" s="1"/>
  <c r="G98" i="15" s="1"/>
  <c r="E8" i="15"/>
  <c r="E53" i="15"/>
  <c r="E98" i="15" s="1"/>
  <c r="G7" i="15"/>
  <c r="G52" i="15" s="1"/>
  <c r="G97" i="15" s="1"/>
  <c r="E7" i="15"/>
  <c r="E52" i="15"/>
  <c r="E97" i="15" s="1"/>
  <c r="G6" i="15"/>
  <c r="G51" i="15" s="1"/>
  <c r="G96" i="15" s="1"/>
  <c r="E6" i="15"/>
  <c r="E51" i="15" s="1"/>
  <c r="E96" i="15" s="1"/>
  <c r="G49" i="15"/>
  <c r="G94" i="15" s="1"/>
  <c r="E49" i="15"/>
  <c r="E94" i="15" s="1"/>
  <c r="G48" i="15"/>
  <c r="G93" i="15"/>
  <c r="G138" i="15" s="1"/>
  <c r="E48" i="15"/>
  <c r="E93" i="15"/>
  <c r="E138" i="15" s="1"/>
  <c r="G47" i="15"/>
  <c r="G92" i="15" s="1"/>
  <c r="G137" i="15"/>
  <c r="E47" i="15"/>
  <c r="E92" i="15" s="1"/>
  <c r="E137" i="15" s="1"/>
  <c r="G46" i="15"/>
  <c r="G91" i="15" s="1"/>
  <c r="G136" i="15" s="1"/>
  <c r="E46" i="15"/>
  <c r="E91" i="15"/>
  <c r="E136" i="15" s="1"/>
  <c r="G45" i="15"/>
  <c r="G90" i="15" s="1"/>
  <c r="G135" i="15" s="1"/>
  <c r="E45" i="15"/>
  <c r="E90" i="15"/>
  <c r="E135" i="15" s="1"/>
  <c r="G44" i="15"/>
  <c r="G89" i="15"/>
  <c r="G134" i="15" s="1"/>
  <c r="E44" i="15"/>
  <c r="E89" i="15"/>
  <c r="E134" i="15" s="1"/>
  <c r="G43" i="15"/>
  <c r="G88" i="15" s="1"/>
  <c r="G133" i="15"/>
  <c r="E43" i="15"/>
  <c r="E88" i="15" s="1"/>
  <c r="E133" i="15" s="1"/>
  <c r="G42" i="15"/>
  <c r="G87" i="15" s="1"/>
  <c r="G132" i="15" s="1"/>
  <c r="E42" i="15"/>
  <c r="E87" i="15"/>
  <c r="E132" i="15" s="1"/>
  <c r="G41" i="15"/>
  <c r="G86" i="15" s="1"/>
  <c r="G131" i="15" s="1"/>
  <c r="E41" i="15"/>
  <c r="E86" i="15"/>
  <c r="E131" i="15" s="1"/>
  <c r="G40" i="15"/>
  <c r="G85" i="15"/>
  <c r="G130" i="15" s="1"/>
  <c r="E40" i="15"/>
  <c r="E85" i="15"/>
  <c r="E130" i="15" s="1"/>
  <c r="G39" i="15"/>
  <c r="G84" i="15" s="1"/>
  <c r="G129" i="15"/>
  <c r="E39" i="15"/>
  <c r="E84" i="15" s="1"/>
  <c r="E129" i="15" s="1"/>
  <c r="G38" i="15"/>
  <c r="G83" i="15" s="1"/>
  <c r="G128" i="15" s="1"/>
  <c r="E38" i="15"/>
  <c r="E83" i="15"/>
  <c r="E128" i="15"/>
  <c r="G37" i="15"/>
  <c r="G82" i="15" s="1"/>
  <c r="G127" i="15" s="1"/>
  <c r="E37" i="15"/>
  <c r="E82" i="15"/>
  <c r="E127" i="15" s="1"/>
  <c r="G36" i="15"/>
  <c r="G81" i="15"/>
  <c r="G126" i="15" s="1"/>
  <c r="E36" i="15"/>
  <c r="E81" i="15"/>
  <c r="E126" i="15" s="1"/>
  <c r="G35" i="15"/>
  <c r="G80" i="15" s="1"/>
  <c r="G125" i="15"/>
  <c r="E35" i="15"/>
  <c r="E80" i="15" s="1"/>
  <c r="E125" i="15" s="1"/>
  <c r="G34" i="15"/>
  <c r="G79" i="15" s="1"/>
  <c r="G124" i="15" s="1"/>
  <c r="E34" i="15"/>
  <c r="E79" i="15"/>
  <c r="E124" i="15" s="1"/>
  <c r="G33" i="15"/>
  <c r="G78" i="15" s="1"/>
  <c r="G123" i="15" s="1"/>
  <c r="E33" i="15"/>
  <c r="E78" i="15"/>
  <c r="E123" i="15" s="1"/>
  <c r="G32" i="15"/>
  <c r="G77" i="15"/>
  <c r="G122" i="15" s="1"/>
  <c r="E32" i="15"/>
  <c r="E77" i="15"/>
  <c r="E122" i="15" s="1"/>
  <c r="G31" i="15"/>
  <c r="G76" i="15" s="1"/>
  <c r="G121" i="15"/>
  <c r="E31" i="15"/>
  <c r="E76" i="15" s="1"/>
  <c r="E121" i="15" s="1"/>
  <c r="G30" i="15"/>
  <c r="G75" i="15" s="1"/>
  <c r="G120" i="15" s="1"/>
  <c r="E30" i="15"/>
  <c r="E75" i="15"/>
  <c r="E120" i="15" s="1"/>
  <c r="G29" i="15"/>
  <c r="G74" i="15" s="1"/>
  <c r="G119" i="15" s="1"/>
  <c r="E29" i="15"/>
  <c r="E74" i="15"/>
  <c r="E119" i="15" s="1"/>
  <c r="G28" i="15"/>
  <c r="G73" i="15"/>
  <c r="G118" i="15" s="1"/>
  <c r="E28" i="15"/>
  <c r="E73" i="15"/>
  <c r="E118" i="15" s="1"/>
  <c r="G27" i="15"/>
  <c r="G72" i="15" s="1"/>
  <c r="G117" i="15"/>
  <c r="E27" i="15"/>
  <c r="E72" i="15" s="1"/>
  <c r="E117" i="15" s="1"/>
  <c r="G26" i="15"/>
  <c r="G71" i="15" s="1"/>
  <c r="G116" i="15" s="1"/>
  <c r="E26" i="15"/>
  <c r="E71" i="15"/>
  <c r="E116" i="15" s="1"/>
  <c r="G25" i="15"/>
  <c r="G70" i="15" s="1"/>
  <c r="G115" i="15" s="1"/>
  <c r="E25" i="15"/>
  <c r="E70" i="15"/>
  <c r="E115" i="15" s="1"/>
  <c r="G24" i="15"/>
  <c r="G69" i="15"/>
  <c r="G114" i="15" s="1"/>
  <c r="E24" i="15"/>
  <c r="E69" i="15"/>
  <c r="E114" i="15" s="1"/>
  <c r="G23" i="15"/>
  <c r="G68" i="15" s="1"/>
  <c r="G113" i="15"/>
  <c r="E23" i="15"/>
  <c r="E68" i="15" s="1"/>
  <c r="E113" i="15" s="1"/>
  <c r="G22" i="15"/>
  <c r="G67" i="15" s="1"/>
  <c r="G112" i="15" s="1"/>
  <c r="E22" i="15"/>
  <c r="E67" i="15"/>
  <c r="E112" i="15"/>
  <c r="G21" i="15"/>
  <c r="G66" i="15" s="1"/>
  <c r="G111" i="15" s="1"/>
  <c r="E21" i="15"/>
  <c r="E66" i="15"/>
  <c r="E111" i="15" s="1"/>
  <c r="G20" i="15"/>
  <c r="G65" i="15"/>
  <c r="G110" i="15" s="1"/>
  <c r="E20" i="15"/>
  <c r="E65" i="15"/>
  <c r="E110" i="15" s="1"/>
  <c r="G19" i="15"/>
  <c r="G64" i="15" s="1"/>
  <c r="G109" i="15"/>
  <c r="E19" i="15"/>
  <c r="E64" i="15" s="1"/>
  <c r="E109" i="15" s="1"/>
  <c r="G18" i="15"/>
  <c r="G63" i="15" s="1"/>
  <c r="G108" i="15" s="1"/>
  <c r="E18" i="15"/>
  <c r="E63" i="15"/>
  <c r="E108" i="15" s="1"/>
  <c r="G17" i="15"/>
  <c r="G62" i="15" s="1"/>
  <c r="G107" i="15" s="1"/>
  <c r="E17" i="15"/>
  <c r="E62" i="15"/>
  <c r="E107" i="15" s="1"/>
  <c r="G5" i="15"/>
  <c r="G50" i="15"/>
  <c r="G95" i="15" s="1"/>
  <c r="E5" i="15"/>
  <c r="E50" i="15"/>
  <c r="E95" i="15" s="1"/>
  <c r="BB24" i="3"/>
  <c r="AY24" i="3"/>
  <c r="C43" i="3"/>
  <c r="D35" i="10"/>
  <c r="F43" i="3"/>
  <c r="E35" i="10" s="1"/>
  <c r="I43" i="3"/>
  <c r="F35" i="10" s="1"/>
  <c r="O43" i="3"/>
  <c r="H35" i="10" s="1"/>
  <c r="R43" i="3"/>
  <c r="I35" i="10" s="1"/>
  <c r="U43" i="3"/>
  <c r="J35" i="10" s="1"/>
  <c r="X43" i="3"/>
  <c r="K35" i="10" s="1"/>
  <c r="AA43" i="3"/>
  <c r="L35" i="10" s="1"/>
  <c r="AD43" i="3"/>
  <c r="M35" i="10"/>
  <c r="AG43" i="3"/>
  <c r="N35" i="10" s="1"/>
  <c r="AJ43" i="3"/>
  <c r="O35" i="10" s="1"/>
  <c r="C40" i="3"/>
  <c r="D32" i="10" s="1"/>
  <c r="F40" i="3"/>
  <c r="E32" i="10"/>
  <c r="I40" i="3"/>
  <c r="F32" i="10" s="1"/>
  <c r="R40" i="3"/>
  <c r="I32" i="10"/>
  <c r="U40" i="3"/>
  <c r="J32" i="10" s="1"/>
  <c r="X40" i="3"/>
  <c r="K32" i="10"/>
  <c r="AA40" i="3"/>
  <c r="L32" i="10" s="1"/>
  <c r="AD40" i="3"/>
  <c r="M32" i="10" s="1"/>
  <c r="AG40" i="3"/>
  <c r="N32" i="10" s="1"/>
  <c r="C27" i="3"/>
  <c r="D19" i="10"/>
  <c r="F27" i="3"/>
  <c r="E19" i="10" s="1"/>
  <c r="I27" i="3"/>
  <c r="F19" i="10" s="1"/>
  <c r="O27" i="3"/>
  <c r="H19" i="10" s="1"/>
  <c r="R27" i="3"/>
  <c r="I19" i="10"/>
  <c r="U27" i="3"/>
  <c r="J19" i="10" s="1"/>
  <c r="X27" i="3"/>
  <c r="K19" i="10"/>
  <c r="AA27" i="3"/>
  <c r="L19" i="10"/>
  <c r="AD27" i="3"/>
  <c r="M19" i="10" s="1"/>
  <c r="AG27" i="3"/>
  <c r="N19" i="10" s="1"/>
  <c r="AP102" i="7"/>
  <c r="AP92" i="7"/>
  <c r="T148" i="10"/>
  <c r="AP85" i="7" s="1"/>
  <c r="AP72" i="7"/>
  <c r="AP61" i="7"/>
  <c r="AP51" i="7"/>
  <c r="AP50" i="7"/>
  <c r="AP49" i="7"/>
  <c r="AP45" i="7"/>
  <c r="AP37" i="7"/>
  <c r="AP34" i="7"/>
  <c r="AP15" i="7"/>
  <c r="AP14" i="7"/>
  <c r="AV24" i="3"/>
  <c r="AH191" i="10"/>
  <c r="AH190" i="10"/>
  <c r="AH165" i="10"/>
  <c r="AH155" i="10"/>
  <c r="AC148" i="10"/>
  <c r="AD148" i="10"/>
  <c r="AF148" i="10"/>
  <c r="AG148" i="10"/>
  <c r="AH135" i="10"/>
  <c r="AH124" i="10"/>
  <c r="AH114" i="10"/>
  <c r="AH113" i="10"/>
  <c r="AH112" i="10"/>
  <c r="AH108" i="10"/>
  <c r="AH100" i="10"/>
  <c r="AH97" i="10"/>
  <c r="AH78" i="10"/>
  <c r="AH77" i="10"/>
  <c r="AE168" i="10"/>
  <c r="AE176" i="10" s="1"/>
  <c r="AE122" i="10"/>
  <c r="AE169" i="10"/>
  <c r="AE170" i="10" s="1"/>
  <c r="AE115" i="10"/>
  <c r="AE126" i="10" s="1"/>
  <c r="AE139" i="10" s="1"/>
  <c r="AE152" i="10" s="1"/>
  <c r="AE121" i="10"/>
  <c r="AE120" i="10"/>
  <c r="AE132" i="10"/>
  <c r="AE128" i="10" s="1"/>
  <c r="AE141" i="10" s="1"/>
  <c r="AE156" i="10" s="1"/>
  <c r="AE117" i="10"/>
  <c r="AE148" i="10"/>
  <c r="AE85" i="10"/>
  <c r="AE95" i="10"/>
  <c r="AE99" i="10"/>
  <c r="AE93" i="10"/>
  <c r="AE107" i="10" s="1"/>
  <c r="AE106" i="10" s="1"/>
  <c r="AE90" i="10"/>
  <c r="AE91" i="10" s="1"/>
  <c r="AE89" i="10"/>
  <c r="AE103" i="10" s="1"/>
  <c r="AE94" i="10"/>
  <c r="AE71" i="10"/>
  <c r="AE73" i="10"/>
  <c r="AE75" i="10" s="1"/>
  <c r="AE68" i="10"/>
  <c r="AE70" i="10"/>
  <c r="AE72" i="10" s="1"/>
  <c r="Z165" i="10"/>
  <c r="Z155" i="10"/>
  <c r="AL92" i="7" s="1"/>
  <c r="Z114" i="10"/>
  <c r="Z100" i="10"/>
  <c r="Z97" i="10"/>
  <c r="AL34" i="7" s="1"/>
  <c r="Z78" i="10"/>
  <c r="Z77" i="10"/>
  <c r="G93" i="7"/>
  <c r="E93" i="7"/>
  <c r="G92" i="7"/>
  <c r="E92" i="7"/>
  <c r="G91" i="7"/>
  <c r="E91" i="7"/>
  <c r="G90" i="7"/>
  <c r="E90" i="7"/>
  <c r="G89" i="7"/>
  <c r="E89" i="7"/>
  <c r="G88" i="7"/>
  <c r="E88" i="7"/>
  <c r="G86" i="7"/>
  <c r="E86" i="7"/>
  <c r="G85" i="7"/>
  <c r="E85" i="7"/>
  <c r="G84" i="7"/>
  <c r="E84" i="7"/>
  <c r="G83" i="7"/>
  <c r="E83" i="7"/>
  <c r="G82" i="7"/>
  <c r="E82" i="7"/>
  <c r="G81" i="7"/>
  <c r="E81" i="7"/>
  <c r="G80" i="7"/>
  <c r="E80" i="7"/>
  <c r="G79" i="7"/>
  <c r="E79" i="7"/>
  <c r="G78" i="7"/>
  <c r="E78" i="7"/>
  <c r="G77" i="7"/>
  <c r="E77" i="7"/>
  <c r="G76" i="7"/>
  <c r="E76" i="7"/>
  <c r="G75" i="7"/>
  <c r="E75" i="7"/>
  <c r="G73" i="7"/>
  <c r="E73" i="7"/>
  <c r="G72" i="7"/>
  <c r="E72" i="7"/>
  <c r="G71" i="7"/>
  <c r="E71" i="7"/>
  <c r="G70" i="7"/>
  <c r="E70" i="7"/>
  <c r="G69" i="7"/>
  <c r="E69" i="7"/>
  <c r="G68" i="7"/>
  <c r="E68" i="7"/>
  <c r="G67" i="7"/>
  <c r="E67" i="7"/>
  <c r="G66" i="7"/>
  <c r="E66" i="7"/>
  <c r="G65" i="7"/>
  <c r="E65" i="7"/>
  <c r="G64" i="7"/>
  <c r="E64" i="7"/>
  <c r="G63" i="7"/>
  <c r="E63" i="7"/>
  <c r="G62" i="7"/>
  <c r="E62" i="7"/>
  <c r="G61" i="7"/>
  <c r="E61" i="7"/>
  <c r="G60" i="7"/>
  <c r="E60" i="7"/>
  <c r="G59" i="7"/>
  <c r="E59" i="7"/>
  <c r="G58" i="7"/>
  <c r="E58" i="7"/>
  <c r="G57" i="7"/>
  <c r="E57" i="7"/>
  <c r="G54" i="7"/>
  <c r="E54" i="7"/>
  <c r="G53" i="7"/>
  <c r="E53" i="7"/>
  <c r="G52" i="7"/>
  <c r="E52" i="7"/>
  <c r="G51" i="7"/>
  <c r="E51" i="7"/>
  <c r="G50" i="7"/>
  <c r="E50" i="7"/>
  <c r="G49" i="7"/>
  <c r="E49" i="7"/>
  <c r="G48" i="7"/>
  <c r="E48" i="7"/>
  <c r="G47" i="7"/>
  <c r="E47" i="7"/>
  <c r="G46" i="7"/>
  <c r="E46" i="7"/>
  <c r="G45" i="7"/>
  <c r="E45" i="7"/>
  <c r="G44" i="7"/>
  <c r="E44" i="7"/>
  <c r="G43" i="7"/>
  <c r="E43" i="7"/>
  <c r="G42" i="7"/>
  <c r="E42" i="7"/>
  <c r="G41" i="7"/>
  <c r="E41" i="7"/>
  <c r="G40" i="7"/>
  <c r="E40" i="7"/>
  <c r="G39" i="7"/>
  <c r="E39" i="7"/>
  <c r="G38" i="7"/>
  <c r="E38" i="7"/>
  <c r="G37" i="7"/>
  <c r="E37" i="7"/>
  <c r="G36" i="7"/>
  <c r="E36" i="7"/>
  <c r="G35" i="7"/>
  <c r="E35" i="7"/>
  <c r="G34" i="7"/>
  <c r="E34" i="7"/>
  <c r="G33" i="7"/>
  <c r="E33" i="7"/>
  <c r="G32" i="7"/>
  <c r="E32" i="7"/>
  <c r="G31" i="7"/>
  <c r="E31" i="7"/>
  <c r="G30" i="7"/>
  <c r="E30" i="7"/>
  <c r="G29" i="7"/>
  <c r="E29" i="7"/>
  <c r="G28" i="7"/>
  <c r="E28" i="7"/>
  <c r="G27" i="7"/>
  <c r="E27" i="7"/>
  <c r="G26" i="7"/>
  <c r="E26" i="7"/>
  <c r="G25" i="7"/>
  <c r="E25" i="7"/>
  <c r="G24" i="7"/>
  <c r="E24" i="7"/>
  <c r="G23" i="7"/>
  <c r="E23" i="7"/>
  <c r="G22" i="7"/>
  <c r="E22" i="7"/>
  <c r="G21" i="7"/>
  <c r="E21" i="7"/>
  <c r="G19" i="7"/>
  <c r="E19" i="7"/>
  <c r="G18" i="7"/>
  <c r="E18" i="7"/>
  <c r="G17" i="7"/>
  <c r="E17" i="7"/>
  <c r="G16" i="7"/>
  <c r="E16" i="7"/>
  <c r="G15" i="7"/>
  <c r="E15" i="7"/>
  <c r="G14" i="7"/>
  <c r="E14" i="7"/>
  <c r="G13" i="7"/>
  <c r="E13" i="7"/>
  <c r="G12" i="7"/>
  <c r="E12" i="7"/>
  <c r="G11" i="7"/>
  <c r="E11" i="7"/>
  <c r="G10" i="7"/>
  <c r="E10" i="7"/>
  <c r="G9" i="7"/>
  <c r="E9" i="7"/>
  <c r="G8" i="7"/>
  <c r="E8" i="7"/>
  <c r="G7" i="7"/>
  <c r="E7" i="7"/>
  <c r="G6" i="7"/>
  <c r="E6" i="7"/>
  <c r="G5" i="7"/>
  <c r="E5" i="7"/>
  <c r="BA43" i="3"/>
  <c r="AZ43" i="3"/>
  <c r="R24" i="16"/>
  <c r="AY43" i="3"/>
  <c r="T35" i="10" s="1"/>
  <c r="BA42" i="3"/>
  <c r="AZ42" i="3"/>
  <c r="R23" i="16" s="1"/>
  <c r="AY42" i="3"/>
  <c r="T34" i="10"/>
  <c r="BA41" i="3"/>
  <c r="AZ41" i="3"/>
  <c r="R22" i="16"/>
  <c r="T33" i="10"/>
  <c r="BA40" i="3"/>
  <c r="AZ40" i="3"/>
  <c r="R21" i="16" s="1"/>
  <c r="AY40" i="3"/>
  <c r="T32" i="10" s="1"/>
  <c r="BA38" i="3"/>
  <c r="AZ38" i="3"/>
  <c r="R19" i="16" s="1"/>
  <c r="AY38" i="3"/>
  <c r="T30" i="10" s="1"/>
  <c r="BA37" i="3"/>
  <c r="AZ37" i="3"/>
  <c r="R18" i="16"/>
  <c r="Y144" i="15"/>
  <c r="AY37" i="3"/>
  <c r="T29" i="10"/>
  <c r="BA35" i="3"/>
  <c r="AZ35" i="3"/>
  <c r="R16" i="16" s="1"/>
  <c r="AY35" i="3"/>
  <c r="T27" i="10"/>
  <c r="BA34" i="3"/>
  <c r="AZ34" i="3"/>
  <c r="R15" i="16"/>
  <c r="AY34" i="3"/>
  <c r="T26" i="10"/>
  <c r="BA33" i="3"/>
  <c r="AZ33" i="3"/>
  <c r="R14" i="16"/>
  <c r="AY33" i="3"/>
  <c r="T25" i="10" s="1"/>
  <c r="BA32" i="3"/>
  <c r="AZ32" i="3"/>
  <c r="R13" i="16" s="1"/>
  <c r="AY32" i="3"/>
  <c r="T24" i="10"/>
  <c r="BA31" i="3"/>
  <c r="AZ31" i="3"/>
  <c r="R12" i="16" s="1"/>
  <c r="AY31" i="3"/>
  <c r="T23" i="10"/>
  <c r="BA29" i="3"/>
  <c r="AZ29" i="3"/>
  <c r="R10" i="16" s="1"/>
  <c r="AY29" i="3"/>
  <c r="T21" i="10" s="1"/>
  <c r="T48" i="10" s="1"/>
  <c r="T73" i="10" s="1"/>
  <c r="BA28" i="3"/>
  <c r="AZ28" i="3"/>
  <c r="R9" i="16"/>
  <c r="AY28" i="3"/>
  <c r="T20" i="10" s="1"/>
  <c r="BA27" i="3"/>
  <c r="AZ27" i="3"/>
  <c r="R8" i="16" s="1"/>
  <c r="AY27" i="3"/>
  <c r="T19" i="10"/>
  <c r="BA25" i="3"/>
  <c r="AZ25" i="3"/>
  <c r="R5" i="16"/>
  <c r="AY25" i="3"/>
  <c r="T17" i="10" s="1"/>
  <c r="E147" i="7"/>
  <c r="E146" i="7"/>
  <c r="E145" i="7"/>
  <c r="E144" i="7"/>
  <c r="AA114" i="10"/>
  <c r="AA113" i="10"/>
  <c r="AA112" i="10"/>
  <c r="G38" i="10"/>
  <c r="AA108" i="10"/>
  <c r="G134" i="7"/>
  <c r="G135" i="7"/>
  <c r="G136" i="7"/>
  <c r="G137" i="7"/>
  <c r="G138" i="7"/>
  <c r="G139" i="7"/>
  <c r="G140" i="7"/>
  <c r="G141" i="7"/>
  <c r="G142" i="7"/>
  <c r="G143" i="7"/>
  <c r="G133" i="7"/>
  <c r="E143" i="7"/>
  <c r="E142" i="7"/>
  <c r="E141" i="7"/>
  <c r="E140" i="7"/>
  <c r="E139" i="7"/>
  <c r="E138" i="7"/>
  <c r="E137" i="7"/>
  <c r="E136" i="7"/>
  <c r="E135" i="7"/>
  <c r="E134" i="7"/>
  <c r="E133" i="7"/>
  <c r="G40" i="10"/>
  <c r="AA165" i="10"/>
  <c r="AA155" i="10"/>
  <c r="D148" i="10"/>
  <c r="I85" i="7" s="1"/>
  <c r="E148" i="10"/>
  <c r="J85" i="7"/>
  <c r="F148" i="10"/>
  <c r="G148" i="10"/>
  <c r="H148" i="10"/>
  <c r="M85" i="7"/>
  <c r="I148" i="10"/>
  <c r="J148" i="10"/>
  <c r="K148" i="10"/>
  <c r="P85" i="7"/>
  <c r="L148" i="10"/>
  <c r="Q85" i="7" s="1"/>
  <c r="M148" i="10"/>
  <c r="N148" i="10"/>
  <c r="O148" i="10"/>
  <c r="T85" i="7" s="1"/>
  <c r="P148" i="10"/>
  <c r="Q148" i="10"/>
  <c r="V85" i="7"/>
  <c r="R148" i="10"/>
  <c r="W85" i="7"/>
  <c r="S148" i="10"/>
  <c r="X85" i="7" s="1"/>
  <c r="U148" i="10"/>
  <c r="Z85" i="7"/>
  <c r="V148" i="10"/>
  <c r="AA85" i="7" s="1"/>
  <c r="Y85" i="7" s="1"/>
  <c r="AA135" i="10"/>
  <c r="AA124" i="10"/>
  <c r="AA100" i="10"/>
  <c r="AA97" i="10"/>
  <c r="AA78" i="10"/>
  <c r="AA77" i="10"/>
  <c r="AL72" i="7"/>
  <c r="AL61" i="7"/>
  <c r="AL50" i="7"/>
  <c r="AL49" i="7"/>
  <c r="AL45" i="7"/>
  <c r="AL15" i="7"/>
  <c r="AL14" i="7"/>
  <c r="AK72" i="7"/>
  <c r="AJ72" i="7"/>
  <c r="AI72" i="7"/>
  <c r="AH72" i="7"/>
  <c r="AG72" i="7"/>
  <c r="AF72" i="7"/>
  <c r="AE72" i="7"/>
  <c r="AD72" i="7"/>
  <c r="AC72" i="7"/>
  <c r="AB72" i="7"/>
  <c r="AK61" i="7"/>
  <c r="AJ61" i="7"/>
  <c r="AI61" i="7"/>
  <c r="AH61" i="7"/>
  <c r="AG61" i="7"/>
  <c r="AF61" i="7"/>
  <c r="AE61" i="7"/>
  <c r="AD61" i="7"/>
  <c r="AC61" i="7"/>
  <c r="AB61" i="7"/>
  <c r="AK50" i="7"/>
  <c r="AJ50" i="7"/>
  <c r="AI50" i="7"/>
  <c r="AH50" i="7"/>
  <c r="AG50" i="7"/>
  <c r="AF50" i="7"/>
  <c r="AE50" i="7"/>
  <c r="AD50" i="7"/>
  <c r="AC50" i="7"/>
  <c r="AB50" i="7"/>
  <c r="AK49" i="7"/>
  <c r="AJ49" i="7"/>
  <c r="AI49" i="7"/>
  <c r="AH49" i="7"/>
  <c r="AG49" i="7"/>
  <c r="AF49" i="7"/>
  <c r="AE49" i="7"/>
  <c r="AD49" i="7"/>
  <c r="AC49" i="7"/>
  <c r="AB49" i="7"/>
  <c r="AK45" i="7"/>
  <c r="AJ45" i="7"/>
  <c r="AI45" i="7"/>
  <c r="AH45" i="7"/>
  <c r="AG45" i="7"/>
  <c r="AF45" i="7"/>
  <c r="AE45" i="7"/>
  <c r="AD45" i="7"/>
  <c r="AC45" i="7"/>
  <c r="AB45" i="7"/>
  <c r="E20" i="13"/>
  <c r="E18" i="13"/>
  <c r="E5" i="13"/>
  <c r="E17" i="13"/>
  <c r="E16" i="13"/>
  <c r="G132" i="7"/>
  <c r="G131" i="7"/>
  <c r="G130" i="7"/>
  <c r="G129" i="7"/>
  <c r="E128" i="7"/>
  <c r="E127" i="7"/>
  <c r="E125" i="7"/>
  <c r="E126" i="7"/>
  <c r="E124" i="7"/>
  <c r="E122" i="7"/>
  <c r="E123" i="7"/>
  <c r="E121" i="7"/>
  <c r="E120" i="7"/>
  <c r="E118" i="7"/>
  <c r="E119" i="7"/>
  <c r="E117" i="7"/>
  <c r="E116" i="7"/>
  <c r="E115" i="7"/>
  <c r="E114" i="7"/>
  <c r="E113" i="7"/>
  <c r="E112" i="7"/>
  <c r="E111" i="7"/>
  <c r="E110" i="7"/>
  <c r="E109" i="7"/>
  <c r="E108" i="7"/>
  <c r="E107" i="7"/>
  <c r="E106" i="7"/>
  <c r="E105" i="7"/>
  <c r="E104" i="7"/>
  <c r="E103" i="7"/>
  <c r="E102" i="7"/>
  <c r="E101" i="7"/>
  <c r="E100" i="7"/>
  <c r="E99" i="7"/>
  <c r="E98" i="7"/>
  <c r="E97" i="7"/>
  <c r="E96" i="7"/>
  <c r="E95" i="7"/>
  <c r="E94" i="7"/>
  <c r="G128" i="7"/>
  <c r="G127" i="7"/>
  <c r="G125" i="7"/>
  <c r="G126" i="7"/>
  <c r="G124" i="7"/>
  <c r="G122" i="7"/>
  <c r="G123" i="7"/>
  <c r="G121" i="7"/>
  <c r="G120" i="7"/>
  <c r="G118" i="7"/>
  <c r="G119" i="7"/>
  <c r="G117" i="7"/>
  <c r="G116" i="7"/>
  <c r="G115" i="7"/>
  <c r="G114" i="7"/>
  <c r="G113" i="7"/>
  <c r="G112" i="7"/>
  <c r="G111" i="7"/>
  <c r="G110" i="7"/>
  <c r="G109" i="7"/>
  <c r="G108" i="7"/>
  <c r="G107" i="7"/>
  <c r="G106" i="7"/>
  <c r="G105" i="7"/>
  <c r="G104" i="7"/>
  <c r="G103" i="7"/>
  <c r="G102" i="7"/>
  <c r="G101" i="7"/>
  <c r="G100" i="7"/>
  <c r="G99" i="7"/>
  <c r="G98" i="7"/>
  <c r="G97" i="7"/>
  <c r="G96" i="7"/>
  <c r="G95" i="7"/>
  <c r="G94" i="7"/>
  <c r="AA102" i="7"/>
  <c r="Y102" i="7" s="1"/>
  <c r="Z102" i="7"/>
  <c r="X102" i="7"/>
  <c r="W102" i="7"/>
  <c r="V102" i="7"/>
  <c r="U102" i="7"/>
  <c r="T102" i="7"/>
  <c r="S102" i="7"/>
  <c r="R102" i="7"/>
  <c r="Q102" i="7"/>
  <c r="P102" i="7"/>
  <c r="O102" i="7"/>
  <c r="N102" i="7"/>
  <c r="M102" i="7"/>
  <c r="L102" i="7"/>
  <c r="K102" i="7"/>
  <c r="J102" i="7"/>
  <c r="I102" i="7"/>
  <c r="AA92" i="7"/>
  <c r="Y92" i="7"/>
  <c r="Z92" i="7"/>
  <c r="X92" i="7"/>
  <c r="W92" i="7"/>
  <c r="V92" i="7"/>
  <c r="U92" i="7"/>
  <c r="T92" i="7"/>
  <c r="S92" i="7"/>
  <c r="R92" i="7"/>
  <c r="Q92" i="7"/>
  <c r="P92" i="7"/>
  <c r="O92" i="7"/>
  <c r="N92" i="7"/>
  <c r="M92" i="7"/>
  <c r="L92" i="7"/>
  <c r="K92" i="7"/>
  <c r="J92" i="7"/>
  <c r="I92" i="7"/>
  <c r="AA72" i="7"/>
  <c r="Y72" i="7"/>
  <c r="Z72" i="7"/>
  <c r="X72" i="7"/>
  <c r="W72" i="7"/>
  <c r="V72" i="7"/>
  <c r="U72" i="7"/>
  <c r="T72" i="7"/>
  <c r="S72" i="7"/>
  <c r="R72" i="7"/>
  <c r="Q72" i="7"/>
  <c r="P72" i="7"/>
  <c r="O72" i="7"/>
  <c r="N72" i="7"/>
  <c r="M72" i="7"/>
  <c r="L72" i="7"/>
  <c r="K72" i="7"/>
  <c r="J72" i="7"/>
  <c r="I72" i="7"/>
  <c r="AA61" i="7"/>
  <c r="Y61" i="7" s="1"/>
  <c r="Z61" i="7"/>
  <c r="X61" i="7"/>
  <c r="W61" i="7"/>
  <c r="V61" i="7"/>
  <c r="U61" i="7"/>
  <c r="T61" i="7"/>
  <c r="S61" i="7"/>
  <c r="R61" i="7"/>
  <c r="Q61" i="7"/>
  <c r="P61" i="7"/>
  <c r="O61" i="7"/>
  <c r="N61" i="7"/>
  <c r="M61" i="7"/>
  <c r="L61" i="7"/>
  <c r="K61" i="7"/>
  <c r="J61" i="7"/>
  <c r="I61" i="7"/>
  <c r="AA51" i="7"/>
  <c r="Y51" i="7" s="1"/>
  <c r="Z51" i="7"/>
  <c r="X51" i="7"/>
  <c r="W51" i="7"/>
  <c r="V51" i="7"/>
  <c r="U51" i="7"/>
  <c r="T51" i="7"/>
  <c r="S51" i="7"/>
  <c r="R51" i="7"/>
  <c r="Q51" i="7"/>
  <c r="P51" i="7"/>
  <c r="O51" i="7"/>
  <c r="N51" i="7"/>
  <c r="M51" i="7"/>
  <c r="L51" i="7"/>
  <c r="K51" i="7"/>
  <c r="J51" i="7"/>
  <c r="I51" i="7"/>
  <c r="AA50" i="7"/>
  <c r="Y50" i="7"/>
  <c r="Z50" i="7"/>
  <c r="X50" i="7"/>
  <c r="W50" i="7"/>
  <c r="V50" i="7"/>
  <c r="U50" i="7"/>
  <c r="T50" i="7"/>
  <c r="S50" i="7"/>
  <c r="R50" i="7"/>
  <c r="Q50" i="7"/>
  <c r="P50" i="7"/>
  <c r="O50" i="7"/>
  <c r="N50" i="7"/>
  <c r="M50" i="7"/>
  <c r="L50" i="7"/>
  <c r="K50" i="7"/>
  <c r="J50" i="7"/>
  <c r="I50" i="7"/>
  <c r="AA49" i="7"/>
  <c r="Y49" i="7"/>
  <c r="Z49" i="7"/>
  <c r="X49" i="7"/>
  <c r="W49" i="7"/>
  <c r="V49" i="7"/>
  <c r="U49" i="7"/>
  <c r="T49" i="7"/>
  <c r="S49" i="7"/>
  <c r="R49" i="7"/>
  <c r="Q49" i="7"/>
  <c r="P49" i="7"/>
  <c r="O49" i="7"/>
  <c r="N49" i="7"/>
  <c r="M49" i="7"/>
  <c r="L49" i="7"/>
  <c r="K49" i="7"/>
  <c r="J49" i="7"/>
  <c r="I49" i="7"/>
  <c r="AA45" i="7"/>
  <c r="Y45" i="7" s="1"/>
  <c r="Z45" i="7"/>
  <c r="X45" i="7"/>
  <c r="W45" i="7"/>
  <c r="V45" i="7"/>
  <c r="U45" i="7"/>
  <c r="T45" i="7"/>
  <c r="S45" i="7"/>
  <c r="R45" i="7"/>
  <c r="Q45" i="7"/>
  <c r="P45" i="7"/>
  <c r="O45" i="7"/>
  <c r="N45" i="7"/>
  <c r="M45" i="7"/>
  <c r="L45" i="7"/>
  <c r="K45" i="7"/>
  <c r="J45" i="7"/>
  <c r="I45" i="7"/>
  <c r="AA37" i="7"/>
  <c r="Y37" i="7"/>
  <c r="Z37" i="7"/>
  <c r="X37" i="7"/>
  <c r="W37" i="7"/>
  <c r="V37" i="7"/>
  <c r="U37" i="7"/>
  <c r="T37" i="7"/>
  <c r="S37" i="7"/>
  <c r="R37" i="7"/>
  <c r="Q37" i="7"/>
  <c r="P37" i="7"/>
  <c r="O37" i="7"/>
  <c r="N37" i="7"/>
  <c r="M37" i="7"/>
  <c r="L37" i="7"/>
  <c r="K37" i="7"/>
  <c r="J37" i="7"/>
  <c r="I37" i="7"/>
  <c r="AA34" i="7"/>
  <c r="Y34" i="7"/>
  <c r="Z34" i="7"/>
  <c r="X34" i="7"/>
  <c r="W34" i="7"/>
  <c r="V34" i="7"/>
  <c r="U34" i="7"/>
  <c r="T34" i="7"/>
  <c r="S34" i="7"/>
  <c r="R34" i="7"/>
  <c r="Q34" i="7"/>
  <c r="P34" i="7"/>
  <c r="O34" i="7"/>
  <c r="N34" i="7"/>
  <c r="M34" i="7"/>
  <c r="L34" i="7"/>
  <c r="K34" i="7"/>
  <c r="J34" i="7"/>
  <c r="I34" i="7"/>
  <c r="AA15" i="7"/>
  <c r="Y15" i="7"/>
  <c r="Z15" i="7"/>
  <c r="X15" i="7"/>
  <c r="W15" i="7"/>
  <c r="V15" i="7"/>
  <c r="U15" i="7"/>
  <c r="T15" i="7"/>
  <c r="S15" i="7"/>
  <c r="R15" i="7"/>
  <c r="Q15" i="7"/>
  <c r="P15" i="7"/>
  <c r="O15" i="7"/>
  <c r="N15" i="7"/>
  <c r="M15" i="7"/>
  <c r="L15" i="7"/>
  <c r="K15" i="7"/>
  <c r="J15" i="7"/>
  <c r="I15" i="7"/>
  <c r="AA14" i="7"/>
  <c r="Y14" i="7" s="1"/>
  <c r="Z14" i="7"/>
  <c r="X14" i="7"/>
  <c r="W14" i="7"/>
  <c r="V14" i="7"/>
  <c r="U14" i="7"/>
  <c r="T14" i="7"/>
  <c r="S14" i="7"/>
  <c r="R14" i="7"/>
  <c r="Q14" i="7"/>
  <c r="P14" i="7"/>
  <c r="O14" i="7"/>
  <c r="N14" i="7"/>
  <c r="M14" i="7"/>
  <c r="L14" i="7"/>
  <c r="K14" i="7"/>
  <c r="J14" i="7"/>
  <c r="I14" i="7"/>
  <c r="Y165" i="10"/>
  <c r="X165" i="10"/>
  <c r="Y155" i="10"/>
  <c r="X155" i="10"/>
  <c r="N85" i="7"/>
  <c r="O85" i="7"/>
  <c r="R85" i="7"/>
  <c r="S85" i="7"/>
  <c r="U85" i="7"/>
  <c r="G39" i="10"/>
  <c r="A40" i="10"/>
  <c r="A39" i="10"/>
  <c r="A38" i="10"/>
  <c r="L13" i="3"/>
  <c r="L7" i="3" s="1"/>
  <c r="B23" i="12"/>
  <c r="B38" i="10"/>
  <c r="G51" i="1"/>
  <c r="G52" i="1"/>
  <c r="G53" i="1"/>
  <c r="G54" i="1"/>
  <c r="G55" i="1"/>
  <c r="G50" i="1"/>
  <c r="E55" i="1"/>
  <c r="E54" i="1"/>
  <c r="E53" i="1"/>
  <c r="E52" i="1"/>
  <c r="E51" i="1"/>
  <c r="E50" i="1"/>
  <c r="C55" i="1"/>
  <c r="C54" i="1"/>
  <c r="C53" i="1"/>
  <c r="C52" i="1"/>
  <c r="C51" i="1"/>
  <c r="C50" i="1"/>
  <c r="N132" i="2"/>
  <c r="M132" i="2"/>
  <c r="L132" i="2"/>
  <c r="K132" i="2"/>
  <c r="J132" i="2"/>
  <c r="I132" i="2"/>
  <c r="H132" i="2"/>
  <c r="G132" i="2"/>
  <c r="F132" i="2"/>
  <c r="N131" i="2"/>
  <c r="M131" i="2"/>
  <c r="L131" i="2"/>
  <c r="K131" i="2"/>
  <c r="J131" i="2"/>
  <c r="I131" i="2"/>
  <c r="H131" i="2"/>
  <c r="G131" i="2"/>
  <c r="F131" i="2"/>
  <c r="N130" i="2"/>
  <c r="M130" i="2"/>
  <c r="L130" i="2"/>
  <c r="K130" i="2"/>
  <c r="J130" i="2"/>
  <c r="I130" i="2"/>
  <c r="H130" i="2"/>
  <c r="G130" i="2"/>
  <c r="F130" i="2"/>
  <c r="E132" i="2"/>
  <c r="E131" i="2"/>
  <c r="E130" i="2"/>
  <c r="G111" i="2"/>
  <c r="E119" i="2" s="1"/>
  <c r="F116" i="2"/>
  <c r="X114" i="10"/>
  <c r="X100" i="10"/>
  <c r="X97" i="10"/>
  <c r="X78" i="10"/>
  <c r="X77" i="10"/>
  <c r="B21" i="1"/>
  <c r="G43" i="3"/>
  <c r="G42" i="3"/>
  <c r="B23" i="11"/>
  <c r="C23" i="16"/>
  <c r="G40" i="3"/>
  <c r="B21" i="11" s="1"/>
  <c r="G35" i="3"/>
  <c r="G34" i="3"/>
  <c r="G31" i="3"/>
  <c r="B12" i="11"/>
  <c r="C12" i="16"/>
  <c r="G29" i="3"/>
  <c r="G27" i="3"/>
  <c r="C8" i="16" s="1"/>
  <c r="B8" i="11"/>
  <c r="D26" i="11"/>
  <c r="E26" i="11" s="1"/>
  <c r="D19" i="11"/>
  <c r="D18" i="11"/>
  <c r="F13" i="3"/>
  <c r="F35" i="3" s="1"/>
  <c r="E27" i="10" s="1"/>
  <c r="Y77" i="10"/>
  <c r="Y78" i="10"/>
  <c r="Y97" i="10"/>
  <c r="Y100" i="10"/>
  <c r="Y114" i="10"/>
  <c r="U24" i="3"/>
  <c r="H4" i="16" s="1"/>
  <c r="O143" i="15" s="1"/>
  <c r="A16" i="10"/>
  <c r="A43" i="10" s="1"/>
  <c r="A10" i="10"/>
  <c r="A9" i="10"/>
  <c r="A8" i="10"/>
  <c r="A7" i="10"/>
  <c r="A6" i="10"/>
  <c r="B5" i="10"/>
  <c r="A4" i="10"/>
  <c r="D96" i="2"/>
  <c r="E102" i="2" s="1"/>
  <c r="BG43" i="3"/>
  <c r="BG42" i="3"/>
  <c r="BG41" i="3"/>
  <c r="BG40" i="3"/>
  <c r="BG38" i="3"/>
  <c r="BG37" i="3"/>
  <c r="BG35" i="3"/>
  <c r="BG34" i="3"/>
  <c r="BG33" i="3"/>
  <c r="BG32" i="3"/>
  <c r="BG31" i="3"/>
  <c r="BG29" i="3"/>
  <c r="BG28" i="3"/>
  <c r="BG27" i="3"/>
  <c r="BD43" i="3"/>
  <c r="BD42" i="3"/>
  <c r="BD41" i="3"/>
  <c r="BD40" i="3"/>
  <c r="BD38" i="3"/>
  <c r="BD37" i="3"/>
  <c r="BD35" i="3"/>
  <c r="BD34" i="3"/>
  <c r="BD33" i="3"/>
  <c r="BD32" i="3"/>
  <c r="BD31" i="3"/>
  <c r="BD29" i="3"/>
  <c r="BD28" i="3"/>
  <c r="BD27" i="3"/>
  <c r="AX43" i="3"/>
  <c r="AX42" i="3"/>
  <c r="AX41" i="3"/>
  <c r="AX40" i="3"/>
  <c r="AX38" i="3"/>
  <c r="AX37" i="3"/>
  <c r="AX35" i="3"/>
  <c r="AX34" i="3"/>
  <c r="AX33" i="3"/>
  <c r="AX32" i="3"/>
  <c r="AX31" i="3"/>
  <c r="AX29" i="3"/>
  <c r="AX28" i="3"/>
  <c r="AX27" i="3"/>
  <c r="AU43" i="3"/>
  <c r="AU42" i="3"/>
  <c r="AU41" i="3"/>
  <c r="AU40" i="3"/>
  <c r="AU38" i="3"/>
  <c r="AU37" i="3"/>
  <c r="AU35" i="3"/>
  <c r="AU34" i="3"/>
  <c r="AU33" i="3"/>
  <c r="AU32" i="3"/>
  <c r="AU31" i="3"/>
  <c r="AU29" i="3"/>
  <c r="AU28" i="3"/>
  <c r="AU27" i="3"/>
  <c r="AR43" i="3"/>
  <c r="AR42" i="3"/>
  <c r="AR41" i="3"/>
  <c r="AR40" i="3"/>
  <c r="AR38" i="3"/>
  <c r="AR37" i="3"/>
  <c r="AR35" i="3"/>
  <c r="AR34" i="3"/>
  <c r="AR33" i="3"/>
  <c r="AR32" i="3"/>
  <c r="AR31" i="3"/>
  <c r="AR29" i="3"/>
  <c r="AR28" i="3"/>
  <c r="AR27" i="3"/>
  <c r="AO43" i="3"/>
  <c r="AO42" i="3"/>
  <c r="AO41" i="3"/>
  <c r="AO40" i="3"/>
  <c r="AO38" i="3"/>
  <c r="AO37" i="3"/>
  <c r="AO35" i="3"/>
  <c r="AO34" i="3"/>
  <c r="AO33" i="3"/>
  <c r="AO32" i="3"/>
  <c r="AO31" i="3"/>
  <c r="AO29" i="3"/>
  <c r="AO28" i="3"/>
  <c r="AO27" i="3"/>
  <c r="AL43" i="3"/>
  <c r="AL42" i="3"/>
  <c r="AL41" i="3"/>
  <c r="AL40" i="3"/>
  <c r="AL38" i="3"/>
  <c r="AL37" i="3"/>
  <c r="AL35" i="3"/>
  <c r="AL34" i="3"/>
  <c r="AL33" i="3"/>
  <c r="AL32" i="3"/>
  <c r="AL31" i="3"/>
  <c r="AL29" i="3"/>
  <c r="AL28" i="3"/>
  <c r="AL27" i="3"/>
  <c r="AI43" i="3"/>
  <c r="AI42" i="3"/>
  <c r="AI41" i="3"/>
  <c r="AI40" i="3"/>
  <c r="AI38" i="3"/>
  <c r="AI37" i="3"/>
  <c r="AI35" i="3"/>
  <c r="AI34" i="3"/>
  <c r="AI33" i="3"/>
  <c r="AI32" i="3"/>
  <c r="AI31" i="3"/>
  <c r="AI29" i="3"/>
  <c r="AI28" i="3"/>
  <c r="AI27" i="3"/>
  <c r="AF43" i="3"/>
  <c r="AF42" i="3"/>
  <c r="AF41" i="3"/>
  <c r="AF40" i="3"/>
  <c r="AF38" i="3"/>
  <c r="AF37" i="3"/>
  <c r="AF35" i="3"/>
  <c r="AF34" i="3"/>
  <c r="AF33" i="3"/>
  <c r="AF32" i="3"/>
  <c r="AF31" i="3"/>
  <c r="AF29" i="3"/>
  <c r="AF28" i="3"/>
  <c r="AF27" i="3"/>
  <c r="AC43" i="3"/>
  <c r="AC42" i="3"/>
  <c r="AC41" i="3"/>
  <c r="AC40" i="3"/>
  <c r="AC38" i="3"/>
  <c r="AC37" i="3"/>
  <c r="AC35" i="3"/>
  <c r="AC34" i="3"/>
  <c r="AC33" i="3"/>
  <c r="AC32" i="3"/>
  <c r="AC31" i="3"/>
  <c r="AC29" i="3"/>
  <c r="AC28" i="3"/>
  <c r="AC27" i="3"/>
  <c r="Z43" i="3"/>
  <c r="Z42" i="3"/>
  <c r="Z41" i="3"/>
  <c r="Z40" i="3"/>
  <c r="Z38" i="3"/>
  <c r="Z37" i="3"/>
  <c r="Z35" i="3"/>
  <c r="Z34" i="3"/>
  <c r="Z33" i="3"/>
  <c r="Z32" i="3"/>
  <c r="Z31" i="3"/>
  <c r="Z29" i="3"/>
  <c r="Z28" i="3"/>
  <c r="Z27" i="3"/>
  <c r="W43" i="3"/>
  <c r="W42" i="3"/>
  <c r="W41" i="3"/>
  <c r="W40" i="3"/>
  <c r="W38" i="3"/>
  <c r="W37" i="3"/>
  <c r="W35" i="3"/>
  <c r="W34" i="3"/>
  <c r="W33" i="3"/>
  <c r="W32" i="3"/>
  <c r="W31" i="3"/>
  <c r="W29" i="3"/>
  <c r="W28" i="3"/>
  <c r="W27" i="3"/>
  <c r="T43" i="3"/>
  <c r="T42" i="3"/>
  <c r="T41" i="3"/>
  <c r="T40" i="3"/>
  <c r="T38" i="3"/>
  <c r="T37" i="3"/>
  <c r="T35" i="3"/>
  <c r="T34" i="3"/>
  <c r="T33" i="3"/>
  <c r="T32" i="3"/>
  <c r="T31" i="3"/>
  <c r="T28" i="3"/>
  <c r="T27" i="3"/>
  <c r="Q43" i="3"/>
  <c r="Q42" i="3"/>
  <c r="Q41" i="3"/>
  <c r="Q40" i="3"/>
  <c r="Q38" i="3"/>
  <c r="Q37" i="3"/>
  <c r="Q35" i="3"/>
  <c r="Q34" i="3"/>
  <c r="Q33" i="3"/>
  <c r="Q32" i="3"/>
  <c r="Q31" i="3"/>
  <c r="Q29" i="3"/>
  <c r="Q28" i="3"/>
  <c r="Q27" i="3"/>
  <c r="N43" i="3"/>
  <c r="N42" i="3"/>
  <c r="N41" i="3"/>
  <c r="N40" i="3"/>
  <c r="N38" i="3"/>
  <c r="N37" i="3"/>
  <c r="N35" i="3"/>
  <c r="N34" i="3"/>
  <c r="N33" i="3"/>
  <c r="N32" i="3"/>
  <c r="N31" i="3"/>
  <c r="N29" i="3"/>
  <c r="N28" i="3"/>
  <c r="N27" i="3"/>
  <c r="K43" i="3"/>
  <c r="K42" i="3"/>
  <c r="K41" i="3"/>
  <c r="K40" i="3"/>
  <c r="K38" i="3"/>
  <c r="K37" i="3"/>
  <c r="K35" i="3"/>
  <c r="K34" i="3"/>
  <c r="K33" i="3"/>
  <c r="K32" i="3"/>
  <c r="K31" i="3"/>
  <c r="K29" i="3"/>
  <c r="K28" i="3"/>
  <c r="K27" i="3"/>
  <c r="E43" i="3"/>
  <c r="E42" i="3"/>
  <c r="E41" i="3"/>
  <c r="E40" i="3"/>
  <c r="E38" i="3"/>
  <c r="E37" i="3"/>
  <c r="E35" i="3"/>
  <c r="E34" i="3"/>
  <c r="E33" i="3"/>
  <c r="E32" i="3"/>
  <c r="E31" i="3"/>
  <c r="E29" i="3"/>
  <c r="E28" i="3"/>
  <c r="E27" i="3"/>
  <c r="H43" i="3"/>
  <c r="H42" i="3"/>
  <c r="H41" i="3"/>
  <c r="H40" i="3"/>
  <c r="H38" i="3"/>
  <c r="H37" i="3"/>
  <c r="H35" i="3"/>
  <c r="H34" i="3"/>
  <c r="H33" i="3"/>
  <c r="H32" i="3"/>
  <c r="H31" i="3"/>
  <c r="H29" i="3"/>
  <c r="H28" i="3"/>
  <c r="H27" i="3"/>
  <c r="F45" i="2"/>
  <c r="C45" i="2" s="1"/>
  <c r="BC33" i="3" s="1"/>
  <c r="S14" i="16" s="1"/>
  <c r="AD33" i="3"/>
  <c r="M25" i="10" s="1"/>
  <c r="C76" i="2"/>
  <c r="C75" i="2"/>
  <c r="C74" i="2"/>
  <c r="C73" i="2"/>
  <c r="C72" i="2"/>
  <c r="C71" i="2"/>
  <c r="BC42" i="3" s="1"/>
  <c r="S23" i="16" s="1"/>
  <c r="C70" i="2"/>
  <c r="C69" i="2"/>
  <c r="AW42" i="3"/>
  <c r="Q23" i="16"/>
  <c r="C68" i="2"/>
  <c r="AS35" i="3" s="1"/>
  <c r="C66" i="2"/>
  <c r="AQ34" i="3"/>
  <c r="O15" i="16" s="1"/>
  <c r="C65" i="2"/>
  <c r="AN35" i="3"/>
  <c r="N16" i="16"/>
  <c r="C64" i="2"/>
  <c r="C63" i="2"/>
  <c r="C62" i="2"/>
  <c r="C61" i="2"/>
  <c r="C60" i="2"/>
  <c r="C59" i="2"/>
  <c r="C58" i="2"/>
  <c r="C57" i="2"/>
  <c r="C56" i="2"/>
  <c r="M43" i="3" s="1"/>
  <c r="E24" i="16" s="1"/>
  <c r="C55" i="2"/>
  <c r="C54" i="2"/>
  <c r="C53" i="2"/>
  <c r="F47" i="2"/>
  <c r="C47" i="2"/>
  <c r="BF28" i="3" s="1"/>
  <c r="T9" i="16" s="1"/>
  <c r="G45" i="2"/>
  <c r="F43" i="2"/>
  <c r="C43" i="2" s="1"/>
  <c r="BF37" i="3" s="1"/>
  <c r="T18" i="16" s="1"/>
  <c r="AA144" i="15" s="1"/>
  <c r="F42" i="2"/>
  <c r="C42" i="2"/>
  <c r="AT38" i="3"/>
  <c r="P19" i="16" s="1"/>
  <c r="F36" i="2"/>
  <c r="H36" i="2"/>
  <c r="B27" i="2"/>
  <c r="B28" i="2" s="1"/>
  <c r="B29" i="2" s="1"/>
  <c r="E26" i="2"/>
  <c r="H21" i="2"/>
  <c r="B20" i="2"/>
  <c r="C15" i="2"/>
  <c r="D15" i="2"/>
  <c r="E15" i="2"/>
  <c r="F15" i="2"/>
  <c r="G15" i="2"/>
  <c r="H15" i="2"/>
  <c r="I15" i="2"/>
  <c r="J15" i="2"/>
  <c r="K15" i="2"/>
  <c r="L15" i="2"/>
  <c r="B8" i="2"/>
  <c r="B4" i="2"/>
  <c r="B7" i="2" s="1"/>
  <c r="E4" i="2"/>
  <c r="BG25" i="3"/>
  <c r="BF40" i="3"/>
  <c r="T21" i="16" s="1"/>
  <c r="BF34" i="3"/>
  <c r="T15" i="16"/>
  <c r="BF32" i="3"/>
  <c r="T13" i="16" s="1"/>
  <c r="BF29" i="3"/>
  <c r="T10" i="16"/>
  <c r="BF27" i="3"/>
  <c r="T8" i="16" s="1"/>
  <c r="BE10" i="3"/>
  <c r="BE32" i="3" s="1"/>
  <c r="V24" i="10" s="1"/>
  <c r="BE6" i="3"/>
  <c r="BE28" i="3" s="1"/>
  <c r="V20" i="10" s="1"/>
  <c r="BC43" i="3"/>
  <c r="S24" i="16" s="1"/>
  <c r="BC35" i="3"/>
  <c r="S16" i="16" s="1"/>
  <c r="BC31" i="3"/>
  <c r="S12" i="16" s="1"/>
  <c r="BC28" i="3"/>
  <c r="S9" i="16" s="1"/>
  <c r="AW35" i="3"/>
  <c r="Q16" i="16" s="1"/>
  <c r="AW28" i="3"/>
  <c r="Q9" i="16"/>
  <c r="AV7" i="3"/>
  <c r="AV29" i="3" s="1"/>
  <c r="S21" i="10"/>
  <c r="AS9" i="3"/>
  <c r="AS5" i="3"/>
  <c r="AS27" i="3" s="1"/>
  <c r="R19" i="10" s="1"/>
  <c r="AQ42" i="3"/>
  <c r="O23" i="16" s="1"/>
  <c r="AQ40" i="3"/>
  <c r="O21" i="16"/>
  <c r="AQ32" i="3"/>
  <c r="O13" i="16" s="1"/>
  <c r="AQ29" i="3"/>
  <c r="O10" i="16"/>
  <c r="AQ27" i="3"/>
  <c r="O8" i="16" s="1"/>
  <c r="AN43" i="3"/>
  <c r="N24" i="16"/>
  <c r="AN42" i="3"/>
  <c r="N23" i="16"/>
  <c r="AN18" i="3"/>
  <c r="AN40" i="3"/>
  <c r="N21" i="16"/>
  <c r="AN34" i="3"/>
  <c r="N15" i="16" s="1"/>
  <c r="AN32" i="3"/>
  <c r="N13" i="16"/>
  <c r="AN31" i="3"/>
  <c r="N12" i="16" s="1"/>
  <c r="AN29" i="3"/>
  <c r="N10" i="16"/>
  <c r="AN28" i="3"/>
  <c r="N9" i="16" s="1"/>
  <c r="AN27" i="3"/>
  <c r="N8" i="16"/>
  <c r="AM21" i="3"/>
  <c r="AM43" i="3" s="1"/>
  <c r="P35" i="10" s="1"/>
  <c r="AM9" i="3"/>
  <c r="AM7" i="3"/>
  <c r="AM29" i="3" s="1"/>
  <c r="P21" i="10"/>
  <c r="P48" i="10" s="1"/>
  <c r="P73" i="10" s="1"/>
  <c r="M42" i="3"/>
  <c r="E23" i="16"/>
  <c r="M40" i="3"/>
  <c r="E21" i="16"/>
  <c r="M13" i="3"/>
  <c r="M35" i="3" s="1"/>
  <c r="E16" i="16" s="1"/>
  <c r="M31" i="3"/>
  <c r="E12" i="16"/>
  <c r="M28" i="3"/>
  <c r="E9" i="16" s="1"/>
  <c r="L5" i="3"/>
  <c r="L27" i="3"/>
  <c r="G19" i="10" s="1"/>
  <c r="AK43" i="3"/>
  <c r="M24" i="16" s="1"/>
  <c r="AH43" i="3"/>
  <c r="L24" i="16"/>
  <c r="AE43" i="3"/>
  <c r="K24" i="16" s="1"/>
  <c r="AB43" i="3"/>
  <c r="J24" i="16"/>
  <c r="Y43" i="3"/>
  <c r="I24" i="16"/>
  <c r="V43" i="3"/>
  <c r="H24" i="16"/>
  <c r="S43" i="3"/>
  <c r="G24" i="16" s="1"/>
  <c r="P43" i="3"/>
  <c r="F24" i="16"/>
  <c r="J43" i="3"/>
  <c r="D24" i="16" s="1"/>
  <c r="D43" i="3"/>
  <c r="B24" i="16"/>
  <c r="AK42" i="3"/>
  <c r="M23" i="16" s="1"/>
  <c r="AH42" i="3"/>
  <c r="L23" i="16"/>
  <c r="AE42" i="3"/>
  <c r="K23" i="16"/>
  <c r="AB42" i="3"/>
  <c r="J23" i="16"/>
  <c r="Y42" i="3"/>
  <c r="I23" i="16" s="1"/>
  <c r="V42" i="3"/>
  <c r="H23" i="16"/>
  <c r="S42" i="3"/>
  <c r="G23" i="16" s="1"/>
  <c r="P42" i="3"/>
  <c r="F23" i="16"/>
  <c r="J42" i="3"/>
  <c r="D23" i="16" s="1"/>
  <c r="I20" i="3"/>
  <c r="I42" i="3"/>
  <c r="F34" i="10"/>
  <c r="D42" i="3"/>
  <c r="B23" i="16" s="1"/>
  <c r="AG11" i="3"/>
  <c r="AG33" i="3"/>
  <c r="N25" i="10" s="1"/>
  <c r="J19" i="3"/>
  <c r="J41" i="3"/>
  <c r="AK40" i="3"/>
  <c r="M21" i="16"/>
  <c r="AJ18" i="3"/>
  <c r="AJ40" i="3"/>
  <c r="O32" i="10" s="1"/>
  <c r="AH40" i="3"/>
  <c r="L21" i="16" s="1"/>
  <c r="AE40" i="3"/>
  <c r="K21" i="16" s="1"/>
  <c r="AB40" i="3"/>
  <c r="J21" i="16" s="1"/>
  <c r="Y40" i="3"/>
  <c r="I21" i="16" s="1"/>
  <c r="V40" i="3"/>
  <c r="H21" i="16"/>
  <c r="S40" i="3"/>
  <c r="G21" i="16"/>
  <c r="P18" i="3"/>
  <c r="P40" i="3"/>
  <c r="F21" i="16" s="1"/>
  <c r="O18" i="3"/>
  <c r="O40" i="3"/>
  <c r="H32" i="10" s="1"/>
  <c r="J40" i="3"/>
  <c r="D21" i="16" s="1"/>
  <c r="D40" i="3"/>
  <c r="B21" i="16" s="1"/>
  <c r="AK35" i="3"/>
  <c r="M16" i="16"/>
  <c r="AH35" i="3"/>
  <c r="L16" i="16"/>
  <c r="AE35" i="3"/>
  <c r="K16" i="16"/>
  <c r="AB35" i="3"/>
  <c r="J16" i="16" s="1"/>
  <c r="Y35" i="3"/>
  <c r="I16" i="16" s="1"/>
  <c r="X13" i="3"/>
  <c r="X35" i="3" s="1"/>
  <c r="K27" i="10"/>
  <c r="K54" i="10" s="1"/>
  <c r="K93" i="10" s="1"/>
  <c r="V35" i="3"/>
  <c r="H16" i="16"/>
  <c r="S13" i="3"/>
  <c r="S7" i="3" s="1"/>
  <c r="S29" i="3" s="1"/>
  <c r="G10" i="16" s="1"/>
  <c r="S35" i="3"/>
  <c r="G16" i="16"/>
  <c r="P35" i="3"/>
  <c r="F16" i="16" s="1"/>
  <c r="J13" i="3"/>
  <c r="J35" i="3" s="1"/>
  <c r="D16" i="16" s="1"/>
  <c r="D13" i="3"/>
  <c r="D35" i="3"/>
  <c r="B16" i="16" s="1"/>
  <c r="AK34" i="3"/>
  <c r="M15" i="16" s="1"/>
  <c r="AH34" i="3"/>
  <c r="L15" i="16"/>
  <c r="AE34" i="3"/>
  <c r="K15" i="16"/>
  <c r="AB12" i="3"/>
  <c r="AB34" i="3"/>
  <c r="J15" i="16" s="1"/>
  <c r="Y34" i="3"/>
  <c r="I15" i="16"/>
  <c r="V34" i="3"/>
  <c r="H15" i="16"/>
  <c r="S12" i="3"/>
  <c r="S34" i="3"/>
  <c r="G15" i="16" s="1"/>
  <c r="P34" i="3"/>
  <c r="F15" i="16" s="1"/>
  <c r="J34" i="3"/>
  <c r="D15" i="16" s="1"/>
  <c r="I12" i="3"/>
  <c r="I34" i="3" s="1"/>
  <c r="F26" i="10" s="1"/>
  <c r="D34" i="3"/>
  <c r="B15" i="16"/>
  <c r="AD11" i="3"/>
  <c r="V33" i="3"/>
  <c r="H14" i="16" s="1"/>
  <c r="P33" i="3"/>
  <c r="F14" i="16" s="1"/>
  <c r="J11" i="3"/>
  <c r="J33" i="3" s="1"/>
  <c r="D14" i="16"/>
  <c r="AH32" i="3"/>
  <c r="L13" i="16"/>
  <c r="AE32" i="3"/>
  <c r="K13" i="16"/>
  <c r="AB32" i="3"/>
  <c r="J13" i="16"/>
  <c r="V32" i="3"/>
  <c r="H13" i="16"/>
  <c r="D32" i="3"/>
  <c r="B13" i="16"/>
  <c r="AK31" i="3"/>
  <c r="M12" i="16"/>
  <c r="AH31" i="3"/>
  <c r="L12" i="16"/>
  <c r="AE31" i="3"/>
  <c r="K12" i="16"/>
  <c r="AB31" i="3"/>
  <c r="J12" i="16"/>
  <c r="Y31" i="3"/>
  <c r="I12" i="16"/>
  <c r="X9" i="3"/>
  <c r="X31" i="3"/>
  <c r="K23" i="10" s="1"/>
  <c r="V31" i="3"/>
  <c r="H12" i="16" s="1"/>
  <c r="S31" i="3"/>
  <c r="G12" i="16" s="1"/>
  <c r="P31" i="3"/>
  <c r="F12" i="16"/>
  <c r="J31" i="3"/>
  <c r="D12" i="16"/>
  <c r="D31" i="3"/>
  <c r="B12" i="16"/>
  <c r="AK29" i="3"/>
  <c r="M10" i="16"/>
  <c r="AH29" i="3"/>
  <c r="L10" i="16"/>
  <c r="AE29" i="3"/>
  <c r="K10" i="16"/>
  <c r="AB7" i="3"/>
  <c r="AB29" i="3"/>
  <c r="J10" i="16" s="1"/>
  <c r="Y29" i="3"/>
  <c r="I10" i="16" s="1"/>
  <c r="V29" i="3"/>
  <c r="H10" i="16" s="1"/>
  <c r="T7" i="3"/>
  <c r="T29" i="3" s="1"/>
  <c r="R7" i="3"/>
  <c r="R29" i="3"/>
  <c r="I21" i="10" s="1"/>
  <c r="I48" i="10" s="1"/>
  <c r="I73" i="10" s="1"/>
  <c r="P29" i="3"/>
  <c r="F10" i="16" s="1"/>
  <c r="J29" i="3"/>
  <c r="D10" i="16" s="1"/>
  <c r="D29" i="3"/>
  <c r="B10" i="16" s="1"/>
  <c r="AK28" i="3"/>
  <c r="M9" i="16" s="1"/>
  <c r="AE28" i="3"/>
  <c r="K9" i="16" s="1"/>
  <c r="AB28" i="3"/>
  <c r="J9" i="16" s="1"/>
  <c r="Y28" i="3"/>
  <c r="I9" i="16" s="1"/>
  <c r="V28" i="3"/>
  <c r="H9" i="16" s="1"/>
  <c r="U6" i="3"/>
  <c r="U28" i="3" s="1"/>
  <c r="J20" i="10" s="1"/>
  <c r="S28" i="3"/>
  <c r="G9" i="16"/>
  <c r="R6" i="3"/>
  <c r="R28" i="3"/>
  <c r="I20" i="10" s="1"/>
  <c r="P28" i="3"/>
  <c r="F9" i="16" s="1"/>
  <c r="J28" i="3"/>
  <c r="D9" i="16" s="1"/>
  <c r="D28" i="3"/>
  <c r="B9" i="16" s="1"/>
  <c r="AK27" i="3"/>
  <c r="M8" i="16" s="1"/>
  <c r="AJ5" i="3"/>
  <c r="AJ27" i="3" s="1"/>
  <c r="O19" i="10" s="1"/>
  <c r="AH27" i="3"/>
  <c r="L8" i="16" s="1"/>
  <c r="AE27" i="3"/>
  <c r="K8" i="16" s="1"/>
  <c r="AB27" i="3"/>
  <c r="J8" i="16" s="1"/>
  <c r="Y27" i="3"/>
  <c r="I8" i="16" s="1"/>
  <c r="V27" i="3"/>
  <c r="H8" i="16" s="1"/>
  <c r="S27" i="3"/>
  <c r="G8" i="16" s="1"/>
  <c r="P27" i="3"/>
  <c r="F8" i="16" s="1"/>
  <c r="J27" i="3"/>
  <c r="D8" i="16" s="1"/>
  <c r="D27" i="3"/>
  <c r="B8" i="16" s="1"/>
  <c r="BF25" i="3"/>
  <c r="T5" i="16" s="1"/>
  <c r="BE25" i="3"/>
  <c r="V17" i="10" s="1"/>
  <c r="BD25" i="3"/>
  <c r="BC25" i="3"/>
  <c r="S5" i="16"/>
  <c r="BB25" i="3"/>
  <c r="U17" i="10"/>
  <c r="AX25" i="3"/>
  <c r="AW25" i="3"/>
  <c r="Q5" i="16" s="1"/>
  <c r="AV25" i="3"/>
  <c r="S17" i="10" s="1"/>
  <c r="AU25" i="3"/>
  <c r="AT25" i="3"/>
  <c r="P5" i="16"/>
  <c r="AS25" i="3"/>
  <c r="R17" i="10"/>
  <c r="AR25" i="3"/>
  <c r="AQ25" i="3"/>
  <c r="O5" i="16" s="1"/>
  <c r="AP25" i="3"/>
  <c r="Q17" i="10" s="1"/>
  <c r="AO25" i="3"/>
  <c r="AN25" i="3"/>
  <c r="N5" i="16"/>
  <c r="AM25" i="3"/>
  <c r="P17" i="10"/>
  <c r="AL25" i="3"/>
  <c r="AK25" i="3"/>
  <c r="M5" i="16" s="1"/>
  <c r="AJ25" i="3"/>
  <c r="O17" i="10" s="1"/>
  <c r="AI25" i="3"/>
  <c r="AH25" i="3"/>
  <c r="L5" i="16"/>
  <c r="AG25" i="3"/>
  <c r="N17" i="10"/>
  <c r="AF25" i="3"/>
  <c r="AE25" i="3"/>
  <c r="K5" i="16" s="1"/>
  <c r="AD25" i="3"/>
  <c r="M17" i="10" s="1"/>
  <c r="AC25" i="3"/>
  <c r="AB25" i="3"/>
  <c r="J5" i="16"/>
  <c r="AA25" i="3"/>
  <c r="L17" i="10"/>
  <c r="Z25" i="3"/>
  <c r="Y25" i="3"/>
  <c r="I5" i="16" s="1"/>
  <c r="X25" i="3"/>
  <c r="K17" i="10" s="1"/>
  <c r="W25" i="3"/>
  <c r="V25" i="3"/>
  <c r="H5" i="16"/>
  <c r="U25" i="3"/>
  <c r="J17" i="10"/>
  <c r="T25" i="3"/>
  <c r="S25" i="3"/>
  <c r="G5" i="16" s="1"/>
  <c r="R25" i="3"/>
  <c r="I17" i="10" s="1"/>
  <c r="Q25" i="3"/>
  <c r="P25" i="3"/>
  <c r="F5" i="16"/>
  <c r="O25" i="3"/>
  <c r="H17" i="10"/>
  <c r="N25" i="3"/>
  <c r="M25" i="3"/>
  <c r="E5" i="16" s="1"/>
  <c r="L25" i="3"/>
  <c r="G17" i="10" s="1"/>
  <c r="K25" i="3"/>
  <c r="J25" i="3"/>
  <c r="D5" i="16"/>
  <c r="I25" i="3"/>
  <c r="F17" i="10"/>
  <c r="H25" i="3"/>
  <c r="G25" i="3"/>
  <c r="B5" i="11" s="1"/>
  <c r="C5" i="16"/>
  <c r="F25" i="3"/>
  <c r="E17" i="10"/>
  <c r="E25" i="3"/>
  <c r="D25" i="3"/>
  <c r="B5" i="16" s="1"/>
  <c r="BE24" i="3"/>
  <c r="BD24" i="3"/>
  <c r="AX24" i="3"/>
  <c r="AU24" i="3"/>
  <c r="AS24" i="3"/>
  <c r="R16" i="10" s="1"/>
  <c r="R5" i="10" s="1"/>
  <c r="AR24" i="3"/>
  <c r="AP24" i="3"/>
  <c r="O4" i="16"/>
  <c r="V143" i="15" s="1"/>
  <c r="AO24" i="3"/>
  <c r="AM24" i="3"/>
  <c r="N4" i="16"/>
  <c r="U143" i="15" s="1"/>
  <c r="AJ24" i="3"/>
  <c r="AG24" i="3"/>
  <c r="L4" i="16"/>
  <c r="S143" i="15" s="1"/>
  <c r="AD24" i="3"/>
  <c r="K4" i="16" s="1"/>
  <c r="R143" i="15" s="1"/>
  <c r="AA24" i="3"/>
  <c r="J4" i="16"/>
  <c r="Q143" i="15" s="1"/>
  <c r="X24" i="3"/>
  <c r="I4" i="16" s="1"/>
  <c r="P143" i="15" s="1"/>
  <c r="R24" i="3"/>
  <c r="G4" i="16"/>
  <c r="N143" i="15" s="1"/>
  <c r="O24" i="3"/>
  <c r="N24" i="3"/>
  <c r="L24" i="3"/>
  <c r="G16" i="10" s="1"/>
  <c r="G43" i="10"/>
  <c r="I24" i="3"/>
  <c r="D4" i="16" s="1"/>
  <c r="K143" i="15" s="1"/>
  <c r="F16" i="10"/>
  <c r="F24" i="3"/>
  <c r="C4" i="16"/>
  <c r="J143" i="15" s="1"/>
  <c r="E16" i="10"/>
  <c r="E43" i="10" s="1"/>
  <c r="E67" i="10" s="1"/>
  <c r="J4" i="7" s="1"/>
  <c r="C25" i="3"/>
  <c r="D17" i="10" s="1"/>
  <c r="C13" i="3"/>
  <c r="C35" i="3" s="1"/>
  <c r="D27" i="10"/>
  <c r="D54" i="10" s="1"/>
  <c r="D93" i="10" s="1"/>
  <c r="C24" i="3"/>
  <c r="B4" i="16" s="1"/>
  <c r="I143" i="15" s="1"/>
  <c r="A43" i="3"/>
  <c r="A42" i="3"/>
  <c r="A41" i="3"/>
  <c r="A22" i="16" s="1"/>
  <c r="A33" i="10"/>
  <c r="A60" i="10" s="1"/>
  <c r="A40" i="3"/>
  <c r="A21" i="11"/>
  <c r="A21" i="16"/>
  <c r="A39" i="3"/>
  <c r="A20" i="16" s="1"/>
  <c r="A38" i="3"/>
  <c r="A37" i="3"/>
  <c r="A18" i="16" s="1"/>
  <c r="A36" i="3"/>
  <c r="A17" i="11" s="1"/>
  <c r="A17" i="16"/>
  <c r="A35" i="3"/>
  <c r="A34" i="3"/>
  <c r="A15" i="11" s="1"/>
  <c r="A33" i="3"/>
  <c r="A32" i="3"/>
  <c r="A31" i="3"/>
  <c r="A30" i="3"/>
  <c r="A29" i="3"/>
  <c r="A28" i="3"/>
  <c r="A9" i="16"/>
  <c r="A27" i="3"/>
  <c r="A26" i="3"/>
  <c r="A7" i="16" s="1"/>
  <c r="A25" i="3"/>
  <c r="A17" i="10" s="1"/>
  <c r="A44" i="10" s="1"/>
  <c r="C37" i="1"/>
  <c r="AK37" i="7"/>
  <c r="AB37" i="7"/>
  <c r="AG37" i="7"/>
  <c r="AC37" i="7"/>
  <c r="AJ15" i="7"/>
  <c r="AH15" i="7"/>
  <c r="AF15" i="7"/>
  <c r="AD15" i="7"/>
  <c r="AG19" i="3"/>
  <c r="A32" i="10"/>
  <c r="A59" i="10"/>
  <c r="A28" i="10"/>
  <c r="A55" i="10" s="1"/>
  <c r="B4" i="11"/>
  <c r="AI51" i="7"/>
  <c r="AG51" i="7"/>
  <c r="AE51" i="7"/>
  <c r="AC51" i="7"/>
  <c r="AK51" i="7"/>
  <c r="AB51" i="7"/>
  <c r="AE34" i="7"/>
  <c r="AK34" i="7"/>
  <c r="AB34" i="7"/>
  <c r="AK14" i="7"/>
  <c r="AB14" i="7"/>
  <c r="AI14" i="7"/>
  <c r="AG14" i="7"/>
  <c r="AE14" i="7"/>
  <c r="AC14" i="7"/>
  <c r="J31" i="2"/>
  <c r="G28" i="3"/>
  <c r="AJ14" i="7"/>
  <c r="AH14" i="7"/>
  <c r="AF14" i="7"/>
  <c r="AD14" i="7"/>
  <c r="AJ37" i="7"/>
  <c r="AH37" i="7"/>
  <c r="AF37" i="7"/>
  <c r="AJ51" i="7"/>
  <c r="AH51" i="7"/>
  <c r="AF51" i="7"/>
  <c r="AF92" i="7"/>
  <c r="AH102" i="7"/>
  <c r="AF102" i="7"/>
  <c r="AD102" i="7"/>
  <c r="AJ34" i="7"/>
  <c r="AH34" i="7"/>
  <c r="AF34" i="7"/>
  <c r="AD34" i="7"/>
  <c r="AI92" i="7"/>
  <c r="AG92" i="7"/>
  <c r="AE92" i="7"/>
  <c r="AC92" i="7"/>
  <c r="AK92" i="7"/>
  <c r="AB92" i="7"/>
  <c r="AI102" i="7"/>
  <c r="AG102" i="7"/>
  <c r="AE102" i="7"/>
  <c r="AC102" i="7"/>
  <c r="AK102" i="7"/>
  <c r="AB102" i="7"/>
  <c r="L32" i="3"/>
  <c r="G24" i="10"/>
  <c r="C32" i="3"/>
  <c r="D24" i="10"/>
  <c r="I32" i="3"/>
  <c r="F24" i="10"/>
  <c r="U32" i="3"/>
  <c r="J24" i="10"/>
  <c r="AS32" i="3"/>
  <c r="R24" i="10"/>
  <c r="AV32" i="3"/>
  <c r="S24" i="10"/>
  <c r="BB32" i="3"/>
  <c r="U24" i="10"/>
  <c r="AJ32" i="3"/>
  <c r="O24" i="10"/>
  <c r="C28" i="3"/>
  <c r="D20" i="10"/>
  <c r="F28" i="3"/>
  <c r="E20" i="10"/>
  <c r="I28" i="3"/>
  <c r="F20" i="10"/>
  <c r="O28" i="3"/>
  <c r="H20" i="10"/>
  <c r="X28" i="3"/>
  <c r="K20" i="10"/>
  <c r="AA28" i="3"/>
  <c r="L20" i="10"/>
  <c r="AD28" i="3"/>
  <c r="M20" i="10"/>
  <c r="AG28" i="3"/>
  <c r="N20" i="10"/>
  <c r="AJ28" i="3"/>
  <c r="O20" i="10"/>
  <c r="AM28" i="3"/>
  <c r="P20" i="10"/>
  <c r="AS28" i="3"/>
  <c r="R20" i="10"/>
  <c r="AV28" i="3"/>
  <c r="S20" i="10"/>
  <c r="BB28" i="3"/>
  <c r="U20" i="10"/>
  <c r="AM35" i="3"/>
  <c r="P27" i="10"/>
  <c r="P54" i="10" s="1"/>
  <c r="P93" i="10" s="1"/>
  <c r="AM42" i="3"/>
  <c r="P34" i="10"/>
  <c r="AM34" i="3"/>
  <c r="P26" i="10"/>
  <c r="R27" i="10"/>
  <c r="AS34" i="3"/>
  <c r="R26" i="10" s="1"/>
  <c r="AS42" i="3"/>
  <c r="R34" i="10" s="1"/>
  <c r="AS29" i="3"/>
  <c r="R21" i="10" s="1"/>
  <c r="AS43" i="3"/>
  <c r="R35" i="10" s="1"/>
  <c r="AS40" i="3"/>
  <c r="R32" i="10" s="1"/>
  <c r="BE35" i="3"/>
  <c r="V27" i="10" s="1"/>
  <c r="BE31" i="3"/>
  <c r="V23" i="10" s="1"/>
  <c r="BE34" i="3"/>
  <c r="V26" i="10" s="1"/>
  <c r="BE42" i="3"/>
  <c r="V34" i="10" s="1"/>
  <c r="BE29" i="3"/>
  <c r="V21" i="10" s="1"/>
  <c r="BE43" i="3"/>
  <c r="V35" i="10" s="1"/>
  <c r="BE40" i="3"/>
  <c r="V32" i="10" s="1"/>
  <c r="BE27" i="3"/>
  <c r="V19" i="10" s="1"/>
  <c r="AK143" i="7"/>
  <c r="AI143" i="7"/>
  <c r="AG143" i="7"/>
  <c r="AE143" i="7"/>
  <c r="AC143" i="7"/>
  <c r="AA143" i="7"/>
  <c r="Y143" i="7"/>
  <c r="AP143" i="7"/>
  <c r="W143" i="7"/>
  <c r="U143" i="7"/>
  <c r="S143" i="7"/>
  <c r="Q143" i="7"/>
  <c r="O143" i="7"/>
  <c r="M143" i="7"/>
  <c r="K143" i="7"/>
  <c r="I143" i="7"/>
  <c r="AL143" i="7"/>
  <c r="AJ143" i="7"/>
  <c r="AH143" i="7"/>
  <c r="AF143" i="7"/>
  <c r="AD143" i="7"/>
  <c r="AB143" i="7"/>
  <c r="Z143" i="7"/>
  <c r="X143" i="7"/>
  <c r="V143" i="7"/>
  <c r="T143" i="7"/>
  <c r="R143" i="7"/>
  <c r="P143" i="7"/>
  <c r="N143" i="7"/>
  <c r="L143" i="7"/>
  <c r="J143" i="7"/>
  <c r="A5" i="11"/>
  <c r="A9" i="11"/>
  <c r="A16" i="11"/>
  <c r="A19" i="11"/>
  <c r="A22" i="11"/>
  <c r="D16" i="10"/>
  <c r="I16" i="10"/>
  <c r="K16" i="10"/>
  <c r="K43" i="10" s="1"/>
  <c r="K67" i="10" s="1"/>
  <c r="P4" i="7" s="1"/>
  <c r="L16" i="10"/>
  <c r="L5" i="10" s="1"/>
  <c r="N16" i="10"/>
  <c r="P16" i="10"/>
  <c r="S33" i="3"/>
  <c r="G14" i="16" s="1"/>
  <c r="S38" i="3"/>
  <c r="G19" i="16"/>
  <c r="Y38" i="3"/>
  <c r="I19" i="16"/>
  <c r="AK38" i="3"/>
  <c r="M19" i="16"/>
  <c r="AH41" i="3"/>
  <c r="L22" i="16"/>
  <c r="M27" i="3"/>
  <c r="E8" i="16"/>
  <c r="M29" i="3"/>
  <c r="E10" i="16"/>
  <c r="M32" i="3"/>
  <c r="E13" i="16"/>
  <c r="M34" i="3"/>
  <c r="E15" i="16"/>
  <c r="AQ28" i="3"/>
  <c r="O9" i="16"/>
  <c r="AQ31" i="3"/>
  <c r="O12" i="16"/>
  <c r="AQ35" i="3"/>
  <c r="O16" i="16"/>
  <c r="AQ41" i="3"/>
  <c r="O22" i="16"/>
  <c r="AW27" i="3"/>
  <c r="Q8" i="16"/>
  <c r="AW29" i="3"/>
  <c r="Q10" i="16"/>
  <c r="AW32" i="3"/>
  <c r="Q13" i="16"/>
  <c r="AW34" i="3"/>
  <c r="Q15" i="16"/>
  <c r="AW40" i="3"/>
  <c r="Q21" i="16"/>
  <c r="BC27" i="3"/>
  <c r="S8" i="16"/>
  <c r="BC29" i="3"/>
  <c r="S10" i="16"/>
  <c r="BC32" i="3"/>
  <c r="S13" i="16"/>
  <c r="BC34" i="3"/>
  <c r="S15" i="16"/>
  <c r="BC40" i="3"/>
  <c r="S21" i="16"/>
  <c r="J16" i="10"/>
  <c r="L35" i="3"/>
  <c r="G27" i="10" s="1"/>
  <c r="G54" i="10" s="1"/>
  <c r="I38" i="3"/>
  <c r="F30" i="10"/>
  <c r="L38" i="3"/>
  <c r="G30" i="10"/>
  <c r="U38" i="3"/>
  <c r="J30" i="10"/>
  <c r="X38" i="3"/>
  <c r="K30" i="10"/>
  <c r="AA38" i="3"/>
  <c r="L30" i="10"/>
  <c r="AG38" i="3"/>
  <c r="N30" i="10"/>
  <c r="AS38" i="3"/>
  <c r="R30" i="10"/>
  <c r="AV38" i="3"/>
  <c r="S30" i="10"/>
  <c r="BB38" i="3"/>
  <c r="U30" i="10"/>
  <c r="U37" i="3"/>
  <c r="J29" i="10"/>
  <c r="L31" i="3"/>
  <c r="G23" i="10"/>
  <c r="L42" i="3"/>
  <c r="G34" i="10"/>
  <c r="L34" i="3"/>
  <c r="G26" i="10"/>
  <c r="L40" i="3"/>
  <c r="G32" i="10"/>
  <c r="L43" i="3"/>
  <c r="G35" i="10"/>
  <c r="G62" i="10" s="1"/>
  <c r="G121" i="10" s="1"/>
  <c r="AP35" i="3"/>
  <c r="Q27" i="10"/>
  <c r="Q54" i="10" s="1"/>
  <c r="Q93" i="10" s="1"/>
  <c r="Q107" i="10" s="1"/>
  <c r="AP31" i="3"/>
  <c r="Q23" i="10"/>
  <c r="AP42" i="3"/>
  <c r="Q34" i="10" s="1"/>
  <c r="AP34" i="3"/>
  <c r="Q26" i="10" s="1"/>
  <c r="AP40" i="3"/>
  <c r="Q32" i="10" s="1"/>
  <c r="AP27" i="3"/>
  <c r="Q19" i="10" s="1"/>
  <c r="AP29" i="3"/>
  <c r="Q21" i="10" s="1"/>
  <c r="Q48" i="10"/>
  <c r="Q73" i="10" s="1"/>
  <c r="AP43" i="3"/>
  <c r="Q35" i="10" s="1"/>
  <c r="Q62" i="10" s="1"/>
  <c r="Q121" i="10" s="1"/>
  <c r="AV35" i="3"/>
  <c r="S27" i="10" s="1"/>
  <c r="AV31" i="3"/>
  <c r="S23" i="10" s="1"/>
  <c r="AV42" i="3"/>
  <c r="S34" i="10" s="1"/>
  <c r="AV43" i="3"/>
  <c r="S35" i="10" s="1"/>
  <c r="AV40" i="3"/>
  <c r="S32" i="10" s="1"/>
  <c r="AV27" i="3"/>
  <c r="S19" i="10" s="1"/>
  <c r="BB35" i="3"/>
  <c r="U27" i="10" s="1"/>
  <c r="BB31" i="3"/>
  <c r="U23" i="10" s="1"/>
  <c r="BB42" i="3"/>
  <c r="U34" i="10" s="1"/>
  <c r="BB34" i="3"/>
  <c r="U26" i="10" s="1"/>
  <c r="BB29" i="3"/>
  <c r="U21" i="10" s="1"/>
  <c r="BB43" i="3"/>
  <c r="U35" i="10" s="1"/>
  <c r="BB40" i="3"/>
  <c r="U32" i="10" s="1"/>
  <c r="BB27" i="3"/>
  <c r="U19" i="10" s="1"/>
  <c r="F41" i="3"/>
  <c r="E33" i="10" s="1"/>
  <c r="O41" i="3"/>
  <c r="H33" i="10" s="1"/>
  <c r="U41" i="3"/>
  <c r="J33" i="10" s="1"/>
  <c r="X41" i="3"/>
  <c r="K33" i="10" s="1"/>
  <c r="AP41" i="3"/>
  <c r="Q33" i="10" s="1"/>
  <c r="AV41" i="3"/>
  <c r="S33" i="10" s="1"/>
  <c r="AS41" i="3"/>
  <c r="R33" i="10" s="1"/>
  <c r="AM33" i="3"/>
  <c r="P25" i="10" s="1"/>
  <c r="AS33" i="3"/>
  <c r="R25" i="10" s="1"/>
  <c r="R33" i="3"/>
  <c r="I25" i="10" s="1"/>
  <c r="AP33" i="3"/>
  <c r="Q25" i="10" s="1"/>
  <c r="L29" i="3"/>
  <c r="G21" i="10" s="1"/>
  <c r="G48" i="10"/>
  <c r="G73" i="10" s="1"/>
  <c r="AE83" i="10"/>
  <c r="AE84" i="10"/>
  <c r="AE104" i="10"/>
  <c r="AE111" i="10"/>
  <c r="AE96" i="10"/>
  <c r="AE86" i="10"/>
  <c r="AE125" i="10"/>
  <c r="AE134" i="10" s="1"/>
  <c r="AE147" i="10" s="1"/>
  <c r="AE189" i="10"/>
  <c r="AE187" i="10"/>
  <c r="AE185" i="10"/>
  <c r="AE183" i="10"/>
  <c r="AE181" i="10"/>
  <c r="AE179" i="10"/>
  <c r="AE175" i="10"/>
  <c r="AE173" i="10"/>
  <c r="AE171" i="10"/>
  <c r="Q4" i="16"/>
  <c r="X143" i="15" s="1"/>
  <c r="S16" i="10"/>
  <c r="S43" i="10" s="1"/>
  <c r="Z148" i="10"/>
  <c r="AE101" i="10"/>
  <c r="AE76" i="10"/>
  <c r="AE82" i="10"/>
  <c r="AE79" i="10"/>
  <c r="AE74" i="10"/>
  <c r="AE105" i="10"/>
  <c r="AE92" i="10"/>
  <c r="AE118" i="10"/>
  <c r="AE119" i="10"/>
  <c r="AE116" i="10"/>
  <c r="AE127" i="10"/>
  <c r="AE140" i="10"/>
  <c r="AE130" i="10"/>
  <c r="AE136" i="10"/>
  <c r="AE149" i="10" s="1"/>
  <c r="AE143" i="10"/>
  <c r="AE160" i="10" s="1"/>
  <c r="AE131" i="10"/>
  <c r="AE144" i="10"/>
  <c r="AE161" i="10" s="1"/>
  <c r="AE145" i="10"/>
  <c r="AE158" i="10" s="1"/>
  <c r="AE153" i="10"/>
  <c r="AE167" i="10" s="1"/>
  <c r="AE157" i="10"/>
  <c r="S4" i="16"/>
  <c r="Z143" i="15"/>
  <c r="U16" i="10"/>
  <c r="U43" i="10" s="1"/>
  <c r="AF43" i="10" s="1"/>
  <c r="AA16" i="10"/>
  <c r="O54" i="10"/>
  <c r="O93" i="10" s="1"/>
  <c r="I54" i="10"/>
  <c r="I93" i="10" s="1"/>
  <c r="AD85" i="7"/>
  <c r="U5" i="10"/>
  <c r="AE137" i="10"/>
  <c r="AE150" i="10"/>
  <c r="J43" i="10"/>
  <c r="J67" i="10"/>
  <c r="O4" i="7" s="1"/>
  <c r="J5" i="10"/>
  <c r="K5" i="10"/>
  <c r="I30" i="7"/>
  <c r="P5" i="10"/>
  <c r="P43" i="10"/>
  <c r="P67" i="10"/>
  <c r="U4" i="7"/>
  <c r="N5" i="10"/>
  <c r="N43" i="10"/>
  <c r="N67" i="10"/>
  <c r="S4" i="7" s="1"/>
  <c r="L43" i="10"/>
  <c r="L67" i="10" s="1"/>
  <c r="Q4" i="7"/>
  <c r="R43" i="10"/>
  <c r="AC43" i="10" s="1"/>
  <c r="X16" i="10"/>
  <c r="R67" i="10"/>
  <c r="U67" i="10"/>
  <c r="D107" i="10"/>
  <c r="D94" i="10"/>
  <c r="I31" i="7" s="1"/>
  <c r="Q120" i="10"/>
  <c r="V57" i="7" s="1"/>
  <c r="Q132" i="10"/>
  <c r="V58" i="7"/>
  <c r="T79" i="10"/>
  <c r="AP16" i="7" s="1"/>
  <c r="AP10" i="7"/>
  <c r="D43" i="10"/>
  <c r="D67" i="10"/>
  <c r="I4" i="7" s="1"/>
  <c r="D5" i="10"/>
  <c r="E4" i="16"/>
  <c r="L143" i="15" s="1"/>
  <c r="V30" i="7"/>
  <c r="Q94" i="10"/>
  <c r="V31" i="7" s="1"/>
  <c r="AE15" i="7"/>
  <c r="AK15" i="7"/>
  <c r="AB15" i="7"/>
  <c r="AI15" i="7"/>
  <c r="AG15" i="7"/>
  <c r="AC15" i="7"/>
  <c r="D37" i="3"/>
  <c r="B18" i="16"/>
  <c r="I144" i="15" s="1"/>
  <c r="V37" i="3"/>
  <c r="H18" i="16"/>
  <c r="O144" i="15" s="1"/>
  <c r="AT37" i="3"/>
  <c r="P18" i="16"/>
  <c r="AH37" i="3"/>
  <c r="L18" i="16" s="1"/>
  <c r="S144" i="15"/>
  <c r="G37" i="3"/>
  <c r="J37" i="3"/>
  <c r="D18" i="16" s="1"/>
  <c r="K144" i="15" s="1"/>
  <c r="AE37" i="3"/>
  <c r="K18" i="16"/>
  <c r="R144" i="15" s="1"/>
  <c r="M37" i="3"/>
  <c r="E18" i="16" s="1"/>
  <c r="L144" i="15"/>
  <c r="P37" i="3"/>
  <c r="F18" i="16" s="1"/>
  <c r="M144" i="15" s="1"/>
  <c r="AN37" i="3"/>
  <c r="N18" i="16" s="1"/>
  <c r="U144" i="15" s="1"/>
  <c r="AB37" i="3"/>
  <c r="J18" i="16"/>
  <c r="Q144" i="15" s="1"/>
  <c r="BB37" i="3"/>
  <c r="U29" i="10"/>
  <c r="X37" i="3"/>
  <c r="K29" i="10" s="1"/>
  <c r="AQ37" i="3"/>
  <c r="O18" i="16" s="1"/>
  <c r="V144" i="15"/>
  <c r="AK37" i="3"/>
  <c r="M18" i="16" s="1"/>
  <c r="T144" i="15" s="1"/>
  <c r="AD37" i="3"/>
  <c r="M29" i="10" s="1"/>
  <c r="AM37" i="3"/>
  <c r="P29" i="10" s="1"/>
  <c r="F37" i="3"/>
  <c r="E29" i="10" s="1"/>
  <c r="O37" i="3"/>
  <c r="H29" i="10"/>
  <c r="Y37" i="3"/>
  <c r="I18" i="16" s="1"/>
  <c r="P144" i="15"/>
  <c r="AG37" i="3"/>
  <c r="N29" i="10"/>
  <c r="BE37" i="3"/>
  <c r="V29" i="10" s="1"/>
  <c r="AP37" i="3"/>
  <c r="Q29" i="10"/>
  <c r="AW37" i="3"/>
  <c r="Q18" i="16"/>
  <c r="X144" i="15" s="1"/>
  <c r="C37" i="3"/>
  <c r="D29" i="10" s="1"/>
  <c r="G48" i="3"/>
  <c r="BC37" i="3"/>
  <c r="S18" i="16"/>
  <c r="Z144" i="15" s="1"/>
  <c r="L37" i="3"/>
  <c r="G29" i="10" s="1"/>
  <c r="I37" i="3"/>
  <c r="F29" i="10" s="1"/>
  <c r="AA37" i="3"/>
  <c r="L29" i="10"/>
  <c r="AV37" i="3"/>
  <c r="S29" i="10" s="1"/>
  <c r="R37" i="3"/>
  <c r="I29" i="10" s="1"/>
  <c r="E54" i="10"/>
  <c r="E93" i="10" s="1"/>
  <c r="E94" i="10" s="1"/>
  <c r="J31" i="7" s="1"/>
  <c r="P41" i="3"/>
  <c r="F22" i="16"/>
  <c r="AK33" i="3"/>
  <c r="M14" i="16"/>
  <c r="BC41" i="3"/>
  <c r="S22" i="16" s="1"/>
  <c r="M33" i="3"/>
  <c r="E14" i="16"/>
  <c r="AE33" i="3"/>
  <c r="K14" i="16"/>
  <c r="AT41" i="3"/>
  <c r="P22" i="16"/>
  <c r="BF41" i="3"/>
  <c r="T22" i="16" s="1"/>
  <c r="AB41" i="3"/>
  <c r="J22" i="16"/>
  <c r="Y41" i="3"/>
  <c r="I22" i="16"/>
  <c r="AN41" i="3"/>
  <c r="N22" i="16"/>
  <c r="AW41" i="3"/>
  <c r="Q22" i="16" s="1"/>
  <c r="V41" i="3"/>
  <c r="H22" i="16"/>
  <c r="S41" i="3"/>
  <c r="G22" i="16"/>
  <c r="AW33" i="3"/>
  <c r="Q14" i="16"/>
  <c r="G41" i="3"/>
  <c r="M41" i="3"/>
  <c r="E22" i="16"/>
  <c r="AK41" i="3"/>
  <c r="M22" i="16" s="1"/>
  <c r="AN33" i="3"/>
  <c r="N14" i="16" s="1"/>
  <c r="V14" i="16" s="1"/>
  <c r="Y33" i="3"/>
  <c r="I14" i="16" s="1"/>
  <c r="AT33" i="3"/>
  <c r="P14" i="16"/>
  <c r="G33" i="3"/>
  <c r="C14" i="16" s="1"/>
  <c r="AH33" i="3"/>
  <c r="L14" i="16"/>
  <c r="D41" i="3"/>
  <c r="B22" i="16"/>
  <c r="V22" i="16" s="1"/>
  <c r="C41" i="3"/>
  <c r="D33" i="10" s="1"/>
  <c r="AD41" i="3"/>
  <c r="M33" i="10"/>
  <c r="L33" i="3"/>
  <c r="G25" i="10"/>
  <c r="AA33" i="3"/>
  <c r="L25" i="10"/>
  <c r="BB33" i="3"/>
  <c r="U25" i="10" s="1"/>
  <c r="D22" i="16"/>
  <c r="AB33" i="3"/>
  <c r="J14" i="16" s="1"/>
  <c r="R41" i="3"/>
  <c r="I33" i="10" s="1"/>
  <c r="AJ41" i="3"/>
  <c r="O33" i="10" s="1"/>
  <c r="C33" i="3"/>
  <c r="D25" i="10"/>
  <c r="AJ33" i="3"/>
  <c r="O25" i="10" s="1"/>
  <c r="I41" i="3"/>
  <c r="F33" i="10" s="1"/>
  <c r="F60" i="10" s="1"/>
  <c r="F33" i="3"/>
  <c r="E25" i="10" s="1"/>
  <c r="I33" i="3"/>
  <c r="F25" i="10"/>
  <c r="BE33" i="3"/>
  <c r="V25" i="10" s="1"/>
  <c r="AA41" i="3"/>
  <c r="L33" i="10" s="1"/>
  <c r="BE41" i="3"/>
  <c r="V33" i="10" s="1"/>
  <c r="BF33" i="3"/>
  <c r="T14" i="16"/>
  <c r="L41" i="3"/>
  <c r="G33" i="10" s="1"/>
  <c r="O33" i="3"/>
  <c r="H25" i="10" s="1"/>
  <c r="X33" i="3"/>
  <c r="K25" i="10" s="1"/>
  <c r="D33" i="3"/>
  <c r="B14" i="16"/>
  <c r="AE41" i="3"/>
  <c r="K22" i="16" s="1"/>
  <c r="AQ33" i="3"/>
  <c r="O14" i="16" s="1"/>
  <c r="BB41" i="3"/>
  <c r="U33" i="10" s="1"/>
  <c r="U33" i="3"/>
  <c r="J25" i="10"/>
  <c r="AM31" i="3"/>
  <c r="P23" i="10"/>
  <c r="AM5" i="3"/>
  <c r="AM27" i="3"/>
  <c r="P19" i="10" s="1"/>
  <c r="AM18" i="3"/>
  <c r="AM40" i="3"/>
  <c r="P32" i="10"/>
  <c r="AG41" i="3"/>
  <c r="N33" i="10"/>
  <c r="A15" i="16"/>
  <c r="A26" i="10"/>
  <c r="A53" i="10" s="1"/>
  <c r="F5" i="10"/>
  <c r="F43" i="10"/>
  <c r="F67" i="10" s="1"/>
  <c r="K4" i="7"/>
  <c r="K107" i="10"/>
  <c r="P30" i="7"/>
  <c r="K94" i="10"/>
  <c r="P31" i="7" s="1"/>
  <c r="C16" i="16"/>
  <c r="B16" i="11"/>
  <c r="J48" i="10"/>
  <c r="J73" i="10"/>
  <c r="J62" i="10"/>
  <c r="J121" i="10" s="1"/>
  <c r="E62" i="10"/>
  <c r="E121" i="10" s="1"/>
  <c r="J58" i="7" s="1"/>
  <c r="N62" i="10"/>
  <c r="N121" i="10"/>
  <c r="P62" i="10"/>
  <c r="P121" i="10" s="1"/>
  <c r="M62" i="10"/>
  <c r="M121" i="10" s="1"/>
  <c r="A23" i="16"/>
  <c r="M16" i="10"/>
  <c r="A8" i="16"/>
  <c r="A8" i="11"/>
  <c r="A19" i="10"/>
  <c r="A46" i="10"/>
  <c r="A18" i="11"/>
  <c r="A29" i="10"/>
  <c r="A56" i="10"/>
  <c r="H16" i="10"/>
  <c r="F4" i="16"/>
  <c r="M143" i="15" s="1"/>
  <c r="A19" i="16"/>
  <c r="A30" i="10"/>
  <c r="A57" i="10"/>
  <c r="G119" i="2"/>
  <c r="E118" i="2"/>
  <c r="G116" i="2"/>
  <c r="F115" i="2"/>
  <c r="E114" i="2"/>
  <c r="F119" i="2"/>
  <c r="E116" i="2"/>
  <c r="F117" i="2"/>
  <c r="I117" i="2" s="1"/>
  <c r="F114" i="2"/>
  <c r="G118" i="2"/>
  <c r="G115" i="2"/>
  <c r="J116" i="2" s="1"/>
  <c r="F118" i="2"/>
  <c r="I118" i="2" s="1"/>
  <c r="G113" i="2"/>
  <c r="E115" i="2"/>
  <c r="G117" i="2"/>
  <c r="G114" i="2"/>
  <c r="F113" i="2"/>
  <c r="H48" i="10"/>
  <c r="H73" i="10"/>
  <c r="H79" i="10" s="1"/>
  <c r="M16" i="7" s="1"/>
  <c r="N54" i="10"/>
  <c r="N93" i="10" s="1"/>
  <c r="AI34" i="7"/>
  <c r="AG34" i="7"/>
  <c r="AC34" i="7"/>
  <c r="L85" i="7"/>
  <c r="O62" i="10"/>
  <c r="O121" i="10"/>
  <c r="K62" i="10"/>
  <c r="K121" i="10"/>
  <c r="F62" i="10"/>
  <c r="F121" i="10"/>
  <c r="F48" i="10"/>
  <c r="F73" i="10" s="1"/>
  <c r="Q16" i="10"/>
  <c r="AS31" i="3"/>
  <c r="R23" i="10" s="1"/>
  <c r="BF43" i="3"/>
  <c r="T24" i="16" s="1"/>
  <c r="BF35" i="3"/>
  <c r="T16" i="16" s="1"/>
  <c r="BF31" i="3"/>
  <c r="T12" i="16"/>
  <c r="BF42" i="3"/>
  <c r="T23" i="16" s="1"/>
  <c r="U23" i="16" s="1"/>
  <c r="AE69" i="10"/>
  <c r="AE81" i="10"/>
  <c r="AE80" i="10"/>
  <c r="BF38" i="3"/>
  <c r="T19" i="16"/>
  <c r="AN38" i="3"/>
  <c r="N19" i="16" s="1"/>
  <c r="P38" i="3"/>
  <c r="F19" i="16" s="1"/>
  <c r="AW38" i="3"/>
  <c r="Q19" i="16" s="1"/>
  <c r="AH38" i="3"/>
  <c r="L19" i="16"/>
  <c r="D38" i="3"/>
  <c r="B19" i="16" s="1"/>
  <c r="AB38" i="3"/>
  <c r="J19" i="16" s="1"/>
  <c r="AE38" i="3"/>
  <c r="K19" i="16" s="1"/>
  <c r="AT42" i="3"/>
  <c r="P23" i="16"/>
  <c r="AT34" i="3"/>
  <c r="P15" i="16" s="1"/>
  <c r="U15" i="16"/>
  <c r="AT28" i="3"/>
  <c r="P9" i="16"/>
  <c r="U9" i="16" s="1"/>
  <c r="AT40" i="3"/>
  <c r="P21" i="16"/>
  <c r="U21" i="16"/>
  <c r="AT32" i="3"/>
  <c r="P13" i="16"/>
  <c r="U13" i="16" s="1"/>
  <c r="AT27" i="3"/>
  <c r="P8" i="16" s="1"/>
  <c r="U8" i="16" s="1"/>
  <c r="AT31" i="3"/>
  <c r="P12" i="16"/>
  <c r="U12" i="16" s="1"/>
  <c r="O48" i="10"/>
  <c r="O73" i="10"/>
  <c r="O74" i="10" s="1"/>
  <c r="T11" i="7" s="1"/>
  <c r="AT29" i="3"/>
  <c r="P10" i="16"/>
  <c r="U10" i="16" s="1"/>
  <c r="AT43" i="3"/>
  <c r="P24" i="16"/>
  <c r="BC38" i="3"/>
  <c r="S19" i="16" s="1"/>
  <c r="L62" i="10"/>
  <c r="L121" i="10" s="1"/>
  <c r="H54" i="10"/>
  <c r="H93" i="10" s="1"/>
  <c r="K48" i="10"/>
  <c r="K73" i="10"/>
  <c r="F93" i="10"/>
  <c r="D62" i="10"/>
  <c r="M54" i="10"/>
  <c r="M93" i="10" s="1"/>
  <c r="R30" i="7" s="1"/>
  <c r="C16" i="2"/>
  <c r="B16" i="2"/>
  <c r="C12" i="2"/>
  <c r="D12" i="2" s="1"/>
  <c r="E12" i="2"/>
  <c r="F12" i="2" s="1"/>
  <c r="G12" i="2" s="1"/>
  <c r="H12" i="2" s="1"/>
  <c r="I12" i="2" s="1"/>
  <c r="J12" i="2" s="1"/>
  <c r="K12" i="2" s="1"/>
  <c r="L12" i="2" s="1"/>
  <c r="T62" i="10"/>
  <c r="T121" i="10" s="1"/>
  <c r="T132" i="10" s="1"/>
  <c r="T128" i="10" s="1"/>
  <c r="AP65" i="7" s="1"/>
  <c r="T54" i="10"/>
  <c r="T93" i="10" s="1"/>
  <c r="AE188" i="10"/>
  <c r="AE172" i="10"/>
  <c r="AE184" i="10"/>
  <c r="AE180" i="10"/>
  <c r="AE186" i="10"/>
  <c r="AE182" i="10"/>
  <c r="AE174" i="10"/>
  <c r="H62" i="10"/>
  <c r="H121" i="10" s="1"/>
  <c r="M48" i="10"/>
  <c r="M73" i="10"/>
  <c r="M79" i="10" s="1"/>
  <c r="AE109" i="10"/>
  <c r="AE110" i="10"/>
  <c r="AE98" i="10"/>
  <c r="E48" i="10"/>
  <c r="E73" i="10"/>
  <c r="T120" i="10"/>
  <c r="AP57" i="7" s="1"/>
  <c r="AP58" i="7"/>
  <c r="J74" i="10"/>
  <c r="O11" i="7"/>
  <c r="J79" i="10"/>
  <c r="O16" i="7" s="1"/>
  <c r="J76" i="10"/>
  <c r="O13" i="7" s="1"/>
  <c r="J82" i="10"/>
  <c r="O19" i="7" s="1"/>
  <c r="O76" i="10"/>
  <c r="T13" i="7" s="1"/>
  <c r="J114" i="2"/>
  <c r="G67" i="10"/>
  <c r="L4" i="7" s="1"/>
  <c r="G5" i="10"/>
  <c r="D121" i="10"/>
  <c r="D132" i="10" s="1"/>
  <c r="D128" i="10" s="1"/>
  <c r="Q5" i="10"/>
  <c r="Q43" i="10"/>
  <c r="Q67" i="10"/>
  <c r="V4" i="7" s="1"/>
  <c r="J117" i="2"/>
  <c r="B14" i="11"/>
  <c r="U18" i="16"/>
  <c r="W144" i="15"/>
  <c r="AP30" i="7"/>
  <c r="V44" i="7"/>
  <c r="Q106" i="10"/>
  <c r="V43" i="7" s="1"/>
  <c r="F94" i="10"/>
  <c r="K31" i="7" s="1"/>
  <c r="F79" i="10"/>
  <c r="K16" i="7"/>
  <c r="F75" i="10"/>
  <c r="K12" i="7" s="1"/>
  <c r="F76" i="10"/>
  <c r="K13" i="7" s="1"/>
  <c r="F74" i="10"/>
  <c r="K11" i="7"/>
  <c r="N120" i="10"/>
  <c r="S57" i="7"/>
  <c r="N132" i="10"/>
  <c r="S58" i="7"/>
  <c r="I116" i="2"/>
  <c r="P58" i="7"/>
  <c r="H5" i="10"/>
  <c r="H43" i="10"/>
  <c r="H67" i="10" s="1"/>
  <c r="M4" i="7" s="1"/>
  <c r="Q131" i="10"/>
  <c r="V69" i="7"/>
  <c r="Q128" i="10"/>
  <c r="Q145" i="10"/>
  <c r="Q158" i="10"/>
  <c r="V95" i="7" s="1"/>
  <c r="E76" i="10"/>
  <c r="J13" i="7"/>
  <c r="E74" i="10"/>
  <c r="J11" i="7" s="1"/>
  <c r="J10" i="7"/>
  <c r="E79" i="10"/>
  <c r="J16" i="7" s="1"/>
  <c r="E82" i="10"/>
  <c r="J19" i="7" s="1"/>
  <c r="E75" i="10"/>
  <c r="J12" i="7"/>
  <c r="W19" i="10"/>
  <c r="C22" i="16"/>
  <c r="B22" i="11"/>
  <c r="M75" i="10"/>
  <c r="R12" i="7" s="1"/>
  <c r="R16" i="7"/>
  <c r="R10" i="7"/>
  <c r="K82" i="10"/>
  <c r="P19" i="7" s="1"/>
  <c r="K79" i="10"/>
  <c r="P16" i="7" s="1"/>
  <c r="K76" i="10"/>
  <c r="P13" i="7" s="1"/>
  <c r="F120" i="10"/>
  <c r="K57" i="7"/>
  <c r="P79" i="10"/>
  <c r="U16" i="7" s="1"/>
  <c r="P76" i="10"/>
  <c r="U13" i="7" s="1"/>
  <c r="P75" i="10"/>
  <c r="U12" i="7"/>
  <c r="U10" i="7"/>
  <c r="K106" i="10"/>
  <c r="P43" i="7"/>
  <c r="P44" i="7"/>
  <c r="V82" i="7"/>
  <c r="D120" i="10"/>
  <c r="I58" i="7"/>
  <c r="N128" i="10"/>
  <c r="S65" i="7"/>
  <c r="N131" i="10"/>
  <c r="N145" i="10"/>
  <c r="N158" i="10" s="1"/>
  <c r="S69" i="7"/>
  <c r="AC144" i="15"/>
  <c r="Q144" i="10"/>
  <c r="V81" i="7" s="1"/>
  <c r="V68" i="7"/>
  <c r="T131" i="10"/>
  <c r="AP69" i="7"/>
  <c r="T145" i="10"/>
  <c r="T144" i="10"/>
  <c r="AP81" i="7" s="1"/>
  <c r="AP68" i="7"/>
  <c r="D145" i="10"/>
  <c r="D158" i="10" s="1"/>
  <c r="T141" i="10"/>
  <c r="N141" i="10"/>
  <c r="I57" i="7"/>
  <c r="S95" i="7"/>
  <c r="T158" i="10"/>
  <c r="AP95" i="7" s="1"/>
  <c r="AP82" i="7"/>
  <c r="N144" i="10"/>
  <c r="S68" i="7"/>
  <c r="T156" i="10"/>
  <c r="AP93" i="7" s="1"/>
  <c r="AP78" i="7"/>
  <c r="D141" i="10"/>
  <c r="D156" i="10" s="1"/>
  <c r="I93" i="7" s="1"/>
  <c r="I65" i="7"/>
  <c r="N161" i="10"/>
  <c r="S98" i="7"/>
  <c r="S81" i="7"/>
  <c r="I78" i="7"/>
  <c r="C42" i="1"/>
  <c r="C41" i="1"/>
  <c r="C40" i="1"/>
  <c r="B8" i="10"/>
  <c r="C39" i="1"/>
  <c r="B7" i="10"/>
  <c r="D51" i="10" s="1"/>
  <c r="P120" i="10"/>
  <c r="U57" i="7" s="1"/>
  <c r="U58" i="7"/>
  <c r="P132" i="10"/>
  <c r="V10" i="7"/>
  <c r="Q74" i="10"/>
  <c r="V11" i="7"/>
  <c r="Q79" i="10"/>
  <c r="V16" i="7"/>
  <c r="Q75" i="10"/>
  <c r="V12" i="7"/>
  <c r="Q76" i="10"/>
  <c r="V13" i="7"/>
  <c r="Q82" i="10"/>
  <c r="V19" i="7"/>
  <c r="W34" i="10"/>
  <c r="D48" i="10"/>
  <c r="W26" i="10"/>
  <c r="A23" i="10"/>
  <c r="A50" i="10" s="1"/>
  <c r="A12" i="11"/>
  <c r="A12" i="16"/>
  <c r="G93" i="10"/>
  <c r="A13" i="11"/>
  <c r="A24" i="10"/>
  <c r="A51" i="10" s="1"/>
  <c r="A13" i="16"/>
  <c r="A24" i="16"/>
  <c r="A35" i="10"/>
  <c r="A62" i="10" s="1"/>
  <c r="A24" i="11"/>
  <c r="I82" i="7"/>
  <c r="W23" i="10"/>
  <c r="M10" i="7"/>
  <c r="I69" i="7"/>
  <c r="K120" i="10"/>
  <c r="P57" i="7"/>
  <c r="K132" i="10"/>
  <c r="Q141" i="10"/>
  <c r="V65" i="7"/>
  <c r="O120" i="10"/>
  <c r="T57" i="7"/>
  <c r="T58" i="7"/>
  <c r="O132" i="10"/>
  <c r="C18" i="16"/>
  <c r="B18" i="11"/>
  <c r="E18" i="11" s="1"/>
  <c r="L56" i="10"/>
  <c r="L168" i="10" s="1"/>
  <c r="AF144" i="15"/>
  <c r="AD144" i="15"/>
  <c r="AB144" i="15"/>
  <c r="AE144" i="15"/>
  <c r="AJ85" i="7"/>
  <c r="AH85" i="7"/>
  <c r="AL85" i="7"/>
  <c r="J118" i="2"/>
  <c r="J119" i="2"/>
  <c r="B9" i="11"/>
  <c r="C9" i="16"/>
  <c r="I115" i="2"/>
  <c r="I114" i="2"/>
  <c r="M120" i="10"/>
  <c r="R57" i="7"/>
  <c r="R58" i="7"/>
  <c r="M132" i="10"/>
  <c r="AF85" i="7"/>
  <c r="AA148" i="10"/>
  <c r="X148" i="10"/>
  <c r="Y148" i="10"/>
  <c r="K85" i="7"/>
  <c r="O75" i="10"/>
  <c r="T12" i="7"/>
  <c r="O82" i="10"/>
  <c r="T19" i="7"/>
  <c r="O79" i="10"/>
  <c r="T16" i="7"/>
  <c r="T10" i="7"/>
  <c r="A25" i="10"/>
  <c r="A52" i="10"/>
  <c r="A14" i="16"/>
  <c r="A14" i="11"/>
  <c r="M5" i="10"/>
  <c r="M43" i="10"/>
  <c r="M67" i="10"/>
  <c r="R4" i="7" s="1"/>
  <c r="J120" i="10"/>
  <c r="O57" i="7" s="1"/>
  <c r="J132" i="10"/>
  <c r="O58" i="7"/>
  <c r="F51" i="10"/>
  <c r="F89" i="10" s="1"/>
  <c r="F103" i="10" s="1"/>
  <c r="H120" i="10"/>
  <c r="M58" i="7"/>
  <c r="H132" i="10"/>
  <c r="U22" i="16"/>
  <c r="AE154" i="10"/>
  <c r="AE159" i="10"/>
  <c r="U19" i="16"/>
  <c r="J115" i="2"/>
  <c r="I44" i="7"/>
  <c r="D106" i="10"/>
  <c r="U14" i="16"/>
  <c r="M30" i="7"/>
  <c r="V16" i="16"/>
  <c r="J52" i="10"/>
  <c r="F47" i="10"/>
  <c r="F70" i="10" s="1"/>
  <c r="G51" i="10"/>
  <c r="G89" i="10" s="1"/>
  <c r="S67" i="10"/>
  <c r="AD43" i="10"/>
  <c r="H47" i="10"/>
  <c r="H70" i="10" s="1"/>
  <c r="O10" i="7"/>
  <c r="J75" i="10"/>
  <c r="O12" i="7"/>
  <c r="P107" i="10"/>
  <c r="P94" i="10"/>
  <c r="U31" i="7"/>
  <c r="U30" i="7"/>
  <c r="C15" i="16"/>
  <c r="V15" i="16" s="1"/>
  <c r="B15" i="11"/>
  <c r="G74" i="10"/>
  <c r="L11" i="7" s="1"/>
  <c r="G79" i="10"/>
  <c r="L16" i="7" s="1"/>
  <c r="G75" i="10"/>
  <c r="L12" i="7" s="1"/>
  <c r="L10" i="7"/>
  <c r="G76" i="10"/>
  <c r="L13" i="7"/>
  <c r="AI37" i="7"/>
  <c r="AE37" i="7"/>
  <c r="Q56" i="10"/>
  <c r="Q168" i="10" s="1"/>
  <c r="G82" i="10"/>
  <c r="L19" i="7" s="1"/>
  <c r="I62" i="10"/>
  <c r="W35" i="10"/>
  <c r="P52" i="10"/>
  <c r="F117" i="10"/>
  <c r="M4" i="16"/>
  <c r="T143" i="15"/>
  <c r="O16" i="10"/>
  <c r="AE87" i="10"/>
  <c r="AE88" i="10"/>
  <c r="Z4" i="7"/>
  <c r="AF67" i="10"/>
  <c r="J4" i="15" s="1"/>
  <c r="V8" i="16"/>
  <c r="T76" i="10"/>
  <c r="AP13" i="7" s="1"/>
  <c r="T75" i="10"/>
  <c r="AP12" i="7" s="1"/>
  <c r="T82" i="10"/>
  <c r="AP19" i="7" s="1"/>
  <c r="T74" i="10"/>
  <c r="AP11" i="7" s="1"/>
  <c r="AL102" i="7"/>
  <c r="AJ102" i="7"/>
  <c r="A10" i="11"/>
  <c r="A10" i="16"/>
  <c r="A21" i="10"/>
  <c r="A48" i="10"/>
  <c r="I107" i="10"/>
  <c r="N30" i="7"/>
  <c r="I94" i="10"/>
  <c r="N31" i="7"/>
  <c r="I43" i="10"/>
  <c r="I67" i="10"/>
  <c r="N4" i="7" s="1"/>
  <c r="I5" i="10"/>
  <c r="A22" i="10"/>
  <c r="A49" i="10"/>
  <c r="A11" i="16"/>
  <c r="A11" i="11"/>
  <c r="B10" i="11"/>
  <c r="C10" i="16"/>
  <c r="V10" i="16" s="1"/>
  <c r="AE129" i="10"/>
  <c r="AE142" i="10" s="1"/>
  <c r="S37" i="3"/>
  <c r="G18" i="16"/>
  <c r="N144" i="15" s="1"/>
  <c r="AS37" i="3"/>
  <c r="R29" i="10" s="1"/>
  <c r="AJ37" i="3"/>
  <c r="O29" i="10" s="1"/>
  <c r="O56" i="10"/>
  <c r="O168" i="10" s="1"/>
  <c r="D40" i="10"/>
  <c r="D39" i="10"/>
  <c r="D38" i="10"/>
  <c r="T4" i="16"/>
  <c r="AA143" i="15"/>
  <c r="V16" i="10"/>
  <c r="K47" i="10"/>
  <c r="K70" i="10" s="1"/>
  <c r="T51" i="10"/>
  <c r="T89" i="10" s="1"/>
  <c r="S5" i="10"/>
  <c r="G38" i="3"/>
  <c r="C38" i="3"/>
  <c r="D30" i="10" s="1"/>
  <c r="W30" i="10" s="1"/>
  <c r="BE38" i="3"/>
  <c r="V30" i="10" s="1"/>
  <c r="AM38" i="3"/>
  <c r="P30" i="10" s="1"/>
  <c r="F38" i="3"/>
  <c r="E30" i="10" s="1"/>
  <c r="AD38" i="3"/>
  <c r="M30" i="10" s="1"/>
  <c r="R38" i="3"/>
  <c r="I30" i="10" s="1"/>
  <c r="G49" i="3"/>
  <c r="J38" i="3"/>
  <c r="D19" i="16"/>
  <c r="M38" i="3"/>
  <c r="E19" i="16"/>
  <c r="AP38" i="3"/>
  <c r="Q30" i="10"/>
  <c r="V38" i="3"/>
  <c r="H19" i="16"/>
  <c r="AQ38" i="3"/>
  <c r="O19" i="16"/>
  <c r="O38" i="3"/>
  <c r="H30" i="10"/>
  <c r="AJ38" i="3"/>
  <c r="O30" i="10"/>
  <c r="Y16" i="10"/>
  <c r="AW31" i="3"/>
  <c r="Q12" i="16" s="1"/>
  <c r="AV34" i="3"/>
  <c r="S26" i="10" s="1"/>
  <c r="A16" i="16"/>
  <c r="A27" i="10"/>
  <c r="A54" i="10"/>
  <c r="V23" i="16"/>
  <c r="A20" i="10"/>
  <c r="A47" i="10" s="1"/>
  <c r="AW43" i="3"/>
  <c r="Q24" i="16" s="1"/>
  <c r="U24" i="16"/>
  <c r="S32" i="3"/>
  <c r="G13" i="16"/>
  <c r="AA32" i="3"/>
  <c r="L24" i="10"/>
  <c r="L51" i="10" s="1"/>
  <c r="L89" i="10" s="1"/>
  <c r="L103" i="10" s="1"/>
  <c r="R32" i="3"/>
  <c r="I24" i="10"/>
  <c r="I51" i="10" s="1"/>
  <c r="I89" i="10"/>
  <c r="AH28" i="3"/>
  <c r="L9" i="16"/>
  <c r="V9" i="16" s="1"/>
  <c r="P32" i="3"/>
  <c r="F13" i="16"/>
  <c r="G32" i="3"/>
  <c r="AG32" i="3"/>
  <c r="N24" i="10" s="1"/>
  <c r="N51" i="10" s="1"/>
  <c r="AD32" i="3"/>
  <c r="M24" i="10" s="1"/>
  <c r="M51" i="10" s="1"/>
  <c r="M89" i="10" s="1"/>
  <c r="AK32" i="3"/>
  <c r="M13" i="16" s="1"/>
  <c r="J32" i="3"/>
  <c r="D13" i="16" s="1"/>
  <c r="F32" i="3"/>
  <c r="E24" i="10" s="1"/>
  <c r="E51" i="10" s="1"/>
  <c r="E89" i="10" s="1"/>
  <c r="AM32" i="3"/>
  <c r="P24" i="10" s="1"/>
  <c r="P51" i="10" s="1"/>
  <c r="P89" i="10" s="1"/>
  <c r="AP32" i="3"/>
  <c r="Q24" i="10" s="1"/>
  <c r="Q51" i="10"/>
  <c r="Q89" i="10" s="1"/>
  <c r="Y32" i="3"/>
  <c r="I13" i="16" s="1"/>
  <c r="O32" i="3"/>
  <c r="H24" i="10" s="1"/>
  <c r="H51" i="10" s="1"/>
  <c r="H89" i="10" s="1"/>
  <c r="X32" i="3"/>
  <c r="K24" i="10"/>
  <c r="K51" i="10"/>
  <c r="K89" i="10" s="1"/>
  <c r="L28" i="3"/>
  <c r="G20" i="10"/>
  <c r="G47" i="10" s="1"/>
  <c r="G70" i="10" s="1"/>
  <c r="AP28" i="3"/>
  <c r="Q20" i="10" s="1"/>
  <c r="Q47" i="10" s="1"/>
  <c r="Q70" i="10" s="1"/>
  <c r="V7" i="7" s="1"/>
  <c r="AE102" i="10"/>
  <c r="P4" i="16"/>
  <c r="W143" i="15"/>
  <c r="R4" i="16"/>
  <c r="Y143" i="15" s="1"/>
  <c r="T16" i="10"/>
  <c r="C24" i="16"/>
  <c r="B24" i="11"/>
  <c r="AT35" i="3"/>
  <c r="P16" i="16"/>
  <c r="U16" i="16" s="1"/>
  <c r="AL37" i="7"/>
  <c r="AD37" i="7"/>
  <c r="AE123" i="10"/>
  <c r="AE133" i="10"/>
  <c r="AL51" i="7"/>
  <c r="AD51" i="7"/>
  <c r="AJ92" i="7"/>
  <c r="AH92" i="7"/>
  <c r="AD92" i="7"/>
  <c r="AV33" i="3"/>
  <c r="S25" i="10"/>
  <c r="AM41" i="3"/>
  <c r="P33" i="10"/>
  <c r="P60" i="10" s="1"/>
  <c r="P117" i="10" s="1"/>
  <c r="AQ43" i="3"/>
  <c r="O24" i="16"/>
  <c r="V24" i="16" s="1"/>
  <c r="K40" i="7"/>
  <c r="F101" i="10"/>
  <c r="K38" i="7" s="1"/>
  <c r="K26" i="7"/>
  <c r="F92" i="10"/>
  <c r="K29" i="7"/>
  <c r="J53" i="10"/>
  <c r="J95" i="10" s="1"/>
  <c r="Q53" i="10"/>
  <c r="Q95" i="10" s="1"/>
  <c r="I53" i="10"/>
  <c r="I95" i="10" s="1"/>
  <c r="S53" i="10"/>
  <c r="S95" i="10" s="1"/>
  <c r="U53" i="10"/>
  <c r="U95" i="10" s="1"/>
  <c r="L53" i="10"/>
  <c r="L95" i="10" s="1"/>
  <c r="D53" i="10"/>
  <c r="AE138" i="10"/>
  <c r="AE151" i="10"/>
  <c r="AE146" i="10"/>
  <c r="U26" i="7"/>
  <c r="P106" i="10"/>
  <c r="U43" i="7"/>
  <c r="U44" i="7"/>
  <c r="J26" i="7"/>
  <c r="O181" i="10"/>
  <c r="T118" i="7"/>
  <c r="O189" i="10"/>
  <c r="T126" i="7"/>
  <c r="O173" i="10"/>
  <c r="T110" i="7" s="1"/>
  <c r="O175" i="10"/>
  <c r="T112" i="7"/>
  <c r="T130" i="7"/>
  <c r="O185" i="10"/>
  <c r="T122" i="7" s="1"/>
  <c r="O179" i="10"/>
  <c r="T116" i="7" s="1"/>
  <c r="O174" i="10"/>
  <c r="T111" i="7" s="1"/>
  <c r="O184" i="10"/>
  <c r="T121" i="7"/>
  <c r="O187" i="10"/>
  <c r="T124" i="7" s="1"/>
  <c r="O183" i="10"/>
  <c r="T120" i="7" s="1"/>
  <c r="O172" i="10"/>
  <c r="T109" i="7" s="1"/>
  <c r="O180" i="10"/>
  <c r="T117" i="7"/>
  <c r="O176" i="10"/>
  <c r="T105" i="7"/>
  <c r="T131" i="7"/>
  <c r="O188" i="10"/>
  <c r="T125" i="7" s="1"/>
  <c r="O186" i="10"/>
  <c r="T123" i="7"/>
  <c r="O171" i="10"/>
  <c r="T108" i="7"/>
  <c r="T132" i="7" s="1"/>
  <c r="O182" i="10"/>
  <c r="T119" i="7" s="1"/>
  <c r="X23" i="10"/>
  <c r="AA23" i="10"/>
  <c r="Y23" i="10"/>
  <c r="AB23" i="10"/>
  <c r="B19" i="11"/>
  <c r="E19" i="11"/>
  <c r="C19" i="16"/>
  <c r="V19" i="16"/>
  <c r="Q103" i="10"/>
  <c r="V40" i="7" s="1"/>
  <c r="J71" i="10"/>
  <c r="J90" i="10"/>
  <c r="N44" i="7"/>
  <c r="I106" i="10"/>
  <c r="N43" i="7" s="1"/>
  <c r="O43" i="10"/>
  <c r="O67" i="10" s="1"/>
  <c r="T4" i="7" s="1"/>
  <c r="O5" i="10"/>
  <c r="V78" i="7"/>
  <c r="Q156" i="10"/>
  <c r="V93" i="7"/>
  <c r="P71" i="10"/>
  <c r="P90" i="10"/>
  <c r="M7" i="7"/>
  <c r="AB85" i="7"/>
  <c r="AI85" i="7"/>
  <c r="AE85" i="7"/>
  <c r="AK85" i="7"/>
  <c r="AG85" i="7"/>
  <c r="AC85" i="7"/>
  <c r="N61" i="10"/>
  <c r="N122" i="10" s="1"/>
  <c r="K145" i="10"/>
  <c r="K131" i="10"/>
  <c r="K128" i="10"/>
  <c r="P69" i="7"/>
  <c r="K7" i="7"/>
  <c r="J145" i="10"/>
  <c r="J128" i="10"/>
  <c r="O69" i="7"/>
  <c r="J131" i="10"/>
  <c r="T5" i="10"/>
  <c r="T43" i="10"/>
  <c r="Z16" i="10"/>
  <c r="F119" i="10"/>
  <c r="K56" i="7" s="1"/>
  <c r="F118" i="10"/>
  <c r="K55" i="7" s="1"/>
  <c r="F116" i="10"/>
  <c r="F130" i="10"/>
  <c r="K54" i="7"/>
  <c r="I95" i="7"/>
  <c r="AB26" i="10"/>
  <c r="AG53" i="10"/>
  <c r="AG95" i="10" s="1"/>
  <c r="AA26" i="10"/>
  <c r="AF53" i="10" s="1"/>
  <c r="AF95" i="10"/>
  <c r="Y26" i="10"/>
  <c r="AD53" i="10" s="1"/>
  <c r="AD95" i="10" s="1"/>
  <c r="X26" i="10"/>
  <c r="I61" i="10"/>
  <c r="I122" i="10" s="1"/>
  <c r="P128" i="10"/>
  <c r="P131" i="10"/>
  <c r="U69" i="7"/>
  <c r="P145" i="10"/>
  <c r="D47" i="10"/>
  <c r="M47" i="10"/>
  <c r="M70" i="10"/>
  <c r="J47" i="10"/>
  <c r="J70" i="10" s="1"/>
  <c r="O51" i="10"/>
  <c r="O89" i="10"/>
  <c r="I47" i="10"/>
  <c r="I70" i="10" s="1"/>
  <c r="J51" i="10"/>
  <c r="J89" i="10"/>
  <c r="E47" i="10"/>
  <c r="E70" i="10" s="1"/>
  <c r="Q40" i="7"/>
  <c r="Q26" i="7"/>
  <c r="L92" i="10"/>
  <c r="Q29" i="7" s="1"/>
  <c r="L101" i="10"/>
  <c r="Q38" i="7" s="1"/>
  <c r="G94" i="10"/>
  <c r="G107" i="10"/>
  <c r="L30" i="7"/>
  <c r="L189" i="10"/>
  <c r="Q126" i="7"/>
  <c r="L182" i="10"/>
  <c r="Q119" i="7" s="1"/>
  <c r="L187" i="10"/>
  <c r="Q124" i="7"/>
  <c r="L171" i="10"/>
  <c r="Q108" i="7" s="1"/>
  <c r="Q132" i="7" s="1"/>
  <c r="L180" i="10"/>
  <c r="Q117" i="7"/>
  <c r="L172" i="10"/>
  <c r="Q109" i="7" s="1"/>
  <c r="L181" i="10"/>
  <c r="Q118" i="7" s="1"/>
  <c r="L176" i="10"/>
  <c r="L188" i="10"/>
  <c r="Q125" i="7"/>
  <c r="L174" i="10"/>
  <c r="Q111" i="7"/>
  <c r="L183" i="10"/>
  <c r="Q120" i="7"/>
  <c r="L175" i="10"/>
  <c r="Q112" i="7" s="1"/>
  <c r="Q130" i="7" s="1"/>
  <c r="Q105" i="7"/>
  <c r="Q131" i="7" s="1"/>
  <c r="L184" i="10"/>
  <c r="Q121" i="7" s="1"/>
  <c r="L179" i="10"/>
  <c r="Q116" i="7" s="1"/>
  <c r="L186" i="10"/>
  <c r="Q123" i="7" s="1"/>
  <c r="L185" i="10"/>
  <c r="Q122" i="7" s="1"/>
  <c r="L173" i="10"/>
  <c r="Q110" i="7" s="1"/>
  <c r="B13" i="11"/>
  <c r="C13" i="16"/>
  <c r="V13" i="16"/>
  <c r="AD67" i="10"/>
  <c r="I4" i="15" s="1"/>
  <c r="X4" i="7"/>
  <c r="D61" i="10"/>
  <c r="K60" i="10"/>
  <c r="K117" i="10" s="1"/>
  <c r="N52" i="10"/>
  <c r="H60" i="10"/>
  <c r="H117" i="10" s="1"/>
  <c r="T56" i="10"/>
  <c r="T168" i="10"/>
  <c r="M56" i="10"/>
  <c r="M168" i="10" s="1"/>
  <c r="F56" i="10"/>
  <c r="F168" i="10"/>
  <c r="J60" i="10"/>
  <c r="J117" i="10" s="1"/>
  <c r="M52" i="10"/>
  <c r="I56" i="10"/>
  <c r="I168" i="10" s="1"/>
  <c r="F52" i="10"/>
  <c r="D52" i="10"/>
  <c r="I60" i="10"/>
  <c r="I117" i="10"/>
  <c r="G60" i="10"/>
  <c r="G117" i="10" s="1"/>
  <c r="J56" i="10"/>
  <c r="J168" i="10" s="1"/>
  <c r="D56" i="10"/>
  <c r="T60" i="10"/>
  <c r="T117" i="10"/>
  <c r="M60" i="10"/>
  <c r="M117" i="10" s="1"/>
  <c r="K56" i="10"/>
  <c r="K168" i="10" s="1"/>
  <c r="L7" i="7"/>
  <c r="P7" i="7"/>
  <c r="Y35" i="10"/>
  <c r="AA35" i="10"/>
  <c r="X35" i="10"/>
  <c r="AB35" i="10"/>
  <c r="W24" i="10"/>
  <c r="H131" i="10"/>
  <c r="H145" i="10"/>
  <c r="H128" i="10"/>
  <c r="M69" i="7"/>
  <c r="D73" i="10"/>
  <c r="Y34" i="10"/>
  <c r="AD61" i="10"/>
  <c r="AD122" i="10" s="1"/>
  <c r="AA34" i="10"/>
  <c r="AF61" i="10"/>
  <c r="AF122" i="10" s="1"/>
  <c r="X34" i="10"/>
  <c r="AB34" i="10"/>
  <c r="AG61" i="10"/>
  <c r="AG122" i="10"/>
  <c r="O131" i="10"/>
  <c r="T69" i="7"/>
  <c r="O145" i="10"/>
  <c r="O128" i="10"/>
  <c r="Q182" i="10"/>
  <c r="V119" i="7" s="1"/>
  <c r="V105" i="7"/>
  <c r="V131" i="7"/>
  <c r="Q171" i="10"/>
  <c r="V108" i="7" s="1"/>
  <c r="V132" i="7" s="1"/>
  <c r="Q172" i="10"/>
  <c r="V109" i="7" s="1"/>
  <c r="Q188" i="10"/>
  <c r="V125" i="7" s="1"/>
  <c r="Q180" i="10"/>
  <c r="V117" i="7"/>
  <c r="Q176" i="10"/>
  <c r="Q187" i="10"/>
  <c r="V124" i="7"/>
  <c r="Q184" i="10"/>
  <c r="V121" i="7" s="1"/>
  <c r="Q181" i="10"/>
  <c r="V118" i="7"/>
  <c r="Q173" i="10"/>
  <c r="V110" i="7" s="1"/>
  <c r="Q175" i="10"/>
  <c r="V112" i="7"/>
  <c r="V130" i="7" s="1"/>
  <c r="Q185" i="10"/>
  <c r="V122" i="7" s="1"/>
  <c r="Q174" i="10"/>
  <c r="V111" i="7"/>
  <c r="Q183" i="10"/>
  <c r="V120" i="7" s="1"/>
  <c r="Q186" i="10"/>
  <c r="V123" i="7" s="1"/>
  <c r="Q179" i="10"/>
  <c r="V116" i="7" s="1"/>
  <c r="Q189" i="10"/>
  <c r="V126" i="7"/>
  <c r="M101" i="10"/>
  <c r="R38" i="7" s="1"/>
  <c r="R26" i="7"/>
  <c r="M103" i="10"/>
  <c r="R40" i="7" s="1"/>
  <c r="M92" i="10"/>
  <c r="R29" i="7" s="1"/>
  <c r="AB16" i="10"/>
  <c r="V43" i="10"/>
  <c r="V5" i="10"/>
  <c r="I121" i="10"/>
  <c r="X62" i="10"/>
  <c r="W62" i="10"/>
  <c r="G92" i="10"/>
  <c r="L29" i="7"/>
  <c r="G103" i="10"/>
  <c r="L40" i="7" s="1"/>
  <c r="G101" i="10"/>
  <c r="L38" i="7"/>
  <c r="L26" i="7"/>
  <c r="D89" i="10"/>
  <c r="R61" i="10"/>
  <c r="R122" i="10" s="1"/>
  <c r="J144" i="15"/>
  <c r="V18" i="16"/>
  <c r="E61" i="10"/>
  <c r="E122" i="10" s="1"/>
  <c r="C43" i="1"/>
  <c r="B9" i="10"/>
  <c r="D57" i="10" s="1"/>
  <c r="H103" i="10"/>
  <c r="M40" i="7" s="1"/>
  <c r="M26" i="7"/>
  <c r="H92" i="10"/>
  <c r="M29" i="7"/>
  <c r="H101" i="10"/>
  <c r="M38" i="7"/>
  <c r="T103" i="10"/>
  <c r="AP40" i="7"/>
  <c r="AP26" i="7"/>
  <c r="T101" i="10"/>
  <c r="AP38" i="7"/>
  <c r="T92" i="10"/>
  <c r="AP29" i="7" s="1"/>
  <c r="P116" i="10"/>
  <c r="P130" i="10"/>
  <c r="P119" i="10"/>
  <c r="U56" i="7" s="1"/>
  <c r="P118" i="10"/>
  <c r="U55" i="7" s="1"/>
  <c r="U54" i="7"/>
  <c r="E57" i="10"/>
  <c r="E169" i="10" s="1"/>
  <c r="E170" i="10" s="1"/>
  <c r="J107" i="7" s="1"/>
  <c r="I101" i="10"/>
  <c r="N38" i="7"/>
  <c r="I103" i="10"/>
  <c r="N40" i="7" s="1"/>
  <c r="N26" i="7"/>
  <c r="I92" i="10"/>
  <c r="N29" i="7" s="1"/>
  <c r="W20" i="10"/>
  <c r="I43" i="7"/>
  <c r="M57" i="7"/>
  <c r="W33" i="10"/>
  <c r="M128" i="10"/>
  <c r="M145" i="10"/>
  <c r="R69" i="7"/>
  <c r="M131" i="10"/>
  <c r="D168" i="10"/>
  <c r="J7" i="7"/>
  <c r="K181" i="10"/>
  <c r="P118" i="7" s="1"/>
  <c r="K172" i="10"/>
  <c r="P109" i="7" s="1"/>
  <c r="K180" i="10"/>
  <c r="P117" i="7" s="1"/>
  <c r="K187" i="10"/>
  <c r="P124" i="7" s="1"/>
  <c r="M158" i="10"/>
  <c r="R95" i="7" s="1"/>
  <c r="R82" i="7"/>
  <c r="D103" i="10"/>
  <c r="D92" i="10"/>
  <c r="D101" i="10"/>
  <c r="I26" i="7"/>
  <c r="M90" i="10"/>
  <c r="M71" i="10"/>
  <c r="J101" i="10"/>
  <c r="O38" i="7"/>
  <c r="J103" i="10"/>
  <c r="O40" i="7" s="1"/>
  <c r="J92" i="10"/>
  <c r="O29" i="7" s="1"/>
  <c r="O26" i="7"/>
  <c r="AC26" i="10"/>
  <c r="AC53" i="10"/>
  <c r="AC95" i="10"/>
  <c r="AE162" i="10"/>
  <c r="AE177" i="10"/>
  <c r="AE178" i="10" s="1"/>
  <c r="P91" i="10"/>
  <c r="U28" i="7"/>
  <c r="U27" i="7"/>
  <c r="P102" i="10"/>
  <c r="U39" i="7" s="1"/>
  <c r="P105" i="10"/>
  <c r="U42" i="7" s="1"/>
  <c r="AD62" i="10"/>
  <c r="AD121" i="10" s="1"/>
  <c r="S62" i="10"/>
  <c r="S121" i="10" s="1"/>
  <c r="O141" i="10"/>
  <c r="T65" i="7"/>
  <c r="T113" i="7"/>
  <c r="O190" i="10"/>
  <c r="T82" i="7"/>
  <c r="O158" i="10"/>
  <c r="T95" i="7"/>
  <c r="P141" i="10"/>
  <c r="U65" i="7"/>
  <c r="F90" i="10"/>
  <c r="F71" i="10"/>
  <c r="AB33" i="10"/>
  <c r="X33" i="10"/>
  <c r="AA33" i="10"/>
  <c r="Y33" i="10"/>
  <c r="U53" i="7"/>
  <c r="P127" i="10"/>
  <c r="U64" i="7"/>
  <c r="M82" i="7"/>
  <c r="H158" i="10"/>
  <c r="M95" i="7" s="1"/>
  <c r="F173" i="10"/>
  <c r="K110" i="7" s="1"/>
  <c r="F189" i="10"/>
  <c r="K126" i="7"/>
  <c r="F174" i="10"/>
  <c r="K111" i="7"/>
  <c r="F187" i="10"/>
  <c r="K124" i="7" s="1"/>
  <c r="F183" i="10"/>
  <c r="K120" i="7" s="1"/>
  <c r="F186" i="10"/>
  <c r="K123" i="7"/>
  <c r="F182" i="10"/>
  <c r="K119" i="7"/>
  <c r="F172" i="10"/>
  <c r="K109" i="7" s="1"/>
  <c r="F180" i="10"/>
  <c r="K117" i="7" s="1"/>
  <c r="F188" i="10"/>
  <c r="K125" i="7"/>
  <c r="K105" i="7"/>
  <c r="K131" i="7"/>
  <c r="F184" i="10"/>
  <c r="K121" i="7" s="1"/>
  <c r="F181" i="10"/>
  <c r="K118" i="7" s="1"/>
  <c r="F179" i="10"/>
  <c r="K116" i="7"/>
  <c r="F175" i="10"/>
  <c r="K112" i="7" s="1"/>
  <c r="K130" i="7" s="1"/>
  <c r="F171" i="10"/>
  <c r="K108" i="7"/>
  <c r="K132" i="7" s="1"/>
  <c r="F176" i="10"/>
  <c r="F185" i="10"/>
  <c r="K122" i="7"/>
  <c r="AF98" i="10"/>
  <c r="AF99" i="10"/>
  <c r="O32" i="7"/>
  <c r="J99" i="10"/>
  <c r="O36" i="7" s="1"/>
  <c r="J109" i="10"/>
  <c r="J98" i="10"/>
  <c r="O35" i="7"/>
  <c r="Y20" i="10"/>
  <c r="AA20" i="10"/>
  <c r="AB20" i="10"/>
  <c r="X20" i="10"/>
  <c r="J106" i="7"/>
  <c r="J129" i="7" s="1"/>
  <c r="T68" i="7"/>
  <c r="O144" i="10"/>
  <c r="O8" i="7"/>
  <c r="J83" i="10"/>
  <c r="O20" i="7" s="1"/>
  <c r="J84" i="10"/>
  <c r="O21" i="7" s="1"/>
  <c r="Q190" i="10"/>
  <c r="V113" i="7"/>
  <c r="H144" i="10"/>
  <c r="M68" i="7"/>
  <c r="M174" i="10"/>
  <c r="R111" i="7"/>
  <c r="M188" i="10"/>
  <c r="R125" i="7"/>
  <c r="M175" i="10"/>
  <c r="R112" i="7" s="1"/>
  <c r="R130" i="7" s="1"/>
  <c r="M189" i="10"/>
  <c r="R126" i="7" s="1"/>
  <c r="M171" i="10"/>
  <c r="R108" i="7" s="1"/>
  <c r="R132" i="7" s="1"/>
  <c r="R105" i="7"/>
  <c r="R131" i="7" s="1"/>
  <c r="M179" i="10"/>
  <c r="R116" i="7"/>
  <c r="M180" i="10"/>
  <c r="R117" i="7"/>
  <c r="M181" i="10"/>
  <c r="R118" i="7"/>
  <c r="M186" i="10"/>
  <c r="R123" i="7" s="1"/>
  <c r="M187" i="10"/>
  <c r="R124" i="7"/>
  <c r="M183" i="10"/>
  <c r="R120" i="7"/>
  <c r="M182" i="10"/>
  <c r="R119" i="7"/>
  <c r="M172" i="10"/>
  <c r="R109" i="7" s="1"/>
  <c r="M185" i="10"/>
  <c r="R122" i="7"/>
  <c r="M173" i="10"/>
  <c r="R110" i="7"/>
  <c r="M184" i="10"/>
  <c r="R121" i="7"/>
  <c r="M176" i="10"/>
  <c r="AG98" i="10"/>
  <c r="K19" i="15"/>
  <c r="AG109" i="10"/>
  <c r="AG110" i="10" s="1"/>
  <c r="AG99" i="10"/>
  <c r="I57" i="10"/>
  <c r="I169" i="10"/>
  <c r="O68" i="7"/>
  <c r="J144" i="10"/>
  <c r="K141" i="10"/>
  <c r="P65" i="7"/>
  <c r="S61" i="10"/>
  <c r="S122" i="10"/>
  <c r="O57" i="10"/>
  <c r="O169" i="10" s="1"/>
  <c r="F129" i="10"/>
  <c r="F136" i="10"/>
  <c r="F137" i="10"/>
  <c r="K67" i="7"/>
  <c r="F143" i="10"/>
  <c r="M141" i="10"/>
  <c r="R65" i="7"/>
  <c r="AB24" i="10"/>
  <c r="Y24" i="10"/>
  <c r="X24" i="10"/>
  <c r="AA24" i="10"/>
  <c r="T189" i="10"/>
  <c r="AP126" i="7" s="1"/>
  <c r="T171" i="10"/>
  <c r="AP108" i="7" s="1"/>
  <c r="AP132" i="7" s="1"/>
  <c r="T186" i="10"/>
  <c r="AP123" i="7"/>
  <c r="T187" i="10"/>
  <c r="AP124" i="7"/>
  <c r="T174" i="10"/>
  <c r="AP111" i="7" s="1"/>
  <c r="T184" i="10"/>
  <c r="AP121" i="7"/>
  <c r="T183" i="10"/>
  <c r="AP120" i="7"/>
  <c r="T176" i="10"/>
  <c r="T173" i="10"/>
  <c r="AP110" i="7" s="1"/>
  <c r="T188" i="10"/>
  <c r="AP125" i="7" s="1"/>
  <c r="T179" i="10"/>
  <c r="AP116" i="7" s="1"/>
  <c r="T180" i="10"/>
  <c r="AP117" i="7" s="1"/>
  <c r="T172" i="10"/>
  <c r="AP109" i="7" s="1"/>
  <c r="AP105" i="7"/>
  <c r="AP131" i="7" s="1"/>
  <c r="T182" i="10"/>
  <c r="AP119" i="7" s="1"/>
  <c r="T181" i="10"/>
  <c r="AP118" i="7" s="1"/>
  <c r="T185" i="10"/>
  <c r="AP122" i="7" s="1"/>
  <c r="T175" i="10"/>
  <c r="AP112" i="7" s="1"/>
  <c r="AP130" i="7" s="1"/>
  <c r="N7" i="7"/>
  <c r="K144" i="10"/>
  <c r="P68" i="7"/>
  <c r="U62" i="10"/>
  <c r="U121" i="10" s="1"/>
  <c r="AF62" i="10"/>
  <c r="AF121" i="10" s="1"/>
  <c r="T67" i="10"/>
  <c r="AE43" i="10"/>
  <c r="V67" i="10"/>
  <c r="AG43" i="10"/>
  <c r="S109" i="10"/>
  <c r="S99" i="10"/>
  <c r="X36" i="7"/>
  <c r="S98" i="10"/>
  <c r="X35" i="7" s="1"/>
  <c r="X32" i="7"/>
  <c r="M144" i="10"/>
  <c r="R68" i="7"/>
  <c r="I180" i="10"/>
  <c r="N117" i="7" s="1"/>
  <c r="I187" i="10"/>
  <c r="N124" i="7" s="1"/>
  <c r="I173" i="10"/>
  <c r="N110" i="7" s="1"/>
  <c r="I181" i="10"/>
  <c r="N118" i="7" s="1"/>
  <c r="I185" i="10"/>
  <c r="N122" i="7" s="1"/>
  <c r="I184" i="10"/>
  <c r="N121" i="7" s="1"/>
  <c r="I175" i="10"/>
  <c r="N112" i="7" s="1"/>
  <c r="N130" i="7" s="1"/>
  <c r="N105" i="7"/>
  <c r="N131" i="7" s="1"/>
  <c r="I174" i="10"/>
  <c r="N111" i="7"/>
  <c r="I172" i="10"/>
  <c r="N109" i="7" s="1"/>
  <c r="I179" i="10"/>
  <c r="N116" i="7"/>
  <c r="I176" i="10"/>
  <c r="I186" i="10"/>
  <c r="N123" i="7" s="1"/>
  <c r="I189" i="10"/>
  <c r="N126" i="7" s="1"/>
  <c r="I182" i="10"/>
  <c r="N119" i="7" s="1"/>
  <c r="I171" i="10"/>
  <c r="N108" i="7" s="1"/>
  <c r="N132" i="7" s="1"/>
  <c r="I183" i="10"/>
  <c r="N120" i="7"/>
  <c r="I188" i="10"/>
  <c r="N125" i="7" s="1"/>
  <c r="H119" i="10"/>
  <c r="M56" i="7" s="1"/>
  <c r="H118" i="10"/>
  <c r="M55" i="7" s="1"/>
  <c r="H116" i="10"/>
  <c r="M54" i="7"/>
  <c r="H130" i="10"/>
  <c r="O92" i="10"/>
  <c r="T29" i="7"/>
  <c r="T26" i="7"/>
  <c r="O101" i="10"/>
  <c r="T38" i="7" s="1"/>
  <c r="O103" i="10"/>
  <c r="T40" i="7" s="1"/>
  <c r="O65" i="7"/>
  <c r="J141" i="10"/>
  <c r="K158" i="10"/>
  <c r="P95" i="7" s="1"/>
  <c r="P82" i="7"/>
  <c r="AF50" i="10"/>
  <c r="AF85" i="10" s="1"/>
  <c r="L54" i="7"/>
  <c r="G130" i="10"/>
  <c r="G118" i="10"/>
  <c r="L55" i="7" s="1"/>
  <c r="G119" i="10"/>
  <c r="L56" i="7" s="1"/>
  <c r="G116" i="10"/>
  <c r="I130" i="10"/>
  <c r="I118" i="10"/>
  <c r="N55" i="7" s="1"/>
  <c r="I119" i="10"/>
  <c r="N56" i="7"/>
  <c r="I116" i="10"/>
  <c r="N54" i="7"/>
  <c r="D71" i="10"/>
  <c r="D90" i="10"/>
  <c r="K53" i="7"/>
  <c r="F127" i="10"/>
  <c r="K64" i="7" s="1"/>
  <c r="H141" i="10"/>
  <c r="M65" i="7"/>
  <c r="AC61" i="10"/>
  <c r="AC122" i="10" s="1"/>
  <c r="AC34" i="10"/>
  <c r="M116" i="10"/>
  <c r="R54" i="7"/>
  <c r="M130" i="10"/>
  <c r="M118" i="10"/>
  <c r="R55" i="7" s="1"/>
  <c r="M119" i="10"/>
  <c r="R56" i="7" s="1"/>
  <c r="N71" i="10"/>
  <c r="N90" i="10"/>
  <c r="O7" i="7"/>
  <c r="J72" i="10"/>
  <c r="O9" i="7"/>
  <c r="O82" i="7"/>
  <c r="J158" i="10"/>
  <c r="O95" i="7" s="1"/>
  <c r="N123" i="10"/>
  <c r="S60" i="7" s="1"/>
  <c r="S59" i="7"/>
  <c r="N125" i="10"/>
  <c r="N133" i="10"/>
  <c r="D95" i="10"/>
  <c r="P158" i="10"/>
  <c r="U95" i="7" s="1"/>
  <c r="U82" i="7"/>
  <c r="AD50" i="10"/>
  <c r="AD85" i="10"/>
  <c r="AJ144" i="15"/>
  <c r="AH144" i="15"/>
  <c r="AG144" i="15"/>
  <c r="AI144" i="15"/>
  <c r="D75" i="10"/>
  <c r="D74" i="10"/>
  <c r="D79" i="10"/>
  <c r="I10" i="7"/>
  <c r="D76" i="10"/>
  <c r="D82" i="10"/>
  <c r="R123" i="10"/>
  <c r="W59" i="7"/>
  <c r="R133" i="10"/>
  <c r="R125" i="10"/>
  <c r="AD99" i="10"/>
  <c r="AD98" i="10"/>
  <c r="I19" i="15"/>
  <c r="AD109" i="10"/>
  <c r="AD110" i="10"/>
  <c r="I120" i="10"/>
  <c r="I132" i="10"/>
  <c r="N58" i="7"/>
  <c r="Y121" i="10"/>
  <c r="J24" i="15"/>
  <c r="AF123" i="10"/>
  <c r="AF125" i="10"/>
  <c r="AF134" i="10" s="1"/>
  <c r="AF147" i="10" s="1"/>
  <c r="AF133" i="10"/>
  <c r="AG62" i="10"/>
  <c r="AG121" i="10"/>
  <c r="V62" i="10"/>
  <c r="V121" i="10" s="1"/>
  <c r="K119" i="10"/>
  <c r="P56" i="7"/>
  <c r="K130" i="10"/>
  <c r="K118" i="10"/>
  <c r="P55" i="7" s="1"/>
  <c r="K116" i="10"/>
  <c r="P54" i="7"/>
  <c r="L44" i="7"/>
  <c r="G106" i="10"/>
  <c r="R7" i="7"/>
  <c r="Y30" i="10"/>
  <c r="AD57" i="10"/>
  <c r="AD169" i="10" s="1"/>
  <c r="AB30" i="10"/>
  <c r="AG57" i="10" s="1"/>
  <c r="AG169" i="10" s="1"/>
  <c r="AA30" i="10"/>
  <c r="AF57" i="10"/>
  <c r="AF169" i="10" s="1"/>
  <c r="X30" i="10"/>
  <c r="L98" i="10"/>
  <c r="Q35" i="7" s="1"/>
  <c r="L109" i="10"/>
  <c r="L99" i="10"/>
  <c r="Q36" i="7" s="1"/>
  <c r="Q32" i="7"/>
  <c r="J172" i="10"/>
  <c r="O109" i="7" s="1"/>
  <c r="J180" i="10"/>
  <c r="O117" i="7" s="1"/>
  <c r="J181" i="10"/>
  <c r="O118" i="7" s="1"/>
  <c r="J188" i="10"/>
  <c r="O125" i="7" s="1"/>
  <c r="J189" i="10"/>
  <c r="O126" i="7" s="1"/>
  <c r="J175" i="10"/>
  <c r="O112" i="7" s="1"/>
  <c r="O130" i="7" s="1"/>
  <c r="J183" i="10"/>
  <c r="O120" i="7" s="1"/>
  <c r="J176" i="10"/>
  <c r="U8" i="7"/>
  <c r="P83" i="10"/>
  <c r="U20" i="7"/>
  <c r="P84" i="10"/>
  <c r="U21" i="7" s="1"/>
  <c r="U98" i="10"/>
  <c r="Z35" i="7" s="1"/>
  <c r="U99" i="10"/>
  <c r="Z36" i="7" s="1"/>
  <c r="Z32" i="7"/>
  <c r="U109" i="10"/>
  <c r="Q113" i="7"/>
  <c r="L190" i="10"/>
  <c r="U68" i="7"/>
  <c r="P144" i="10"/>
  <c r="AC50" i="10"/>
  <c r="AC85" i="10"/>
  <c r="AC23" i="10"/>
  <c r="J105" i="10"/>
  <c r="O42" i="7" s="1"/>
  <c r="O27" i="7"/>
  <c r="J91" i="10"/>
  <c r="O28" i="7" s="1"/>
  <c r="J102" i="10"/>
  <c r="O39" i="7" s="1"/>
  <c r="I98" i="10"/>
  <c r="N35" i="7" s="1"/>
  <c r="N32" i="7"/>
  <c r="I109" i="10"/>
  <c r="I99" i="10"/>
  <c r="N36" i="7" s="1"/>
  <c r="S57" i="10"/>
  <c r="S169" i="10" s="1"/>
  <c r="K57" i="10"/>
  <c r="K169" i="10" s="1"/>
  <c r="R57" i="10"/>
  <c r="R169" i="10" s="1"/>
  <c r="F57" i="10"/>
  <c r="F169" i="10" s="1"/>
  <c r="U57" i="10"/>
  <c r="U169" i="10" s="1"/>
  <c r="G57" i="10"/>
  <c r="G169" i="10" s="1"/>
  <c r="J57" i="10"/>
  <c r="J169" i="10" s="1"/>
  <c r="T57" i="10"/>
  <c r="T169" i="10" s="1"/>
  <c r="N57" i="10"/>
  <c r="N169" i="10" s="1"/>
  <c r="L57" i="10"/>
  <c r="L169" i="10" s="1"/>
  <c r="P143" i="10"/>
  <c r="P137" i="10"/>
  <c r="P129" i="10"/>
  <c r="U67" i="7"/>
  <c r="P136" i="10"/>
  <c r="Q109" i="10"/>
  <c r="Q99" i="10"/>
  <c r="V36" i="7" s="1"/>
  <c r="Q98" i="10"/>
  <c r="V35" i="7" s="1"/>
  <c r="V32" i="7"/>
  <c r="AD133" i="10"/>
  <c r="AD125" i="10"/>
  <c r="AD134" i="10"/>
  <c r="AD147" i="10" s="1"/>
  <c r="I24" i="15"/>
  <c r="AD123" i="10"/>
  <c r="R62" i="10"/>
  <c r="R121" i="10" s="1"/>
  <c r="AC35" i="10"/>
  <c r="AC62" i="10"/>
  <c r="AC121" i="10"/>
  <c r="AP54" i="7"/>
  <c r="T130" i="10"/>
  <c r="T116" i="10"/>
  <c r="T119" i="10"/>
  <c r="AP56" i="7"/>
  <c r="T118" i="10"/>
  <c r="AP55" i="7"/>
  <c r="D122" i="10"/>
  <c r="L31" i="7"/>
  <c r="D70" i="10"/>
  <c r="AG50" i="10"/>
  <c r="AG85" i="10"/>
  <c r="Q57" i="10"/>
  <c r="Q169" i="10"/>
  <c r="U61" i="10"/>
  <c r="U122" i="10"/>
  <c r="S170" i="10"/>
  <c r="X107" i="7" s="1"/>
  <c r="X106" i="7"/>
  <c r="X129" i="7"/>
  <c r="M53" i="7"/>
  <c r="H127" i="10"/>
  <c r="M64" i="7" s="1"/>
  <c r="AD87" i="10"/>
  <c r="I13" i="15" s="1"/>
  <c r="AD86" i="10"/>
  <c r="I12" i="15"/>
  <c r="AD96" i="10"/>
  <c r="I11" i="15"/>
  <c r="AD104" i="10"/>
  <c r="AD111" i="10"/>
  <c r="AD88" i="10"/>
  <c r="I14" i="15" s="1"/>
  <c r="AH121" i="10"/>
  <c r="AC120" i="10"/>
  <c r="AC132" i="10"/>
  <c r="H23" i="15"/>
  <c r="N83" i="10"/>
  <c r="S20" i="7"/>
  <c r="N84" i="10"/>
  <c r="S21" i="7" s="1"/>
  <c r="S8" i="7"/>
  <c r="AC33" i="10"/>
  <c r="AC60" i="10"/>
  <c r="AC117" i="10"/>
  <c r="R60" i="10"/>
  <c r="R117" i="10" s="1"/>
  <c r="Q170" i="10"/>
  <c r="V107" i="7" s="1"/>
  <c r="V106" i="7"/>
  <c r="V129" i="7" s="1"/>
  <c r="J190" i="10"/>
  <c r="O113" i="7"/>
  <c r="M81" i="7"/>
  <c r="H161" i="10"/>
  <c r="M98" i="7" s="1"/>
  <c r="AC47" i="10"/>
  <c r="AC70" i="10"/>
  <c r="AC20" i="10"/>
  <c r="R47" i="10"/>
  <c r="R70" i="10" s="1"/>
  <c r="O81" i="7"/>
  <c r="J161" i="10"/>
  <c r="O98" i="7"/>
  <c r="AG47" i="10"/>
  <c r="AG70" i="10" s="1"/>
  <c r="V47" i="10"/>
  <c r="V70" i="10" s="1"/>
  <c r="S120" i="10"/>
  <c r="X57" i="7" s="1"/>
  <c r="S132" i="10"/>
  <c r="X58" i="7"/>
  <c r="AG104" i="10"/>
  <c r="AG111" i="10" s="1"/>
  <c r="AG87" i="10"/>
  <c r="K13" i="15"/>
  <c r="AG88" i="10"/>
  <c r="K14" i="15" s="1"/>
  <c r="AG86" i="10"/>
  <c r="K12" i="15" s="1"/>
  <c r="AG96" i="10"/>
  <c r="K11" i="15"/>
  <c r="I7" i="7"/>
  <c r="D72" i="10"/>
  <c r="L170" i="10"/>
  <c r="Q107" i="7" s="1"/>
  <c r="Q106" i="7"/>
  <c r="Q129" i="7" s="1"/>
  <c r="L110" i="10"/>
  <c r="Q47" i="7"/>
  <c r="Q46" i="7"/>
  <c r="R146" i="10"/>
  <c r="R138" i="10"/>
  <c r="W70" i="7"/>
  <c r="I11" i="7"/>
  <c r="I32" i="7"/>
  <c r="D109" i="10"/>
  <c r="D98" i="10"/>
  <c r="D99" i="10"/>
  <c r="I136" i="10"/>
  <c r="I143" i="10"/>
  <c r="I137" i="10"/>
  <c r="I129" i="10"/>
  <c r="N67" i="7"/>
  <c r="L67" i="7"/>
  <c r="G136" i="10"/>
  <c r="G143" i="10"/>
  <c r="G137" i="10"/>
  <c r="G129" i="10"/>
  <c r="AF47" i="10"/>
  <c r="AF70" i="10" s="1"/>
  <c r="U47" i="10"/>
  <c r="U70" i="10" s="1"/>
  <c r="AD132" i="10"/>
  <c r="I23" i="15"/>
  <c r="AD120" i="10"/>
  <c r="I22" i="15"/>
  <c r="O78" i="7"/>
  <c r="J156" i="10"/>
  <c r="O93" i="7" s="1"/>
  <c r="T81" i="7"/>
  <c r="O161" i="10"/>
  <c r="T98" i="7" s="1"/>
  <c r="P149" i="10"/>
  <c r="U86" i="7" s="1"/>
  <c r="U73" i="7"/>
  <c r="N91" i="10"/>
  <c r="S28" i="7" s="1"/>
  <c r="S27" i="7"/>
  <c r="N102" i="10"/>
  <c r="S39" i="7" s="1"/>
  <c r="T78" i="7"/>
  <c r="O156" i="10"/>
  <c r="T93" i="7"/>
  <c r="AG132" i="10"/>
  <c r="K23" i="15"/>
  <c r="AG120" i="10"/>
  <c r="K22" i="15"/>
  <c r="U74" i="7"/>
  <c r="P150" i="10"/>
  <c r="U87" i="7" s="1"/>
  <c r="W62" i="7"/>
  <c r="R134" i="10"/>
  <c r="O170" i="10"/>
  <c r="T107" i="7" s="1"/>
  <c r="T106" i="7"/>
  <c r="T129" i="7" s="1"/>
  <c r="AD47" i="10"/>
  <c r="AD70" i="10"/>
  <c r="S47" i="10"/>
  <c r="S70" i="10" s="1"/>
  <c r="AD146" i="10"/>
  <c r="I30" i="15"/>
  <c r="AD138" i="10"/>
  <c r="AD151" i="10" s="1"/>
  <c r="T170" i="10"/>
  <c r="AP107" i="7"/>
  <c r="AP106" i="7"/>
  <c r="AP129" i="7" s="1"/>
  <c r="L43" i="7"/>
  <c r="N138" i="10"/>
  <c r="N146" i="10"/>
  <c r="S70" i="7"/>
  <c r="I29" i="7"/>
  <c r="V120" i="10"/>
  <c r="AA57" i="7" s="1"/>
  <c r="Y57" i="7" s="1"/>
  <c r="V132" i="10"/>
  <c r="AA58" i="7"/>
  <c r="Y58" i="7" s="1"/>
  <c r="H156" i="10"/>
  <c r="M93" i="7" s="1"/>
  <c r="M78" i="7"/>
  <c r="AD60" i="10"/>
  <c r="AD117" i="10"/>
  <c r="S60" i="10"/>
  <c r="S117" i="10" s="1"/>
  <c r="M84" i="10"/>
  <c r="R21" i="7" s="1"/>
  <c r="R8" i="7"/>
  <c r="M83" i="10"/>
  <c r="R20" i="7"/>
  <c r="M102" i="10"/>
  <c r="R39" i="7"/>
  <c r="M91" i="10"/>
  <c r="R28" i="7" s="1"/>
  <c r="R27" i="7"/>
  <c r="M105" i="10"/>
  <c r="R42" i="7" s="1"/>
  <c r="M72" i="10"/>
  <c r="R9" i="7" s="1"/>
  <c r="G127" i="10"/>
  <c r="L64" i="7"/>
  <c r="L53" i="7"/>
  <c r="I38" i="7"/>
  <c r="O106" i="7"/>
  <c r="O129" i="7" s="1"/>
  <c r="J170" i="10"/>
  <c r="O107" i="7"/>
  <c r="AG58" i="7"/>
  <c r="AC58" i="7"/>
  <c r="AK58" i="7"/>
  <c r="AB58" i="7"/>
  <c r="AI58" i="7"/>
  <c r="AE58" i="7"/>
  <c r="W60" i="7"/>
  <c r="S62" i="7"/>
  <c r="N134" i="10"/>
  <c r="AC133" i="10"/>
  <c r="AC125" i="10"/>
  <c r="H24" i="15"/>
  <c r="AC123" i="10"/>
  <c r="AH122" i="10"/>
  <c r="J11" i="15"/>
  <c r="AF87" i="10"/>
  <c r="J13" i="15" s="1"/>
  <c r="AF86" i="10"/>
  <c r="J12" i="15"/>
  <c r="AF88" i="10"/>
  <c r="J14" i="15" s="1"/>
  <c r="AF96" i="10"/>
  <c r="AF104" i="10"/>
  <c r="AF111" i="10" s="1"/>
  <c r="I190" i="10"/>
  <c r="N113" i="7"/>
  <c r="Y4" i="7"/>
  <c r="AE67" i="10"/>
  <c r="J110" i="10"/>
  <c r="O47" i="7" s="1"/>
  <c r="O46" i="7"/>
  <c r="F190" i="10"/>
  <c r="K113" i="7"/>
  <c r="I40" i="7"/>
  <c r="R78" i="7"/>
  <c r="M156" i="10"/>
  <c r="R93" i="7"/>
  <c r="D171" i="10"/>
  <c r="D185" i="10"/>
  <c r="D189" i="10"/>
  <c r="D186" i="10"/>
  <c r="D188" i="10"/>
  <c r="I105" i="7"/>
  <c r="I131" i="7" s="1"/>
  <c r="D175" i="10"/>
  <c r="D173" i="10"/>
  <c r="D183" i="10"/>
  <c r="D182" i="10"/>
  <c r="D184" i="10"/>
  <c r="D181" i="10"/>
  <c r="D187" i="10"/>
  <c r="D174" i="10"/>
  <c r="D172" i="10"/>
  <c r="D176" i="10"/>
  <c r="D179" i="10"/>
  <c r="D180" i="10"/>
  <c r="I19" i="7"/>
  <c r="K161" i="10"/>
  <c r="P98" i="7" s="1"/>
  <c r="P81" i="7"/>
  <c r="U125" i="10"/>
  <c r="U123" i="10"/>
  <c r="Z60" i="7" s="1"/>
  <c r="U133" i="10"/>
  <c r="Z59" i="7"/>
  <c r="AP113" i="7"/>
  <c r="T190" i="10"/>
  <c r="R120" i="10"/>
  <c r="R132" i="10"/>
  <c r="W58" i="7"/>
  <c r="Z121" i="10"/>
  <c r="P161" i="10"/>
  <c r="U98" i="7" s="1"/>
  <c r="U81" i="7"/>
  <c r="AF138" i="10"/>
  <c r="AF151" i="10" s="1"/>
  <c r="AF146" i="10"/>
  <c r="J30" i="15"/>
  <c r="I16" i="7"/>
  <c r="S106" i="7"/>
  <c r="S129" i="7" s="1"/>
  <c r="N170" i="10"/>
  <c r="S107" i="7" s="1"/>
  <c r="U78" i="7"/>
  <c r="P156" i="10"/>
  <c r="U93" i="7"/>
  <c r="I59" i="7"/>
  <c r="D125" i="10"/>
  <c r="D133" i="10"/>
  <c r="D123" i="10"/>
  <c r="G170" i="10"/>
  <c r="L107" i="7"/>
  <c r="L106" i="7"/>
  <c r="L129" i="7" s="1"/>
  <c r="X121" i="10"/>
  <c r="J23" i="15"/>
  <c r="AF132" i="10"/>
  <c r="AF120" i="10"/>
  <c r="J22" i="15" s="1"/>
  <c r="F160" i="10"/>
  <c r="K80" i="7"/>
  <c r="F140" i="10"/>
  <c r="K77" i="7" s="1"/>
  <c r="V127" i="7"/>
  <c r="Q191" i="10"/>
  <c r="V128" i="7" s="1"/>
  <c r="T129" i="10"/>
  <c r="T136" i="10"/>
  <c r="T137" i="10"/>
  <c r="AP67" i="7"/>
  <c r="T143" i="10"/>
  <c r="I110" i="10"/>
  <c r="N47" i="7" s="1"/>
  <c r="N46" i="7"/>
  <c r="AF60" i="10"/>
  <c r="AF117" i="10" s="1"/>
  <c r="U60" i="10"/>
  <c r="U117" i="10"/>
  <c r="AG60" i="10"/>
  <c r="AG117" i="10" s="1"/>
  <c r="V60" i="10"/>
  <c r="V117" i="10" s="1"/>
  <c r="I12" i="7"/>
  <c r="U170" i="10"/>
  <c r="Z107" i="7" s="1"/>
  <c r="Z106" i="7"/>
  <c r="Z129" i="7" s="1"/>
  <c r="U110" i="10"/>
  <c r="Z47" i="7" s="1"/>
  <c r="Z46" i="7"/>
  <c r="AC57" i="10"/>
  <c r="AC169" i="10" s="1"/>
  <c r="AC30" i="10"/>
  <c r="P53" i="7"/>
  <c r="K127" i="10"/>
  <c r="P64" i="7"/>
  <c r="AA121" i="10"/>
  <c r="Z58" i="7"/>
  <c r="U120" i="10"/>
  <c r="Z57" i="7"/>
  <c r="U132" i="10"/>
  <c r="S123" i="10"/>
  <c r="X60" i="7"/>
  <c r="S133" i="10"/>
  <c r="S125" i="10"/>
  <c r="X59" i="7"/>
  <c r="AE166" i="10"/>
  <c r="AE163" i="10"/>
  <c r="AE164" i="10"/>
  <c r="AC109" i="10"/>
  <c r="AC98" i="10"/>
  <c r="AH98" i="10"/>
  <c r="AC99" i="10"/>
  <c r="AH99" i="10"/>
  <c r="AH95" i="10"/>
  <c r="H19" i="15"/>
  <c r="Q110" i="10"/>
  <c r="V47" i="7"/>
  <c r="V46" i="7"/>
  <c r="S110" i="10"/>
  <c r="X47" i="7"/>
  <c r="X46" i="7"/>
  <c r="P142" i="10"/>
  <c r="U79" i="7" s="1"/>
  <c r="U66" i="7"/>
  <c r="I127" i="10"/>
  <c r="N64" i="7" s="1"/>
  <c r="N53" i="7"/>
  <c r="Q127" i="7"/>
  <c r="L191" i="10"/>
  <c r="Q128" i="7"/>
  <c r="F170" i="10"/>
  <c r="K107" i="7"/>
  <c r="K106" i="7"/>
  <c r="K129" i="7" s="1"/>
  <c r="J44" i="15"/>
  <c r="AF170" i="10"/>
  <c r="J45" i="15"/>
  <c r="D105" i="10"/>
  <c r="D91" i="10"/>
  <c r="I27" i="7"/>
  <c r="D102" i="10"/>
  <c r="R81" i="7"/>
  <c r="M161" i="10"/>
  <c r="R98" i="7" s="1"/>
  <c r="AF51" i="10"/>
  <c r="AF89" i="10" s="1"/>
  <c r="U51" i="10"/>
  <c r="U89" i="10" s="1"/>
  <c r="F150" i="10"/>
  <c r="K87" i="7"/>
  <c r="K74" i="7"/>
  <c r="M190" i="10"/>
  <c r="R113" i="7"/>
  <c r="T127" i="7"/>
  <c r="O191" i="10"/>
  <c r="T128" i="7"/>
  <c r="P140" i="10"/>
  <c r="U77" i="7" s="1"/>
  <c r="P160" i="10"/>
  <c r="U80" i="7"/>
  <c r="M136" i="10"/>
  <c r="R67" i="7"/>
  <c r="M143" i="10"/>
  <c r="M137" i="10"/>
  <c r="M129" i="10"/>
  <c r="M127" i="10"/>
  <c r="R64" i="7"/>
  <c r="R53" i="7"/>
  <c r="R170" i="10"/>
  <c r="W106" i="7"/>
  <c r="W129" i="7" s="1"/>
  <c r="AG170" i="10"/>
  <c r="K45" i="15" s="1"/>
  <c r="K44" i="15"/>
  <c r="K129" i="10"/>
  <c r="K137" i="10"/>
  <c r="P67" i="7"/>
  <c r="K143" i="10"/>
  <c r="K136" i="10"/>
  <c r="I128" i="10"/>
  <c r="I131" i="10"/>
  <c r="N69" i="7"/>
  <c r="I145" i="10"/>
  <c r="I8" i="7"/>
  <c r="D84" i="10"/>
  <c r="D83" i="10"/>
  <c r="V57" i="10"/>
  <c r="V169" i="10" s="1"/>
  <c r="AC51" i="10"/>
  <c r="AC89" i="10"/>
  <c r="AC24" i="10"/>
  <c r="R51" i="10"/>
  <c r="R89" i="10" s="1"/>
  <c r="F149" i="10"/>
  <c r="K86" i="7" s="1"/>
  <c r="K73" i="7"/>
  <c r="K8" i="7"/>
  <c r="F83" i="10"/>
  <c r="K20" i="7" s="1"/>
  <c r="F84" i="10"/>
  <c r="K21" i="7" s="1"/>
  <c r="F72" i="10"/>
  <c r="K9" i="7" s="1"/>
  <c r="AG51" i="10"/>
  <c r="AG89" i="10" s="1"/>
  <c r="V51" i="10"/>
  <c r="V89" i="10"/>
  <c r="V92" i="10" s="1"/>
  <c r="AA29" i="7" s="1"/>
  <c r="Y29" i="7" s="1"/>
  <c r="I13" i="7"/>
  <c r="AA4" i="7"/>
  <c r="AG67" i="10"/>
  <c r="K4" i="15" s="1"/>
  <c r="AC96" i="10"/>
  <c r="AH96" i="10" s="1"/>
  <c r="AC104" i="10"/>
  <c r="AC88" i="10"/>
  <c r="AC87" i="10"/>
  <c r="AC86" i="10"/>
  <c r="H11" i="15"/>
  <c r="AH85" i="10"/>
  <c r="P78" i="7"/>
  <c r="K156" i="10"/>
  <c r="P93" i="7" s="1"/>
  <c r="N106" i="7"/>
  <c r="N129" i="7"/>
  <c r="I170" i="10"/>
  <c r="N107" i="7" s="1"/>
  <c r="AP53" i="7"/>
  <c r="T127" i="10"/>
  <c r="AP64" i="7"/>
  <c r="P106" i="7"/>
  <c r="P129" i="7" s="1"/>
  <c r="K170" i="10"/>
  <c r="P107" i="7" s="1"/>
  <c r="AD170" i="10"/>
  <c r="I45" i="15"/>
  <c r="I44" i="15"/>
  <c r="N57" i="7"/>
  <c r="M67" i="7"/>
  <c r="H143" i="10"/>
  <c r="H136" i="10"/>
  <c r="H137" i="10"/>
  <c r="H129" i="10"/>
  <c r="AD51" i="10"/>
  <c r="AD89" i="10"/>
  <c r="I15" i="15" s="1"/>
  <c r="S51" i="10"/>
  <c r="S89" i="10" s="1"/>
  <c r="K66" i="7"/>
  <c r="F142" i="10"/>
  <c r="K79" i="7" s="1"/>
  <c r="F102" i="10"/>
  <c r="K39" i="7"/>
  <c r="K27" i="7"/>
  <c r="F91" i="10"/>
  <c r="K28" i="7"/>
  <c r="F105" i="10"/>
  <c r="K42" i="7" s="1"/>
  <c r="I28" i="7"/>
  <c r="I110" i="7"/>
  <c r="H29" i="15"/>
  <c r="AC131" i="10"/>
  <c r="AC145" i="10"/>
  <c r="AH132" i="10"/>
  <c r="AC128" i="10"/>
  <c r="AH128" i="10" s="1"/>
  <c r="F159" i="10"/>
  <c r="K96" i="7" s="1"/>
  <c r="F154" i="10"/>
  <c r="K91" i="7"/>
  <c r="K97" i="7"/>
  <c r="I123" i="7"/>
  <c r="V130" i="10"/>
  <c r="V119" i="10"/>
  <c r="AA56" i="7"/>
  <c r="Y56" i="7" s="1"/>
  <c r="AA54" i="7"/>
  <c r="Y54" i="7" s="1"/>
  <c r="V116" i="10"/>
  <c r="V118" i="10"/>
  <c r="AA55" i="7" s="1"/>
  <c r="Y55" i="7" s="1"/>
  <c r="I126" i="7"/>
  <c r="AC146" i="10"/>
  <c r="AC138" i="10"/>
  <c r="H30" i="15"/>
  <c r="R147" i="10"/>
  <c r="W71" i="7"/>
  <c r="G140" i="10"/>
  <c r="L77" i="7" s="1"/>
  <c r="G160" i="10"/>
  <c r="L80" i="7"/>
  <c r="AH58" i="7"/>
  <c r="AF58" i="7"/>
  <c r="AD58" i="7"/>
  <c r="AL58" i="7"/>
  <c r="AJ58" i="7"/>
  <c r="D190" i="10"/>
  <c r="I113" i="7"/>
  <c r="I122" i="7"/>
  <c r="N147" i="10"/>
  <c r="S84" i="7" s="1"/>
  <c r="S71" i="7"/>
  <c r="L73" i="7"/>
  <c r="G149" i="10"/>
  <c r="L86" i="7" s="1"/>
  <c r="O127" i="7"/>
  <c r="J191" i="10"/>
  <c r="O128" i="7"/>
  <c r="X26" i="7"/>
  <c r="I144" i="10"/>
  <c r="N68" i="7"/>
  <c r="T142" i="10"/>
  <c r="AP79" i="7"/>
  <c r="AP66" i="7"/>
  <c r="AF131" i="10"/>
  <c r="AF145" i="10"/>
  <c r="J29" i="15"/>
  <c r="AF128" i="10"/>
  <c r="AF141" i="10"/>
  <c r="AF156" i="10"/>
  <c r="I108" i="7"/>
  <c r="I132" i="7" s="1"/>
  <c r="F191" i="10"/>
  <c r="K128" i="7"/>
  <c r="K127" i="7"/>
  <c r="N127" i="7"/>
  <c r="I191" i="10"/>
  <c r="N128" i="7" s="1"/>
  <c r="I42" i="7"/>
  <c r="I46" i="7"/>
  <c r="D110" i="10"/>
  <c r="I21" i="7"/>
  <c r="I109" i="7"/>
  <c r="P73" i="7"/>
  <c r="K149" i="10"/>
  <c r="P86" i="7"/>
  <c r="W107" i="7"/>
  <c r="Z120" i="10"/>
  <c r="W57" i="7"/>
  <c r="I111" i="7"/>
  <c r="AD162" i="10"/>
  <c r="AD177" i="10"/>
  <c r="I36" i="15"/>
  <c r="I142" i="10"/>
  <c r="N79" i="7" s="1"/>
  <c r="N66" i="7"/>
  <c r="K7" i="15"/>
  <c r="R130" i="10"/>
  <c r="Z117" i="10"/>
  <c r="W54" i="7"/>
  <c r="R118" i="10"/>
  <c r="R119" i="10"/>
  <c r="R116" i="10"/>
  <c r="I36" i="7"/>
  <c r="J21" i="15"/>
  <c r="AF130" i="10"/>
  <c r="AF116" i="10"/>
  <c r="AF127" i="10"/>
  <c r="AF140" i="10" s="1"/>
  <c r="AF119" i="10"/>
  <c r="AF118" i="10"/>
  <c r="H140" i="10"/>
  <c r="M77" i="7" s="1"/>
  <c r="H160" i="10"/>
  <c r="M80" i="7"/>
  <c r="V131" i="10"/>
  <c r="AA69" i="7"/>
  <c r="Y69" i="7" s="1"/>
  <c r="V128" i="10"/>
  <c r="V145" i="10"/>
  <c r="I141" i="10"/>
  <c r="N65" i="7"/>
  <c r="O11" i="15"/>
  <c r="P11" i="15"/>
  <c r="L11" i="15"/>
  <c r="M11" i="15"/>
  <c r="N11" i="15"/>
  <c r="P80" i="7"/>
  <c r="K140" i="10"/>
  <c r="P77" i="7"/>
  <c r="K160" i="10"/>
  <c r="T191" i="10"/>
  <c r="AP128" i="7"/>
  <c r="AP127" i="7"/>
  <c r="N74" i="7"/>
  <c r="I150" i="10"/>
  <c r="N87" i="7" s="1"/>
  <c r="R151" i="10"/>
  <c r="W75" i="7"/>
  <c r="AC118" i="10"/>
  <c r="AC130" i="10"/>
  <c r="AC119" i="10"/>
  <c r="AC116" i="10"/>
  <c r="AC127" i="10" s="1"/>
  <c r="H21" i="15"/>
  <c r="AH117" i="10"/>
  <c r="U130" i="10"/>
  <c r="U119" i="10"/>
  <c r="Z56" i="7"/>
  <c r="U116" i="10"/>
  <c r="Z54" i="7"/>
  <c r="U118" i="10"/>
  <c r="Z55" i="7"/>
  <c r="V101" i="10"/>
  <c r="AA38" i="7" s="1"/>
  <c r="Y38" i="7" s="1"/>
  <c r="V103" i="10"/>
  <c r="AA40" i="7" s="1"/>
  <c r="Y40" i="7" s="1"/>
  <c r="I112" i="7"/>
  <c r="I130" i="7" s="1"/>
  <c r="S134" i="10"/>
  <c r="X62" i="7"/>
  <c r="AF162" i="10"/>
  <c r="J36" i="15"/>
  <c r="AF177" i="10"/>
  <c r="T140" i="10"/>
  <c r="AP77" i="7" s="1"/>
  <c r="AP80" i="7"/>
  <c r="T160" i="10"/>
  <c r="I125" i="7"/>
  <c r="N23" i="15"/>
  <c r="O23" i="15"/>
  <c r="M23" i="15"/>
  <c r="P23" i="15"/>
  <c r="L23" i="15"/>
  <c r="R101" i="10"/>
  <c r="I124" i="7"/>
  <c r="S116" i="10"/>
  <c r="S130" i="10"/>
  <c r="X54" i="7"/>
  <c r="S118" i="10"/>
  <c r="X55" i="7"/>
  <c r="S119" i="10"/>
  <c r="I140" i="10"/>
  <c r="N77" i="7" s="1"/>
  <c r="N80" i="7"/>
  <c r="I160" i="10"/>
  <c r="W83" i="7"/>
  <c r="R177" i="10"/>
  <c r="R162" i="10"/>
  <c r="M149" i="10"/>
  <c r="R86" i="7" s="1"/>
  <c r="R73" i="7"/>
  <c r="U134" i="10"/>
  <c r="Z62" i="7"/>
  <c r="P154" i="10"/>
  <c r="U91" i="7"/>
  <c r="U97" i="7"/>
  <c r="P159" i="10"/>
  <c r="U96" i="7"/>
  <c r="I117" i="7"/>
  <c r="I158" i="10"/>
  <c r="N82" i="7"/>
  <c r="U131" i="10"/>
  <c r="U128" i="10"/>
  <c r="Z69" i="7"/>
  <c r="U145" i="10"/>
  <c r="AG130" i="10"/>
  <c r="AG116" i="10"/>
  <c r="AG127" i="10"/>
  <c r="AG140" i="10"/>
  <c r="AG118" i="10"/>
  <c r="AG119" i="10"/>
  <c r="K21" i="15"/>
  <c r="R127" i="7"/>
  <c r="M191" i="10"/>
  <c r="R128" i="7" s="1"/>
  <c r="AH86" i="10"/>
  <c r="H12" i="15"/>
  <c r="P74" i="7"/>
  <c r="K150" i="10"/>
  <c r="P87" i="7" s="1"/>
  <c r="I118" i="7"/>
  <c r="AD130" i="10"/>
  <c r="AD116" i="10"/>
  <c r="AD127" i="10"/>
  <c r="AD140" i="10"/>
  <c r="I21" i="15"/>
  <c r="AD118" i="10"/>
  <c r="AD119" i="10"/>
  <c r="AD131" i="10"/>
  <c r="I29" i="15"/>
  <c r="AD145" i="10"/>
  <c r="AD128" i="10"/>
  <c r="AD141" i="10"/>
  <c r="AD156" i="10" s="1"/>
  <c r="I149" i="10"/>
  <c r="N86" i="7"/>
  <c r="N73" i="7"/>
  <c r="I7" i="15"/>
  <c r="H22" i="15"/>
  <c r="AH120" i="10"/>
  <c r="G142" i="10"/>
  <c r="L79" i="7" s="1"/>
  <c r="L66" i="7"/>
  <c r="I20" i="7"/>
  <c r="AP74" i="7"/>
  <c r="T150" i="10"/>
  <c r="AP87" i="7" s="1"/>
  <c r="AP73" i="7"/>
  <c r="T149" i="10"/>
  <c r="AP86" i="7" s="1"/>
  <c r="AC92" i="10"/>
  <c r="AC103" i="10"/>
  <c r="H15" i="15"/>
  <c r="AC101" i="10"/>
  <c r="R131" i="10"/>
  <c r="R145" i="10"/>
  <c r="W69" i="7"/>
  <c r="Z132" i="10"/>
  <c r="R128" i="10"/>
  <c r="AH87" i="10"/>
  <c r="H13" i="15"/>
  <c r="K142" i="10"/>
  <c r="P79" i="7"/>
  <c r="P66" i="7"/>
  <c r="M142" i="10"/>
  <c r="R79" i="7"/>
  <c r="R66" i="7"/>
  <c r="I121" i="7"/>
  <c r="Z7" i="7"/>
  <c r="M74" i="7"/>
  <c r="H150" i="10"/>
  <c r="M87" i="7"/>
  <c r="M24" i="15"/>
  <c r="N24" i="15"/>
  <c r="P24" i="15"/>
  <c r="L24" i="15"/>
  <c r="O24" i="15"/>
  <c r="AC110" i="10"/>
  <c r="S131" i="10"/>
  <c r="X69" i="7"/>
  <c r="S145" i="10"/>
  <c r="S128" i="10"/>
  <c r="X70" i="7"/>
  <c r="S138" i="10"/>
  <c r="S146" i="10"/>
  <c r="AC134" i="10"/>
  <c r="G150" i="10"/>
  <c r="L87" i="7" s="1"/>
  <c r="L74" i="7"/>
  <c r="AA7" i="7"/>
  <c r="Y7" i="7"/>
  <c r="AH88" i="10"/>
  <c r="H14" i="15"/>
  <c r="R74" i="7"/>
  <c r="M150" i="10"/>
  <c r="R87" i="7" s="1"/>
  <c r="I39" i="7"/>
  <c r="I119" i="7"/>
  <c r="AG131" i="10"/>
  <c r="K29" i="15"/>
  <c r="AG145" i="10"/>
  <c r="AG128" i="10"/>
  <c r="AG141" i="10" s="1"/>
  <c r="AG156" i="10"/>
  <c r="J7" i="15"/>
  <c r="Z70" i="10"/>
  <c r="W7" i="7"/>
  <c r="D146" i="10"/>
  <c r="D138" i="10"/>
  <c r="I70" i="7"/>
  <c r="N151" i="10"/>
  <c r="S88" i="7" s="1"/>
  <c r="S75" i="7"/>
  <c r="AH70" i="10"/>
  <c r="H7" i="15"/>
  <c r="H149" i="10"/>
  <c r="M86" i="7"/>
  <c r="M73" i="7"/>
  <c r="D134" i="10"/>
  <c r="I62" i="7"/>
  <c r="I35" i="7"/>
  <c r="U101" i="10"/>
  <c r="Z38" i="7" s="1"/>
  <c r="AH169" i="10"/>
  <c r="AC170" i="10"/>
  <c r="H44" i="15"/>
  <c r="I116" i="7"/>
  <c r="I9" i="7"/>
  <c r="M66" i="7"/>
  <c r="H142" i="10"/>
  <c r="M79" i="7"/>
  <c r="AH104" i="10"/>
  <c r="AC111" i="10"/>
  <c r="AH111" i="10"/>
  <c r="M160" i="10"/>
  <c r="R80" i="7"/>
  <c r="M140" i="10"/>
  <c r="R77" i="7" s="1"/>
  <c r="P19" i="15"/>
  <c r="N19" i="15"/>
  <c r="O19" i="15"/>
  <c r="L19" i="15"/>
  <c r="M19" i="15"/>
  <c r="I60" i="7"/>
  <c r="Z70" i="7"/>
  <c r="U146" i="10"/>
  <c r="U138" i="10"/>
  <c r="U151" i="10" s="1"/>
  <c r="I120" i="7"/>
  <c r="N177" i="10"/>
  <c r="S114" i="7" s="1"/>
  <c r="S83" i="7"/>
  <c r="N162" i="10"/>
  <c r="X7" i="7"/>
  <c r="N95" i="7"/>
  <c r="M14" i="15"/>
  <c r="N14" i="15"/>
  <c r="O14" i="15"/>
  <c r="P14" i="15"/>
  <c r="L14" i="15"/>
  <c r="AG158" i="10"/>
  <c r="K38" i="15"/>
  <c r="K35" i="15"/>
  <c r="AG144" i="10"/>
  <c r="K28" i="15"/>
  <c r="X82" i="7"/>
  <c r="S158" i="10"/>
  <c r="X95" i="7"/>
  <c r="V141" i="10"/>
  <c r="AA65" i="7"/>
  <c r="Y65" i="7"/>
  <c r="AH57" i="7"/>
  <c r="AD57" i="7"/>
  <c r="AJ57" i="7"/>
  <c r="AF57" i="7"/>
  <c r="AL57" i="7"/>
  <c r="W84" i="7"/>
  <c r="AC141" i="10"/>
  <c r="Z75" i="7"/>
  <c r="H45" i="15"/>
  <c r="AH170" i="10"/>
  <c r="N7" i="15"/>
  <c r="L7" i="15"/>
  <c r="O7" i="15"/>
  <c r="M7" i="15"/>
  <c r="P7" i="15"/>
  <c r="X68" i="7"/>
  <c r="S144" i="10"/>
  <c r="W65" i="7"/>
  <c r="R141" i="10"/>
  <c r="Z128" i="10"/>
  <c r="K27" i="15"/>
  <c r="AG129" i="10"/>
  <c r="AG143" i="10"/>
  <c r="AG137" i="10"/>
  <c r="AG150" i="10" s="1"/>
  <c r="AG136" i="10"/>
  <c r="AG149" i="10"/>
  <c r="U127" i="10"/>
  <c r="Z64" i="7" s="1"/>
  <c r="Z53" i="7"/>
  <c r="I47" i="7"/>
  <c r="V143" i="10"/>
  <c r="V137" i="10"/>
  <c r="V150" i="10" s="1"/>
  <c r="V129" i="10"/>
  <c r="V136" i="10"/>
  <c r="AA67" i="7"/>
  <c r="Y67" i="7" s="1"/>
  <c r="L29" i="15"/>
  <c r="P29" i="15"/>
  <c r="N29" i="15"/>
  <c r="O29" i="15"/>
  <c r="M29" i="15"/>
  <c r="AF136" i="10"/>
  <c r="AF149" i="10"/>
  <c r="AF129" i="10"/>
  <c r="AF137" i="10"/>
  <c r="AF150" i="10"/>
  <c r="AF143" i="10"/>
  <c r="J27" i="15"/>
  <c r="S151" i="10"/>
  <c r="X88" i="7"/>
  <c r="X75" i="7"/>
  <c r="P22" i="15"/>
  <c r="N22" i="15"/>
  <c r="O22" i="15"/>
  <c r="M22" i="15"/>
  <c r="L22" i="15"/>
  <c r="S141" i="10"/>
  <c r="X65" i="7"/>
  <c r="N178" i="10"/>
  <c r="S115" i="7" s="1"/>
  <c r="AA68" i="7"/>
  <c r="Y68" i="7"/>
  <c r="V144" i="10"/>
  <c r="I127" i="7"/>
  <c r="D191" i="10"/>
  <c r="W114" i="7"/>
  <c r="R178" i="10"/>
  <c r="AP97" i="7"/>
  <c r="T154" i="10"/>
  <c r="AP91" i="7"/>
  <c r="T159" i="10"/>
  <c r="AP96" i="7" s="1"/>
  <c r="U143" i="10"/>
  <c r="U129" i="10"/>
  <c r="U136" i="10"/>
  <c r="Z67" i="7"/>
  <c r="U137" i="10"/>
  <c r="AC151" i="10"/>
  <c r="H28" i="15"/>
  <c r="AC144" i="10"/>
  <c r="AH131" i="10"/>
  <c r="P13" i="15"/>
  <c r="O13" i="15"/>
  <c r="N13" i="15"/>
  <c r="M13" i="15"/>
  <c r="L13" i="15"/>
  <c r="AL54" i="7"/>
  <c r="AD54" i="7"/>
  <c r="AJ54" i="7"/>
  <c r="AF54" i="7"/>
  <c r="AH54" i="7"/>
  <c r="Z130" i="10"/>
  <c r="R136" i="10"/>
  <c r="W67" i="7"/>
  <c r="R129" i="10"/>
  <c r="R137" i="10"/>
  <c r="R143" i="10"/>
  <c r="R158" i="10"/>
  <c r="Z145" i="10"/>
  <c r="W82" i="7"/>
  <c r="AD137" i="10"/>
  <c r="AD150" i="10" s="1"/>
  <c r="AD143" i="10"/>
  <c r="AH143" i="10" s="1"/>
  <c r="I27" i="15"/>
  <c r="AD129" i="10"/>
  <c r="AD136" i="10"/>
  <c r="AD149" i="10" s="1"/>
  <c r="Z65" i="7"/>
  <c r="U141" i="10"/>
  <c r="U156" i="10" s="1"/>
  <c r="Z93" i="7" s="1"/>
  <c r="S147" i="10"/>
  <c r="X84" i="7"/>
  <c r="X71" i="7"/>
  <c r="AH116" i="10"/>
  <c r="P21" i="15"/>
  <c r="N21" i="15"/>
  <c r="AH118" i="10"/>
  <c r="AH119" i="10"/>
  <c r="L21" i="15"/>
  <c r="O21" i="15"/>
  <c r="M21" i="15"/>
  <c r="I48" i="15"/>
  <c r="AD178" i="10"/>
  <c r="I49" i="15" s="1"/>
  <c r="W56" i="7"/>
  <c r="W55" i="7"/>
  <c r="Z118" i="10"/>
  <c r="AF163" i="10"/>
  <c r="AF164" i="10"/>
  <c r="J42" i="15"/>
  <c r="AF166" i="10"/>
  <c r="G159" i="10"/>
  <c r="L96" i="7" s="1"/>
  <c r="L97" i="7"/>
  <c r="G154" i="10"/>
  <c r="L91" i="7" s="1"/>
  <c r="AA82" i="7"/>
  <c r="Y82" i="7" s="1"/>
  <c r="V158" i="10"/>
  <c r="AL69" i="7"/>
  <c r="AJ69" i="7"/>
  <c r="AF69" i="7"/>
  <c r="AD69" i="7"/>
  <c r="AH69" i="7"/>
  <c r="R163" i="10"/>
  <c r="W99" i="7"/>
  <c r="R166" i="10"/>
  <c r="AC158" i="10"/>
  <c r="AH145" i="10"/>
  <c r="H35" i="15"/>
  <c r="Z131" i="10"/>
  <c r="W68" i="7"/>
  <c r="R144" i="10"/>
  <c r="U144" i="10"/>
  <c r="Z68" i="7"/>
  <c r="S129" i="10"/>
  <c r="S137" i="10"/>
  <c r="S143" i="10"/>
  <c r="X67" i="7"/>
  <c r="S136" i="10"/>
  <c r="P97" i="7"/>
  <c r="K159" i="10"/>
  <c r="P96" i="7"/>
  <c r="K154" i="10"/>
  <c r="P91" i="7" s="1"/>
  <c r="I156" i="10"/>
  <c r="N93" i="7" s="1"/>
  <c r="N78" i="7"/>
  <c r="AD163" i="10"/>
  <c r="AD164" i="10" s="1"/>
  <c r="AD166" i="10"/>
  <c r="I42" i="15"/>
  <c r="AC177" i="10"/>
  <c r="AC162" i="10"/>
  <c r="H36" i="15"/>
  <c r="AD158" i="10"/>
  <c r="I38" i="15"/>
  <c r="I35" i="15"/>
  <c r="AD144" i="10"/>
  <c r="I28" i="15"/>
  <c r="V127" i="10"/>
  <c r="AA64" i="7"/>
  <c r="Y64" i="7" s="1"/>
  <c r="AA53" i="7"/>
  <c r="Y53" i="7"/>
  <c r="N166" i="10"/>
  <c r="S103" i="7"/>
  <c r="N163" i="10"/>
  <c r="S99" i="7"/>
  <c r="U162" i="10"/>
  <c r="Z83" i="7"/>
  <c r="U177" i="10"/>
  <c r="I154" i="10"/>
  <c r="N91" i="7"/>
  <c r="N97" i="7"/>
  <c r="I159" i="10"/>
  <c r="N96" i="7" s="1"/>
  <c r="X53" i="7"/>
  <c r="S127" i="10"/>
  <c r="X64" i="7" s="1"/>
  <c r="AH127" i="10"/>
  <c r="AC140" i="10"/>
  <c r="AH140" i="10" s="1"/>
  <c r="H159" i="10"/>
  <c r="M96" i="7"/>
  <c r="H154" i="10"/>
  <c r="M91" i="7"/>
  <c r="M97" i="7"/>
  <c r="J35" i="15"/>
  <c r="AF158" i="10"/>
  <c r="J38" i="15" s="1"/>
  <c r="N81" i="7"/>
  <c r="I161" i="10"/>
  <c r="AF178" i="10"/>
  <c r="J49" i="15" s="1"/>
  <c r="J48" i="15"/>
  <c r="AJ7" i="7"/>
  <c r="AF7" i="7"/>
  <c r="AH7" i="7"/>
  <c r="AD7" i="7"/>
  <c r="AL7" i="7"/>
  <c r="AC147" i="10"/>
  <c r="M12" i="15"/>
  <c r="P12" i="15"/>
  <c r="N12" i="15"/>
  <c r="L12" i="15"/>
  <c r="O12" i="15"/>
  <c r="AF144" i="10"/>
  <c r="J28" i="15"/>
  <c r="S162" i="10"/>
  <c r="S177" i="10"/>
  <c r="X83" i="7"/>
  <c r="W88" i="7"/>
  <c r="L44" i="15"/>
  <c r="P44" i="15"/>
  <c r="N44" i="15"/>
  <c r="M44" i="15"/>
  <c r="O44" i="15"/>
  <c r="M154" i="10"/>
  <c r="R91" i="7"/>
  <c r="R97" i="7"/>
  <c r="M159" i="10"/>
  <c r="R96" i="7"/>
  <c r="D147" i="10"/>
  <c r="I71" i="7"/>
  <c r="D151" i="10"/>
  <c r="I75" i="7"/>
  <c r="W38" i="7"/>
  <c r="AC129" i="10"/>
  <c r="AH129" i="10" s="1"/>
  <c r="M26" i="15" s="1"/>
  <c r="AC136" i="10"/>
  <c r="AH130" i="10"/>
  <c r="H27" i="15"/>
  <c r="AC137" i="10"/>
  <c r="AC150" i="10"/>
  <c r="AC143" i="10"/>
  <c r="U158" i="10"/>
  <c r="Z95" i="7"/>
  <c r="Z82" i="7"/>
  <c r="I83" i="7"/>
  <c r="D162" i="10"/>
  <c r="D177" i="10"/>
  <c r="Z71" i="7"/>
  <c r="U147" i="10"/>
  <c r="Z84" i="7"/>
  <c r="R127" i="10"/>
  <c r="Z127" i="10" s="1"/>
  <c r="Z116" i="10"/>
  <c r="W53" i="7"/>
  <c r="S178" i="10"/>
  <c r="X115" i="7"/>
  <c r="X114" i="7"/>
  <c r="R149" i="10"/>
  <c r="W73" i="7"/>
  <c r="AC156" i="10"/>
  <c r="AH156" i="10" s="1"/>
  <c r="Z99" i="7"/>
  <c r="U166" i="10"/>
  <c r="Z103" i="7" s="1"/>
  <c r="U163" i="10"/>
  <c r="AD55" i="7"/>
  <c r="AJ55" i="7"/>
  <c r="AH55" i="7"/>
  <c r="AL55" i="7"/>
  <c r="AF55" i="7"/>
  <c r="V142" i="10"/>
  <c r="AA79" i="7" s="1"/>
  <c r="Y79" i="7" s="1"/>
  <c r="AA66" i="7"/>
  <c r="Y66" i="7" s="1"/>
  <c r="K33" i="15"/>
  <c r="AG160" i="10"/>
  <c r="AC166" i="10"/>
  <c r="H42" i="15"/>
  <c r="AC163" i="10"/>
  <c r="AA74" i="7"/>
  <c r="Y74" i="7" s="1"/>
  <c r="AA87" i="7"/>
  <c r="Y87" i="7" s="1"/>
  <c r="AG142" i="10"/>
  <c r="K32" i="15"/>
  <c r="K26" i="15"/>
  <c r="V156" i="10"/>
  <c r="AA93" i="7" s="1"/>
  <c r="Y93" i="7" s="1"/>
  <c r="AA78" i="7"/>
  <c r="Y78" i="7" s="1"/>
  <c r="I84" i="7"/>
  <c r="W103" i="7"/>
  <c r="V149" i="10"/>
  <c r="AA86" i="7"/>
  <c r="Y86" i="7" s="1"/>
  <c r="AA73" i="7"/>
  <c r="Y73" i="7"/>
  <c r="Z78" i="7"/>
  <c r="Z80" i="7"/>
  <c r="AJ65" i="7"/>
  <c r="AL65" i="7"/>
  <c r="AD65" i="7"/>
  <c r="AF65" i="7"/>
  <c r="AH65" i="7"/>
  <c r="S100" i="7"/>
  <c r="N164" i="10"/>
  <c r="S101" i="7" s="1"/>
  <c r="W95" i="7"/>
  <c r="AC161" i="10"/>
  <c r="H34" i="15"/>
  <c r="N45" i="15"/>
  <c r="P45" i="15"/>
  <c r="M45" i="15"/>
  <c r="W64" i="7"/>
  <c r="S160" i="10"/>
  <c r="Z141" i="10"/>
  <c r="AG161" i="10"/>
  <c r="K41" i="15" s="1"/>
  <c r="K34" i="15"/>
  <c r="AF82" i="7"/>
  <c r="AJ82" i="7"/>
  <c r="AD82" i="7"/>
  <c r="AH82" i="7"/>
  <c r="AL82" i="7"/>
  <c r="X78" i="7"/>
  <c r="S156" i="10"/>
  <c r="X93" i="7" s="1"/>
  <c r="X74" i="7"/>
  <c r="S150" i="10"/>
  <c r="X87" i="7" s="1"/>
  <c r="V161" i="10"/>
  <c r="AA98" i="7" s="1"/>
  <c r="Y98" i="7" s="1"/>
  <c r="AA81" i="7"/>
  <c r="Y81" i="7"/>
  <c r="J33" i="15"/>
  <c r="AF160" i="10"/>
  <c r="AD161" i="10"/>
  <c r="I41" i="15"/>
  <c r="I34" i="15"/>
  <c r="W100" i="7"/>
  <c r="R164" i="10"/>
  <c r="W101" i="7" s="1"/>
  <c r="V160" i="10"/>
  <c r="AA80" i="7"/>
  <c r="Y80" i="7" s="1"/>
  <c r="V140" i="10"/>
  <c r="AA77" i="7" s="1"/>
  <c r="Y77" i="7" s="1"/>
  <c r="X66" i="7"/>
  <c r="S142" i="10"/>
  <c r="X79" i="7" s="1"/>
  <c r="AD142" i="10"/>
  <c r="I32" i="15"/>
  <c r="I26" i="15"/>
  <c r="S161" i="10"/>
  <c r="X98" i="7"/>
  <c r="X81" i="7"/>
  <c r="AH136" i="10"/>
  <c r="AC149" i="10"/>
  <c r="AH149" i="10" s="1"/>
  <c r="Z114" i="7"/>
  <c r="U178" i="10"/>
  <c r="Z115" i="7"/>
  <c r="Z66" i="7"/>
  <c r="U142" i="10"/>
  <c r="Z79" i="7" s="1"/>
  <c r="H33" i="15"/>
  <c r="AC160" i="10"/>
  <c r="R161" i="10"/>
  <c r="W81" i="7"/>
  <c r="Z144" i="10"/>
  <c r="N35" i="15"/>
  <c r="P35" i="15"/>
  <c r="L35" i="15"/>
  <c r="M35" i="15"/>
  <c r="O35" i="15"/>
  <c r="R140" i="10"/>
  <c r="W80" i="7"/>
  <c r="Z143" i="10"/>
  <c r="R160" i="10"/>
  <c r="AF142" i="10"/>
  <c r="J32" i="15"/>
  <c r="J26" i="15"/>
  <c r="AH137" i="10"/>
  <c r="AH150" i="10" s="1"/>
  <c r="O27" i="15"/>
  <c r="M27" i="15"/>
  <c r="N27" i="15"/>
  <c r="AD67" i="7"/>
  <c r="AH67" i="7"/>
  <c r="AF67" i="7"/>
  <c r="AJ67" i="7"/>
  <c r="AL67" i="7"/>
  <c r="P28" i="15"/>
  <c r="L28" i="15"/>
  <c r="O28" i="15"/>
  <c r="M28" i="15"/>
  <c r="N28" i="15"/>
  <c r="U161" i="10"/>
  <c r="Z98" i="7"/>
  <c r="Z81" i="7"/>
  <c r="Z74" i="7"/>
  <c r="U150" i="10"/>
  <c r="Z87" i="7"/>
  <c r="AC178" i="10"/>
  <c r="H48" i="15"/>
  <c r="AL53" i="7"/>
  <c r="AJ53" i="7"/>
  <c r="AH53" i="7"/>
  <c r="AF53" i="7"/>
  <c r="AD53" i="7"/>
  <c r="H38" i="15"/>
  <c r="AH158" i="10"/>
  <c r="I33" i="15"/>
  <c r="AD160" i="10"/>
  <c r="I40" i="15" s="1"/>
  <c r="Z137" i="10"/>
  <c r="AD74" i="7" s="1"/>
  <c r="R150" i="10"/>
  <c r="W74" i="7"/>
  <c r="W115" i="7"/>
  <c r="D166" i="10"/>
  <c r="D163" i="10"/>
  <c r="I100" i="7" s="1"/>
  <c r="I99" i="7"/>
  <c r="N98" i="7"/>
  <c r="S166" i="10"/>
  <c r="X103" i="7"/>
  <c r="S163" i="10"/>
  <c r="X99" i="7"/>
  <c r="I114" i="7"/>
  <c r="D178" i="10"/>
  <c r="D152" i="10"/>
  <c r="I88" i="7"/>
  <c r="AH68" i="7"/>
  <c r="AD68" i="7"/>
  <c r="AJ68" i="7"/>
  <c r="AF68" i="7"/>
  <c r="AL68" i="7"/>
  <c r="R142" i="10"/>
  <c r="W66" i="7"/>
  <c r="Z129" i="10"/>
  <c r="AH66" i="7"/>
  <c r="AL66" i="7"/>
  <c r="AD66" i="7"/>
  <c r="AF66" i="7"/>
  <c r="AJ66" i="7"/>
  <c r="I115" i="7"/>
  <c r="N38" i="15"/>
  <c r="L38" i="15"/>
  <c r="M38" i="15"/>
  <c r="P38" i="15"/>
  <c r="O38" i="15"/>
  <c r="H40" i="15"/>
  <c r="AC154" i="10"/>
  <c r="AC159" i="10"/>
  <c r="S159" i="10"/>
  <c r="X96" i="7"/>
  <c r="S154" i="10"/>
  <c r="X91" i="7" s="1"/>
  <c r="X97" i="7"/>
  <c r="X100" i="7"/>
  <c r="S164" i="10"/>
  <c r="X101" i="7" s="1"/>
  <c r="V154" i="10"/>
  <c r="AA91" i="7" s="1"/>
  <c r="Y91" i="7" s="1"/>
  <c r="AA97" i="7"/>
  <c r="Y97" i="7" s="1"/>
  <c r="V159" i="10"/>
  <c r="AA96" i="7"/>
  <c r="Y96" i="7" s="1"/>
  <c r="AL78" i="7"/>
  <c r="AH78" i="7"/>
  <c r="AD78" i="7"/>
  <c r="AF78" i="7"/>
  <c r="AJ78" i="7"/>
  <c r="R154" i="10"/>
  <c r="W97" i="7"/>
  <c r="R159" i="10"/>
  <c r="AC164" i="10"/>
  <c r="AL74" i="7"/>
  <c r="AF74" i="7"/>
  <c r="Z100" i="7"/>
  <c r="U164" i="10"/>
  <c r="Z101" i="7"/>
  <c r="AH80" i="7"/>
  <c r="AF80" i="7"/>
  <c r="AL80" i="7"/>
  <c r="AD80" i="7"/>
  <c r="AJ80" i="7"/>
  <c r="AF154" i="10"/>
  <c r="AF159" i="10"/>
  <c r="J39" i="15"/>
  <c r="J40" i="15"/>
  <c r="AL64" i="7"/>
  <c r="AH64" i="7"/>
  <c r="AD64" i="7"/>
  <c r="AF64" i="7"/>
  <c r="AJ64" i="7"/>
  <c r="W86" i="7"/>
  <c r="H41" i="15"/>
  <c r="AF81" i="7"/>
  <c r="AH81" i="7"/>
  <c r="AD81" i="7"/>
  <c r="AL81" i="7"/>
  <c r="AJ81" i="7"/>
  <c r="Z142" i="10"/>
  <c r="W79" i="7"/>
  <c r="D164" i="10"/>
  <c r="I101" i="7" s="1"/>
  <c r="W77" i="7"/>
  <c r="I89" i="7"/>
  <c r="I103" i="7"/>
  <c r="K40" i="15"/>
  <c r="AG154" i="10"/>
  <c r="AG159" i="10"/>
  <c r="K39" i="15" s="1"/>
  <c r="W87" i="7"/>
  <c r="Z150" i="10"/>
  <c r="W98" i="7"/>
  <c r="Z161" i="10"/>
  <c r="N33" i="15"/>
  <c r="L33" i="15"/>
  <c r="O33" i="15"/>
  <c r="M33" i="15"/>
  <c r="P33" i="15"/>
  <c r="W96" i="7"/>
  <c r="H39" i="15"/>
  <c r="W91" i="7"/>
  <c r="AD79" i="7"/>
  <c r="AL79" i="7"/>
  <c r="AJ79" i="7"/>
  <c r="AF79" i="7"/>
  <c r="AH79" i="7"/>
  <c r="AD98" i="7"/>
  <c r="AH98" i="7"/>
  <c r="AJ98" i="7"/>
  <c r="AL98" i="7"/>
  <c r="AF98" i="7"/>
  <c r="AF87" i="7"/>
  <c r="AL87" i="7"/>
  <c r="AD87" i="7"/>
  <c r="AJ87" i="7"/>
  <c r="AH87" i="7"/>
  <c r="S149" i="10" l="1"/>
  <c r="Z136" i="10"/>
  <c r="O26" i="15"/>
  <c r="AJ74" i="7"/>
  <c r="AD154" i="10"/>
  <c r="AH154" i="10" s="1"/>
  <c r="H49" i="15"/>
  <c r="L26" i="15"/>
  <c r="AH74" i="7"/>
  <c r="S140" i="10"/>
  <c r="X80" i="7"/>
  <c r="U140" i="10"/>
  <c r="Z77" i="7" s="1"/>
  <c r="U160" i="10"/>
  <c r="L45" i="15"/>
  <c r="O45" i="15"/>
  <c r="J34" i="15"/>
  <c r="AH144" i="10"/>
  <c r="AF161" i="10"/>
  <c r="Z73" i="7"/>
  <c r="U149" i="10"/>
  <c r="Z86" i="7" s="1"/>
  <c r="N26" i="15"/>
  <c r="AH160" i="10"/>
  <c r="I128" i="7"/>
  <c r="Z88" i="7"/>
  <c r="AD159" i="10"/>
  <c r="P26" i="15"/>
  <c r="H26" i="15"/>
  <c r="AC142" i="10"/>
  <c r="X73" i="7"/>
  <c r="AA95" i="7"/>
  <c r="Y95" i="7" s="1"/>
  <c r="Z158" i="10"/>
  <c r="X56" i="7"/>
  <c r="Z119" i="10"/>
  <c r="L27" i="15"/>
  <c r="P27" i="15"/>
  <c r="AH141" i="10"/>
  <c r="W78" i="7"/>
  <c r="R156" i="10"/>
  <c r="K15" i="15"/>
  <c r="AG101" i="10"/>
  <c r="AG103" i="10"/>
  <c r="AF103" i="10"/>
  <c r="J15" i="15"/>
  <c r="AF101" i="10"/>
  <c r="AA106" i="7"/>
  <c r="Z169" i="10"/>
  <c r="V170" i="10"/>
  <c r="AG92" i="10"/>
  <c r="AF92" i="10"/>
  <c r="S92" i="10"/>
  <c r="X29" i="7" s="1"/>
  <c r="S103" i="10"/>
  <c r="X40" i="7" s="1"/>
  <c r="S101" i="10"/>
  <c r="Z89" i="10"/>
  <c r="R103" i="10"/>
  <c r="W26" i="7"/>
  <c r="R92" i="10"/>
  <c r="Z26" i="7"/>
  <c r="U103" i="10"/>
  <c r="Z40" i="7" s="1"/>
  <c r="U92" i="10"/>
  <c r="Z29" i="7" s="1"/>
  <c r="AD92" i="10"/>
  <c r="AD103" i="10"/>
  <c r="AA26" i="7"/>
  <c r="Y26" i="7" s="1"/>
  <c r="AD101" i="10"/>
  <c r="AH101" i="10" s="1"/>
  <c r="AH89" i="10"/>
  <c r="E125" i="10"/>
  <c r="E133" i="10"/>
  <c r="E123" i="10"/>
  <c r="J59" i="7"/>
  <c r="AG125" i="10"/>
  <c r="AG123" i="10"/>
  <c r="AH123" i="10" s="1"/>
  <c r="K24" i="15"/>
  <c r="AG133" i="10"/>
  <c r="J184" i="10"/>
  <c r="O121" i="7" s="1"/>
  <c r="J171" i="10"/>
  <c r="O108" i="7" s="1"/>
  <c r="O132" i="7" s="1"/>
  <c r="J173" i="10"/>
  <c r="O110" i="7" s="1"/>
  <c r="J187" i="10"/>
  <c r="O124" i="7" s="1"/>
  <c r="J185" i="10"/>
  <c r="O122" i="7" s="1"/>
  <c r="J179" i="10"/>
  <c r="O116" i="7" s="1"/>
  <c r="J174" i="10"/>
  <c r="O111" i="7" s="1"/>
  <c r="J186" i="10"/>
  <c r="O123" i="7" s="1"/>
  <c r="O105" i="7"/>
  <c r="O131" i="7" s="1"/>
  <c r="J182" i="10"/>
  <c r="O119" i="7" s="1"/>
  <c r="J118" i="10"/>
  <c r="O55" i="7" s="1"/>
  <c r="J116" i="10"/>
  <c r="J130" i="10"/>
  <c r="J119" i="10"/>
  <c r="O56" i="7" s="1"/>
  <c r="O54" i="7"/>
  <c r="I133" i="10"/>
  <c r="I125" i="10"/>
  <c r="I123" i="10"/>
  <c r="N60" i="7" s="1"/>
  <c r="N59" i="7"/>
  <c r="J19" i="15"/>
  <c r="AF109" i="10"/>
  <c r="K171" i="10"/>
  <c r="P108" i="7" s="1"/>
  <c r="P132" i="7" s="1"/>
  <c r="K184" i="10"/>
  <c r="P121" i="7" s="1"/>
  <c r="K189" i="10"/>
  <c r="P126" i="7" s="1"/>
  <c r="K186" i="10"/>
  <c r="P123" i="7" s="1"/>
  <c r="P105" i="7"/>
  <c r="P131" i="7" s="1"/>
  <c r="K185" i="10"/>
  <c r="P122" i="7" s="1"/>
  <c r="K179" i="10"/>
  <c r="P116" i="7" s="1"/>
  <c r="K188" i="10"/>
  <c r="P125" i="7" s="1"/>
  <c r="K174" i="10"/>
  <c r="P111" i="7" s="1"/>
  <c r="K182" i="10"/>
  <c r="P119" i="7" s="1"/>
  <c r="K175" i="10"/>
  <c r="P112" i="7" s="1"/>
  <c r="P130" i="7" s="1"/>
  <c r="K176" i="10"/>
  <c r="K173" i="10"/>
  <c r="P110" i="7" s="1"/>
  <c r="K183" i="10"/>
  <c r="P120" i="7" s="1"/>
  <c r="N89" i="10"/>
  <c r="W51" i="10"/>
  <c r="X51" i="10"/>
  <c r="D169" i="10"/>
  <c r="S78" i="7"/>
  <c r="N156" i="10"/>
  <c r="S93" i="7" s="1"/>
  <c r="P57" i="10"/>
  <c r="P169" i="10" s="1"/>
  <c r="Q92" i="10"/>
  <c r="V29" i="7" s="1"/>
  <c r="V26" i="7"/>
  <c r="Q101" i="10"/>
  <c r="V38" i="7" s="1"/>
  <c r="H57" i="10"/>
  <c r="H169" i="10" s="1"/>
  <c r="M57" i="10"/>
  <c r="M169" i="10" s="1"/>
  <c r="P101" i="10"/>
  <c r="U38" i="7" s="1"/>
  <c r="P92" i="10"/>
  <c r="U29" i="7" s="1"/>
  <c r="P103" i="10"/>
  <c r="U40" i="7" s="1"/>
  <c r="P26" i="7"/>
  <c r="K101" i="10"/>
  <c r="P38" i="7" s="1"/>
  <c r="K92" i="10"/>
  <c r="P29" i="7" s="1"/>
  <c r="K103" i="10"/>
  <c r="P40" i="7" s="1"/>
  <c r="E92" i="10"/>
  <c r="E103" i="10"/>
  <c r="E101" i="10"/>
  <c r="L61" i="10"/>
  <c r="L122" i="10" s="1"/>
  <c r="M53" i="10"/>
  <c r="M95" i="10" s="1"/>
  <c r="P53" i="10"/>
  <c r="P95" i="10" s="1"/>
  <c r="H61" i="10"/>
  <c r="H122" i="10" s="1"/>
  <c r="N53" i="10"/>
  <c r="N95" i="10" s="1"/>
  <c r="T53" i="10"/>
  <c r="T95" i="10" s="1"/>
  <c r="V53" i="10"/>
  <c r="V95" i="10" s="1"/>
  <c r="Q61" i="10"/>
  <c r="Q122" i="10" s="1"/>
  <c r="G61" i="10"/>
  <c r="G122" i="10" s="1"/>
  <c r="F53" i="10"/>
  <c r="F95" i="10" s="1"/>
  <c r="O53" i="10"/>
  <c r="O95" i="10" s="1"/>
  <c r="F61" i="10"/>
  <c r="M61" i="10"/>
  <c r="M122" i="10" s="1"/>
  <c r="P61" i="10"/>
  <c r="P122" i="10" s="1"/>
  <c r="K53" i="10"/>
  <c r="K95" i="10" s="1"/>
  <c r="R53" i="10"/>
  <c r="R95" i="10" s="1"/>
  <c r="J61" i="10"/>
  <c r="J122" i="10" s="1"/>
  <c r="K61" i="10"/>
  <c r="K122" i="10" s="1"/>
  <c r="H53" i="10"/>
  <c r="H95" i="10" s="1"/>
  <c r="E53" i="10"/>
  <c r="G53" i="10"/>
  <c r="G95" i="10" s="1"/>
  <c r="V61" i="10"/>
  <c r="V122" i="10" s="1"/>
  <c r="Z122" i="10" s="1"/>
  <c r="O61" i="10"/>
  <c r="O122" i="10" s="1"/>
  <c r="N60" i="10"/>
  <c r="N117" i="10" s="1"/>
  <c r="T52" i="10"/>
  <c r="P56" i="10"/>
  <c r="P168" i="10" s="1"/>
  <c r="E56" i="10"/>
  <c r="L52" i="10"/>
  <c r="O52" i="10"/>
  <c r="E60" i="10"/>
  <c r="E117" i="10" s="1"/>
  <c r="O60" i="10"/>
  <c r="O117" i="10" s="1"/>
  <c r="I52" i="10"/>
  <c r="G52" i="10"/>
  <c r="Q60" i="10"/>
  <c r="Q117" i="10" s="1"/>
  <c r="D60" i="10"/>
  <c r="N56" i="10"/>
  <c r="N168" i="10" s="1"/>
  <c r="G56" i="10"/>
  <c r="G168" i="10" s="1"/>
  <c r="L60" i="10"/>
  <c r="L117" i="10" s="1"/>
  <c r="H56" i="10"/>
  <c r="H168" i="10" s="1"/>
  <c r="E52" i="10"/>
  <c r="Q52" i="10"/>
  <c r="K52" i="10"/>
  <c r="H119" i="2"/>
  <c r="N48" i="10"/>
  <c r="N73" i="10" s="1"/>
  <c r="W21" i="10"/>
  <c r="L54" i="10"/>
  <c r="L93" i="10" s="1"/>
  <c r="W27" i="10"/>
  <c r="A23" i="11"/>
  <c r="A34" i="10"/>
  <c r="A61" i="10" s="1"/>
  <c r="H52" i="10"/>
  <c r="P47" i="10"/>
  <c r="P70" i="10" s="1"/>
  <c r="L47" i="10"/>
  <c r="O47" i="10"/>
  <c r="O70" i="10" s="1"/>
  <c r="N47" i="10"/>
  <c r="N70" i="10" s="1"/>
  <c r="T47" i="10"/>
  <c r="T70" i="10" s="1"/>
  <c r="W29" i="10"/>
  <c r="AA19" i="10"/>
  <c r="AF46" i="10" s="1"/>
  <c r="AF68" i="10" s="1"/>
  <c r="Y19" i="10"/>
  <c r="AD46" i="10" s="1"/>
  <c r="AD68" i="10" s="1"/>
  <c r="AB19" i="10"/>
  <c r="AG46" i="10" s="1"/>
  <c r="AG68" i="10" s="1"/>
  <c r="F107" i="10"/>
  <c r="K30" i="7"/>
  <c r="T30" i="7"/>
  <c r="O94" i="10"/>
  <c r="T31" i="7" s="1"/>
  <c r="O107" i="10"/>
  <c r="G120" i="10"/>
  <c r="L57" i="7" s="1"/>
  <c r="L58" i="7"/>
  <c r="G132" i="10"/>
  <c r="H75" i="10"/>
  <c r="Q161" i="10"/>
  <c r="V98" i="7" s="1"/>
  <c r="W25" i="10"/>
  <c r="P10" i="7"/>
  <c r="K74" i="10"/>
  <c r="P11" i="7" s="1"/>
  <c r="K75" i="10"/>
  <c r="P12" i="7" s="1"/>
  <c r="H74" i="10"/>
  <c r="D131" i="10"/>
  <c r="H107" i="10"/>
  <c r="H94" i="10"/>
  <c r="F82" i="10"/>
  <c r="K10" i="7"/>
  <c r="E5" i="10"/>
  <c r="G46" i="10"/>
  <c r="G68" i="10" s="1"/>
  <c r="M76" i="10"/>
  <c r="R13" i="7" s="1"/>
  <c r="M74" i="10"/>
  <c r="R11" i="7" s="1"/>
  <c r="F132" i="10"/>
  <c r="K58" i="7"/>
  <c r="Q50" i="10"/>
  <c r="Q85" i="10" s="1"/>
  <c r="H76" i="10"/>
  <c r="J30" i="7"/>
  <c r="M82" i="10"/>
  <c r="R19" i="7" s="1"/>
  <c r="E132" i="10"/>
  <c r="W32" i="10"/>
  <c r="P82" i="10"/>
  <c r="U19" i="7" s="1"/>
  <c r="P74" i="10"/>
  <c r="U11" i="7" s="1"/>
  <c r="T161" i="10"/>
  <c r="AP98" i="7" s="1"/>
  <c r="E107" i="10"/>
  <c r="T107" i="10"/>
  <c r="T94" i="10"/>
  <c r="AP31" i="7" s="1"/>
  <c r="M94" i="10"/>
  <c r="R31" i="7" s="1"/>
  <c r="M107" i="10"/>
  <c r="L120" i="10"/>
  <c r="Q57" i="7" s="1"/>
  <c r="Q58" i="7"/>
  <c r="H116" i="2"/>
  <c r="H115" i="2"/>
  <c r="I76" i="10"/>
  <c r="N13" i="7" s="1"/>
  <c r="I82" i="10"/>
  <c r="N19" i="7" s="1"/>
  <c r="I74" i="10"/>
  <c r="N11" i="7" s="1"/>
  <c r="N10" i="7"/>
  <c r="I75" i="10"/>
  <c r="N12" i="7" s="1"/>
  <c r="I79" i="10"/>
  <c r="H82" i="10"/>
  <c r="M19" i="7" s="1"/>
  <c r="S82" i="7"/>
  <c r="X19" i="10"/>
  <c r="I119" i="2"/>
  <c r="L132" i="10"/>
  <c r="N107" i="10"/>
  <c r="N94" i="10"/>
  <c r="S31" i="7" s="1"/>
  <c r="S30" i="7"/>
  <c r="E120" i="10"/>
  <c r="AC67" i="10"/>
  <c r="H4" i="15" s="1"/>
  <c r="W4" i="7"/>
  <c r="H50" i="10"/>
  <c r="H85" i="10" s="1"/>
  <c r="T59" i="10"/>
  <c r="T115" i="10" s="1"/>
  <c r="Q46" i="10"/>
  <c r="Q68" i="10" s="1"/>
  <c r="A20" i="11"/>
  <c r="A31" i="10"/>
  <c r="A58" i="10" s="1"/>
  <c r="C35" i="1"/>
  <c r="B6" i="10"/>
  <c r="H59" i="10" s="1"/>
  <c r="H115" i="10" s="1"/>
  <c r="C36" i="1"/>
  <c r="O46" i="10"/>
  <c r="O68" i="10" s="1"/>
  <c r="V12" i="16"/>
  <c r="N59" i="10"/>
  <c r="N115" i="10" s="1"/>
  <c r="L50" i="10"/>
  <c r="L85" i="10" s="1"/>
  <c r="O59" i="10"/>
  <c r="O115" i="10" s="1"/>
  <c r="J50" i="10"/>
  <c r="J85" i="10" s="1"/>
  <c r="AH148" i="10"/>
  <c r="H46" i="10"/>
  <c r="H68" i="10" s="1"/>
  <c r="E59" i="10"/>
  <c r="E115" i="10" s="1"/>
  <c r="A7" i="11"/>
  <c r="A18" i="10"/>
  <c r="A45" i="10" s="1"/>
  <c r="A5" i="16"/>
  <c r="M59" i="10"/>
  <c r="M115" i="10" s="1"/>
  <c r="J54" i="10"/>
  <c r="E46" i="10"/>
  <c r="E68" i="10" s="1"/>
  <c r="O50" i="10"/>
  <c r="O85" i="10" s="1"/>
  <c r="E50" i="10"/>
  <c r="E85" i="10" s="1"/>
  <c r="J46" i="10"/>
  <c r="J68" i="10" s="1"/>
  <c r="L48" i="10"/>
  <c r="M46" i="10"/>
  <c r="M68" i="10" s="1"/>
  <c r="I46" i="10"/>
  <c r="I68" i="10" s="1"/>
  <c r="D46" i="10"/>
  <c r="K59" i="10"/>
  <c r="K115" i="10" s="1"/>
  <c r="E113" i="2"/>
  <c r="H114" i="2" s="1"/>
  <c r="C21" i="16"/>
  <c r="V21" i="16" s="1"/>
  <c r="E117" i="2"/>
  <c r="H117" i="2" s="1"/>
  <c r="AJ59" i="7" l="1"/>
  <c r="AH59" i="7"/>
  <c r="AD59" i="7"/>
  <c r="AL59" i="7"/>
  <c r="AF59" i="7"/>
  <c r="H126" i="10"/>
  <c r="M52" i="7"/>
  <c r="F98" i="10"/>
  <c r="K35" i="7" s="1"/>
  <c r="K32" i="7"/>
  <c r="F109" i="10"/>
  <c r="F99" i="10"/>
  <c r="K36" i="7" s="1"/>
  <c r="J22" i="7"/>
  <c r="E86" i="10"/>
  <c r="J23" i="7" s="1"/>
  <c r="E104" i="10"/>
  <c r="E87" i="10"/>
  <c r="J24" i="7" s="1"/>
  <c r="E88" i="10"/>
  <c r="J25" i="7" s="1"/>
  <c r="E96" i="10"/>
  <c r="J33" i="7" s="1"/>
  <c r="Q87" i="10"/>
  <c r="V24" i="7" s="1"/>
  <c r="Q96" i="10"/>
  <c r="V33" i="7" s="1"/>
  <c r="Q88" i="10"/>
  <c r="V25" i="7" s="1"/>
  <c r="V22" i="7"/>
  <c r="Q86" i="10"/>
  <c r="V23" i="7" s="1"/>
  <c r="Q104" i="10"/>
  <c r="T44" i="7"/>
  <c r="O106" i="10"/>
  <c r="T43" i="7" s="1"/>
  <c r="X29" i="10"/>
  <c r="Y29" i="10"/>
  <c r="AA29" i="10"/>
  <c r="AB29" i="10"/>
  <c r="Q71" i="10"/>
  <c r="Q90" i="10"/>
  <c r="G90" i="10"/>
  <c r="G71" i="10"/>
  <c r="T90" i="10"/>
  <c r="T71" i="10"/>
  <c r="J133" i="10"/>
  <c r="J123" i="10"/>
  <c r="O60" i="7" s="1"/>
  <c r="O59" i="7"/>
  <c r="J125" i="10"/>
  <c r="G133" i="10"/>
  <c r="G125" i="10"/>
  <c r="L59" i="7"/>
  <c r="G123" i="10"/>
  <c r="L60" i="7" s="1"/>
  <c r="L125" i="10"/>
  <c r="L123" i="10"/>
  <c r="Q60" i="7" s="1"/>
  <c r="L133" i="10"/>
  <c r="Q59" i="7"/>
  <c r="AF110" i="10"/>
  <c r="AH110" i="10" s="1"/>
  <c r="AH109" i="10"/>
  <c r="J137" i="10"/>
  <c r="J129" i="10"/>
  <c r="O67" i="7"/>
  <c r="J136" i="10"/>
  <c r="J143" i="10"/>
  <c r="AG134" i="10"/>
  <c r="AH125" i="10"/>
  <c r="Z92" i="10"/>
  <c r="W29" i="7"/>
  <c r="AF69" i="10"/>
  <c r="J6" i="15" s="1"/>
  <c r="J5" i="15"/>
  <c r="AF81" i="10"/>
  <c r="AF80" i="10"/>
  <c r="M98" i="10"/>
  <c r="R35" i="7" s="1"/>
  <c r="M109" i="10"/>
  <c r="M99" i="10"/>
  <c r="R36" i="7" s="1"/>
  <c r="R32" i="7"/>
  <c r="K126" i="10"/>
  <c r="P52" i="7"/>
  <c r="O104" i="10"/>
  <c r="O88" i="10"/>
  <c r="T25" i="7" s="1"/>
  <c r="T22" i="7"/>
  <c r="O96" i="10"/>
  <c r="T33" i="7" s="1"/>
  <c r="O87" i="10"/>
  <c r="T24" i="7" s="1"/>
  <c r="O86" i="10"/>
  <c r="T23" i="7" s="1"/>
  <c r="J52" i="7"/>
  <c r="E126" i="10"/>
  <c r="AP52" i="7"/>
  <c r="T126" i="10"/>
  <c r="S44" i="7"/>
  <c r="N106" i="10"/>
  <c r="S43" i="7" s="1"/>
  <c r="P50" i="10"/>
  <c r="P85" i="10" s="1"/>
  <c r="K19" i="7"/>
  <c r="AB25" i="10"/>
  <c r="AA25" i="10"/>
  <c r="X25" i="10"/>
  <c r="Y25" i="10"/>
  <c r="AP7" i="7"/>
  <c r="T72" i="10"/>
  <c r="AP9" i="7" s="1"/>
  <c r="Y27" i="10"/>
  <c r="X27" i="10"/>
  <c r="AA27" i="10"/>
  <c r="AB27" i="10"/>
  <c r="E90" i="10"/>
  <c r="E71" i="10"/>
  <c r="W52" i="10"/>
  <c r="X52" i="10"/>
  <c r="I90" i="10"/>
  <c r="I71" i="10"/>
  <c r="N116" i="10"/>
  <c r="S54" i="7"/>
  <c r="N130" i="10"/>
  <c r="N119" i="10"/>
  <c r="S56" i="7" s="1"/>
  <c r="N118" i="10"/>
  <c r="S55" i="7" s="1"/>
  <c r="R99" i="10"/>
  <c r="R109" i="10"/>
  <c r="R98" i="10"/>
  <c r="W32" i="7"/>
  <c r="Z95" i="10"/>
  <c r="Q133" i="10"/>
  <c r="V59" i="7"/>
  <c r="Q125" i="10"/>
  <c r="Q123" i="10"/>
  <c r="V60" i="7" s="1"/>
  <c r="J38" i="7"/>
  <c r="Y101" i="10"/>
  <c r="AA101" i="10"/>
  <c r="P170" i="10"/>
  <c r="U107" i="7" s="1"/>
  <c r="U106" i="7"/>
  <c r="U129" i="7" s="1"/>
  <c r="N103" i="10"/>
  <c r="S40" i="7" s="1"/>
  <c r="N101" i="10"/>
  <c r="S38" i="7" s="1"/>
  <c r="N92" i="10"/>
  <c r="S29" i="7" s="1"/>
  <c r="Y89" i="10"/>
  <c r="S26" i="7"/>
  <c r="N105" i="10"/>
  <c r="S42" i="7" s="1"/>
  <c r="AA89" i="10"/>
  <c r="X89" i="10"/>
  <c r="O53" i="7"/>
  <c r="J127" i="10"/>
  <c r="O64" i="7" s="1"/>
  <c r="AH161" i="10"/>
  <c r="J41" i="15"/>
  <c r="Z140" i="10"/>
  <c r="X77" i="7"/>
  <c r="L87" i="10"/>
  <c r="Q24" i="7" s="1"/>
  <c r="L86" i="10"/>
  <c r="Q23" i="7" s="1"/>
  <c r="L96" i="10"/>
  <c r="Q33" i="7" s="1"/>
  <c r="L88" i="10"/>
  <c r="Q25" i="7" s="1"/>
  <c r="Q22" i="7"/>
  <c r="L104" i="10"/>
  <c r="N16" i="7"/>
  <c r="M13" i="7"/>
  <c r="P186" i="10"/>
  <c r="U123" i="7" s="1"/>
  <c r="P174" i="10"/>
  <c r="U111" i="7" s="1"/>
  <c r="P188" i="10"/>
  <c r="U125" i="7" s="1"/>
  <c r="P185" i="10"/>
  <c r="U122" i="7" s="1"/>
  <c r="P179" i="10"/>
  <c r="U116" i="7" s="1"/>
  <c r="P184" i="10"/>
  <c r="U121" i="7" s="1"/>
  <c r="P181" i="10"/>
  <c r="U118" i="7" s="1"/>
  <c r="P173" i="10"/>
  <c r="U110" i="7" s="1"/>
  <c r="P172" i="10"/>
  <c r="U109" i="7" s="1"/>
  <c r="P175" i="10"/>
  <c r="U112" i="7" s="1"/>
  <c r="U130" i="7" s="1"/>
  <c r="P183" i="10"/>
  <c r="U120" i="7" s="1"/>
  <c r="P187" i="10"/>
  <c r="U124" i="7" s="1"/>
  <c r="P182" i="10"/>
  <c r="U119" i="7" s="1"/>
  <c r="P171" i="10"/>
  <c r="U108" i="7" s="1"/>
  <c r="U132" i="7" s="1"/>
  <c r="U105" i="7"/>
  <c r="U131" i="7" s="1"/>
  <c r="P180" i="10"/>
  <c r="U117" i="7" s="1"/>
  <c r="P189" i="10"/>
  <c r="U126" i="7" s="1"/>
  <c r="P176" i="10"/>
  <c r="Q81" i="10"/>
  <c r="V18" i="7" s="1"/>
  <c r="Q69" i="10"/>
  <c r="V6" i="7" s="1"/>
  <c r="V5" i="7"/>
  <c r="Q80" i="10"/>
  <c r="V17" i="7" s="1"/>
  <c r="E69" i="10"/>
  <c r="J6" i="7" s="1"/>
  <c r="J5" i="7"/>
  <c r="E80" i="10"/>
  <c r="J17" i="7" s="1"/>
  <c r="E81" i="10"/>
  <c r="J18" i="7" s="1"/>
  <c r="H80" i="10"/>
  <c r="M17" i="7" s="1"/>
  <c r="H81" i="10"/>
  <c r="M18" i="7" s="1"/>
  <c r="H69" i="10"/>
  <c r="M6" i="7" s="1"/>
  <c r="M5" i="7"/>
  <c r="T5" i="7"/>
  <c r="O80" i="10"/>
  <c r="T17" i="7" s="1"/>
  <c r="O81" i="10"/>
  <c r="T18" i="7" s="1"/>
  <c r="O69" i="10"/>
  <c r="T6" i="7" s="1"/>
  <c r="H88" i="10"/>
  <c r="M25" i="7" s="1"/>
  <c r="H96" i="10"/>
  <c r="M33" i="7" s="1"/>
  <c r="M22" i="7"/>
  <c r="H104" i="10"/>
  <c r="H87" i="10"/>
  <c r="M24" i="7" s="1"/>
  <c r="H86" i="10"/>
  <c r="M23" i="7" s="1"/>
  <c r="L131" i="10"/>
  <c r="L145" i="10"/>
  <c r="Q69" i="7"/>
  <c r="L128" i="10"/>
  <c r="M106" i="10"/>
  <c r="R43" i="7" s="1"/>
  <c r="R44" i="7"/>
  <c r="M31" i="7"/>
  <c r="S7" i="7"/>
  <c r="N72" i="10"/>
  <c r="S9" i="7" s="1"/>
  <c r="L107" i="10"/>
  <c r="L94" i="10"/>
  <c r="Q31" i="7" s="1"/>
  <c r="Q30" i="7"/>
  <c r="H186" i="10"/>
  <c r="M123" i="7" s="1"/>
  <c r="H181" i="10"/>
  <c r="M118" i="7" s="1"/>
  <c r="H183" i="10"/>
  <c r="M120" i="7" s="1"/>
  <c r="H174" i="10"/>
  <c r="M111" i="7" s="1"/>
  <c r="H189" i="10"/>
  <c r="M126" i="7" s="1"/>
  <c r="H182" i="10"/>
  <c r="M119" i="7" s="1"/>
  <c r="H176" i="10"/>
  <c r="H187" i="10"/>
  <c r="M124" i="7" s="1"/>
  <c r="H173" i="10"/>
  <c r="M110" i="7" s="1"/>
  <c r="H172" i="10"/>
  <c r="M109" i="7" s="1"/>
  <c r="H188" i="10"/>
  <c r="M125" i="7" s="1"/>
  <c r="M105" i="7"/>
  <c r="M131" i="7" s="1"/>
  <c r="H171" i="10"/>
  <c r="M108" i="7" s="1"/>
  <c r="M132" i="7" s="1"/>
  <c r="H184" i="10"/>
  <c r="M121" i="7" s="1"/>
  <c r="H179" i="10"/>
  <c r="M116" i="7" s="1"/>
  <c r="H175" i="10"/>
  <c r="M112" i="7" s="1"/>
  <c r="M130" i="7" s="1"/>
  <c r="H180" i="10"/>
  <c r="M117" i="7" s="1"/>
  <c r="H185" i="10"/>
  <c r="M122" i="7" s="1"/>
  <c r="O116" i="10"/>
  <c r="O130" i="10"/>
  <c r="O118" i="10"/>
  <c r="T55" i="7" s="1"/>
  <c r="T54" i="7"/>
  <c r="O119" i="10"/>
  <c r="T56" i="7" s="1"/>
  <c r="O125" i="10"/>
  <c r="T59" i="7"/>
  <c r="O133" i="10"/>
  <c r="O123" i="10"/>
  <c r="T60" i="7" s="1"/>
  <c r="K109" i="10"/>
  <c r="K99" i="10"/>
  <c r="P36" i="7" s="1"/>
  <c r="K98" i="10"/>
  <c r="P35" i="7" s="1"/>
  <c r="P32" i="7"/>
  <c r="V99" i="10"/>
  <c r="AA36" i="7" s="1"/>
  <c r="Y36" i="7" s="1"/>
  <c r="V109" i="10"/>
  <c r="AA32" i="7"/>
  <c r="Y32" i="7" s="1"/>
  <c r="V98" i="10"/>
  <c r="AA35" i="7" s="1"/>
  <c r="Y35" i="7" s="1"/>
  <c r="J40" i="7"/>
  <c r="Y103" i="10"/>
  <c r="X103" i="10"/>
  <c r="AA103" i="10"/>
  <c r="Z103" i="10"/>
  <c r="W40" i="7"/>
  <c r="AA107" i="7"/>
  <c r="Y107" i="7" s="1"/>
  <c r="Z170" i="10"/>
  <c r="AJ56" i="7"/>
  <c r="AH56" i="7"/>
  <c r="AF56" i="7"/>
  <c r="AD56" i="7"/>
  <c r="AL56" i="7"/>
  <c r="N34" i="15"/>
  <c r="L34" i="15"/>
  <c r="O34" i="15"/>
  <c r="M34" i="15"/>
  <c r="P34" i="15"/>
  <c r="AJ73" i="7"/>
  <c r="AF73" i="7"/>
  <c r="AD73" i="7"/>
  <c r="AH73" i="7"/>
  <c r="AL73" i="7"/>
  <c r="K123" i="10"/>
  <c r="P60" i="7" s="1"/>
  <c r="P59" i="7"/>
  <c r="K125" i="10"/>
  <c r="K133" i="10"/>
  <c r="O15" i="15"/>
  <c r="M15" i="15"/>
  <c r="N15" i="15"/>
  <c r="P15" i="15"/>
  <c r="L15" i="15"/>
  <c r="AB32" i="10"/>
  <c r="AG59" i="10" s="1"/>
  <c r="AG115" i="10" s="1"/>
  <c r="AA32" i="10"/>
  <c r="AF59" i="10" s="1"/>
  <c r="AF115" i="10" s="1"/>
  <c r="Y32" i="10"/>
  <c r="AD59" i="10" s="1"/>
  <c r="AD115" i="10" s="1"/>
  <c r="X32" i="10"/>
  <c r="K69" i="7"/>
  <c r="F145" i="10"/>
  <c r="F131" i="10"/>
  <c r="F128" i="10"/>
  <c r="M44" i="7"/>
  <c r="H106" i="10"/>
  <c r="M43" i="7" s="1"/>
  <c r="M12" i="7"/>
  <c r="T7" i="7"/>
  <c r="AA21" i="10"/>
  <c r="AB21" i="10"/>
  <c r="Y21" i="10"/>
  <c r="X21" i="10"/>
  <c r="L116" i="10"/>
  <c r="Q54" i="7"/>
  <c r="L119" i="10"/>
  <c r="Q56" i="7" s="1"/>
  <c r="L130" i="10"/>
  <c r="L118" i="10"/>
  <c r="Q55" i="7" s="1"/>
  <c r="J54" i="7"/>
  <c r="E118" i="10"/>
  <c r="J55" i="7" s="1"/>
  <c r="E119" i="10"/>
  <c r="J56" i="7" s="1"/>
  <c r="E116" i="10"/>
  <c r="E130" i="10"/>
  <c r="V125" i="10"/>
  <c r="V133" i="10"/>
  <c r="AA59" i="7"/>
  <c r="Y59" i="7" s="1"/>
  <c r="V123" i="10"/>
  <c r="U59" i="7"/>
  <c r="P133" i="10"/>
  <c r="P123" i="10"/>
  <c r="U60" i="7" s="1"/>
  <c r="P125" i="10"/>
  <c r="T99" i="10"/>
  <c r="AP36" i="7" s="1"/>
  <c r="T109" i="10"/>
  <c r="T98" i="10"/>
  <c r="AP35" i="7" s="1"/>
  <c r="AP32" i="7"/>
  <c r="J29" i="7"/>
  <c r="Y92" i="10"/>
  <c r="AA92" i="10"/>
  <c r="X92" i="10"/>
  <c r="R106" i="7"/>
  <c r="R129" i="7" s="1"/>
  <c r="M170" i="10"/>
  <c r="R107" i="7" s="1"/>
  <c r="J60" i="7"/>
  <c r="AH103" i="10"/>
  <c r="AD26" i="7"/>
  <c r="AL26" i="7"/>
  <c r="AF26" i="7"/>
  <c r="AJ26" i="7"/>
  <c r="AH26" i="7"/>
  <c r="AD106" i="7"/>
  <c r="AD129" i="7" s="1"/>
  <c r="AL106" i="7"/>
  <c r="AL129" i="7" s="1"/>
  <c r="AJ106" i="7"/>
  <c r="AJ129" i="7" s="1"/>
  <c r="AF106" i="7"/>
  <c r="AF129" i="7" s="1"/>
  <c r="AH106" i="7"/>
  <c r="AH129" i="7" s="1"/>
  <c r="W93" i="7"/>
  <c r="Z156" i="10"/>
  <c r="X86" i="7"/>
  <c r="Z149" i="10"/>
  <c r="J80" i="10"/>
  <c r="O17" i="7" s="1"/>
  <c r="J69" i="10"/>
  <c r="O6" i="7" s="1"/>
  <c r="O5" i="7"/>
  <c r="J81" i="10"/>
  <c r="O18" i="7" s="1"/>
  <c r="K90" i="10"/>
  <c r="K71" i="10"/>
  <c r="N126" i="10"/>
  <c r="S52" i="7"/>
  <c r="D68" i="10"/>
  <c r="J93" i="10"/>
  <c r="W54" i="10"/>
  <c r="X54" i="10"/>
  <c r="R5" i="7"/>
  <c r="M69" i="10"/>
  <c r="R6" i="7" s="1"/>
  <c r="M80" i="10"/>
  <c r="R17" i="7" s="1"/>
  <c r="M81" i="10"/>
  <c r="R18" i="7" s="1"/>
  <c r="J104" i="10"/>
  <c r="J86" i="10"/>
  <c r="O23" i="7" s="1"/>
  <c r="J96" i="10"/>
  <c r="O33" i="7" s="1"/>
  <c r="J88" i="10"/>
  <c r="O25" i="7" s="1"/>
  <c r="J87" i="10"/>
  <c r="O24" i="7" s="1"/>
  <c r="O22" i="7"/>
  <c r="I59" i="10"/>
  <c r="I115" i="10" s="1"/>
  <c r="T46" i="10"/>
  <c r="T68" i="10" s="1"/>
  <c r="D59" i="10"/>
  <c r="L59" i="10"/>
  <c r="L115" i="10" s="1"/>
  <c r="F50" i="10"/>
  <c r="F85" i="10" s="1"/>
  <c r="L46" i="10"/>
  <c r="L68" i="10" s="1"/>
  <c r="N46" i="10"/>
  <c r="N68" i="10" s="1"/>
  <c r="S46" i="10"/>
  <c r="S68" i="10" s="1"/>
  <c r="U46" i="10"/>
  <c r="U68" i="10" s="1"/>
  <c r="K50" i="10"/>
  <c r="K85" i="10" s="1"/>
  <c r="Q59" i="10"/>
  <c r="Q115" i="10" s="1"/>
  <c r="T50" i="10"/>
  <c r="T85" i="10" s="1"/>
  <c r="I50" i="10"/>
  <c r="I85" i="10" s="1"/>
  <c r="G59" i="10"/>
  <c r="G115" i="10" s="1"/>
  <c r="R59" i="10"/>
  <c r="R115" i="10" s="1"/>
  <c r="M50" i="10"/>
  <c r="M85" i="10" s="1"/>
  <c r="D50" i="10"/>
  <c r="V46" i="10"/>
  <c r="V68" i="10" s="1"/>
  <c r="P46" i="10"/>
  <c r="P68" i="10" s="1"/>
  <c r="R46" i="10"/>
  <c r="R68" i="10" s="1"/>
  <c r="F46" i="10"/>
  <c r="F68" i="10" s="1"/>
  <c r="V59" i="10"/>
  <c r="V115" i="10" s="1"/>
  <c r="U59" i="10"/>
  <c r="U115" i="10" s="1"/>
  <c r="J59" i="10"/>
  <c r="J115" i="10" s="1"/>
  <c r="U50" i="10"/>
  <c r="U85" i="10" s="1"/>
  <c r="S50" i="10"/>
  <c r="S85" i="10" s="1"/>
  <c r="R50" i="10"/>
  <c r="R85" i="10" s="1"/>
  <c r="V50" i="10"/>
  <c r="V85" i="10" s="1"/>
  <c r="AC19" i="10"/>
  <c r="AC46" i="10"/>
  <c r="AC68" i="10" s="1"/>
  <c r="J69" i="7"/>
  <c r="E128" i="10"/>
  <c r="E145" i="10"/>
  <c r="E131" i="10"/>
  <c r="X132" i="10"/>
  <c r="Y132" i="10"/>
  <c r="AA132" i="10"/>
  <c r="I68" i="7"/>
  <c r="D144" i="10"/>
  <c r="G50" i="10"/>
  <c r="G85" i="10" s="1"/>
  <c r="K44" i="7"/>
  <c r="F106" i="10"/>
  <c r="K43" i="7" s="1"/>
  <c r="L70" i="10"/>
  <c r="W47" i="10"/>
  <c r="X47" i="10"/>
  <c r="N74" i="10"/>
  <c r="S11" i="7" s="1"/>
  <c r="N79" i="10"/>
  <c r="S16" i="7" s="1"/>
  <c r="N82" i="10"/>
  <c r="S19" i="7" s="1"/>
  <c r="N76" i="10"/>
  <c r="S13" i="7" s="1"/>
  <c r="N75" i="10"/>
  <c r="S12" i="7" s="1"/>
  <c r="S10" i="7"/>
  <c r="G182" i="10"/>
  <c r="L119" i="7" s="1"/>
  <c r="G187" i="10"/>
  <c r="L124" i="7" s="1"/>
  <c r="G171" i="10"/>
  <c r="L108" i="7" s="1"/>
  <c r="L132" i="7" s="1"/>
  <c r="G180" i="10"/>
  <c r="L117" i="7" s="1"/>
  <c r="G174" i="10"/>
  <c r="L111" i="7" s="1"/>
  <c r="G188" i="10"/>
  <c r="L125" i="7" s="1"/>
  <c r="G179" i="10"/>
  <c r="L116" i="7" s="1"/>
  <c r="G184" i="10"/>
  <c r="L121" i="7" s="1"/>
  <c r="G186" i="10"/>
  <c r="L123" i="7" s="1"/>
  <c r="G181" i="10"/>
  <c r="L118" i="7" s="1"/>
  <c r="L105" i="7"/>
  <c r="L131" i="7" s="1"/>
  <c r="G173" i="10"/>
  <c r="L110" i="7" s="1"/>
  <c r="G175" i="10"/>
  <c r="L112" i="7" s="1"/>
  <c r="L130" i="7" s="1"/>
  <c r="G172" i="10"/>
  <c r="L109" i="7" s="1"/>
  <c r="G185" i="10"/>
  <c r="L122" i="7" s="1"/>
  <c r="G176" i="10"/>
  <c r="G189" i="10"/>
  <c r="L126" i="7" s="1"/>
  <c r="G183" i="10"/>
  <c r="L120" i="7" s="1"/>
  <c r="O71" i="10"/>
  <c r="O72" i="10" s="1"/>
  <c r="T9" i="7" s="1"/>
  <c r="O90" i="10"/>
  <c r="L32" i="7"/>
  <c r="G99" i="10"/>
  <c r="L36" i="7" s="1"/>
  <c r="G98" i="10"/>
  <c r="L35" i="7" s="1"/>
  <c r="G109" i="10"/>
  <c r="M133" i="10"/>
  <c r="M125" i="10"/>
  <c r="M123" i="10"/>
  <c r="R60" i="7" s="1"/>
  <c r="R59" i="7"/>
  <c r="N98" i="10"/>
  <c r="S35" i="7" s="1"/>
  <c r="N99" i="10"/>
  <c r="S36" i="7" s="1"/>
  <c r="S32" i="7"/>
  <c r="N109" i="10"/>
  <c r="M106" i="7"/>
  <c r="M129" i="7" s="1"/>
  <c r="H170" i="10"/>
  <c r="M107" i="7" s="1"/>
  <c r="X57" i="10"/>
  <c r="K190" i="10"/>
  <c r="P113" i="7"/>
  <c r="N62" i="7"/>
  <c r="I134" i="10"/>
  <c r="E146" i="10"/>
  <c r="E138" i="10"/>
  <c r="J70" i="7"/>
  <c r="AH92" i="10"/>
  <c r="X38" i="7"/>
  <c r="Z101" i="10"/>
  <c r="Y106" i="7"/>
  <c r="AA129" i="7"/>
  <c r="Y129" i="7" s="1"/>
  <c r="AD95" i="7"/>
  <c r="AF95" i="7"/>
  <c r="AL95" i="7"/>
  <c r="AH95" i="7"/>
  <c r="AJ95" i="7"/>
  <c r="V54" i="7"/>
  <c r="Q130" i="10"/>
  <c r="Q116" i="10"/>
  <c r="Q119" i="10"/>
  <c r="V56" i="7" s="1"/>
  <c r="Q118" i="10"/>
  <c r="V55" i="7" s="1"/>
  <c r="H32" i="15"/>
  <c r="AH142" i="10"/>
  <c r="I69" i="10"/>
  <c r="N6" i="7" s="1"/>
  <c r="N5" i="7"/>
  <c r="I80" i="10"/>
  <c r="N17" i="7" s="1"/>
  <c r="I81" i="10"/>
  <c r="N18" i="7" s="1"/>
  <c r="M126" i="10"/>
  <c r="R52" i="7"/>
  <c r="N50" i="10"/>
  <c r="N85" i="10" s="1"/>
  <c r="K46" i="10"/>
  <c r="K68" i="10" s="1"/>
  <c r="F59" i="10"/>
  <c r="F115" i="10" s="1"/>
  <c r="J57" i="7"/>
  <c r="Y120" i="10"/>
  <c r="AA120" i="10"/>
  <c r="X120" i="10"/>
  <c r="P59" i="10"/>
  <c r="P115" i="10" s="1"/>
  <c r="AP44" i="7"/>
  <c r="T106" i="10"/>
  <c r="AP43" i="7" s="1"/>
  <c r="M11" i="7"/>
  <c r="G131" i="10"/>
  <c r="X131" i="10" s="1"/>
  <c r="G145" i="10"/>
  <c r="G128" i="10"/>
  <c r="L69" i="7"/>
  <c r="AG69" i="10"/>
  <c r="K6" i="15" s="1"/>
  <c r="AG81" i="10"/>
  <c r="AG80" i="10"/>
  <c r="K5" i="15"/>
  <c r="P72" i="10"/>
  <c r="U9" i="7" s="1"/>
  <c r="U7" i="7"/>
  <c r="N189" i="10"/>
  <c r="S126" i="7" s="1"/>
  <c r="N184" i="10"/>
  <c r="S121" i="7" s="1"/>
  <c r="S105" i="7"/>
  <c r="S131" i="7" s="1"/>
  <c r="N175" i="10"/>
  <c r="S112" i="7" s="1"/>
  <c r="S130" i="7" s="1"/>
  <c r="N171" i="10"/>
  <c r="S108" i="7" s="1"/>
  <c r="S132" i="7" s="1"/>
  <c r="N181" i="10"/>
  <c r="S118" i="7" s="1"/>
  <c r="N180" i="10"/>
  <c r="S117" i="7" s="1"/>
  <c r="N186" i="10"/>
  <c r="S123" i="7" s="1"/>
  <c r="N176" i="10"/>
  <c r="N172" i="10"/>
  <c r="S109" i="7" s="1"/>
  <c r="N174" i="10"/>
  <c r="S111" i="7" s="1"/>
  <c r="N173" i="10"/>
  <c r="S110" i="7" s="1"/>
  <c r="N183" i="10"/>
  <c r="S120" i="7" s="1"/>
  <c r="N182" i="10"/>
  <c r="S119" i="7" s="1"/>
  <c r="N185" i="10"/>
  <c r="S122" i="7" s="1"/>
  <c r="N179" i="10"/>
  <c r="S116" i="7" s="1"/>
  <c r="N187" i="10"/>
  <c r="S124" i="7" s="1"/>
  <c r="N188" i="10"/>
  <c r="S125" i="7" s="1"/>
  <c r="L71" i="10"/>
  <c r="L90" i="10"/>
  <c r="E95" i="10"/>
  <c r="W53" i="10"/>
  <c r="X53" i="10"/>
  <c r="F122" i="10"/>
  <c r="W61" i="10"/>
  <c r="X61" i="10"/>
  <c r="T61" i="10" s="1"/>
  <c r="T122" i="10" s="1"/>
  <c r="M59" i="7"/>
  <c r="H133" i="10"/>
  <c r="H125" i="10"/>
  <c r="H123" i="10"/>
  <c r="M60" i="7" s="1"/>
  <c r="Y169" i="10"/>
  <c r="D170" i="10"/>
  <c r="X169" i="10"/>
  <c r="I106" i="7"/>
  <c r="I129" i="7" s="1"/>
  <c r="AA169" i="10"/>
  <c r="I138" i="10"/>
  <c r="N70" i="7"/>
  <c r="I146" i="10"/>
  <c r="AG146" i="10"/>
  <c r="AG138" i="10"/>
  <c r="K30" i="15"/>
  <c r="AH133" i="10"/>
  <c r="J62" i="7"/>
  <c r="E134" i="10"/>
  <c r="N40" i="15"/>
  <c r="L40" i="15"/>
  <c r="O40" i="15"/>
  <c r="P40" i="15"/>
  <c r="M40" i="15"/>
  <c r="L73" i="10"/>
  <c r="X48" i="10"/>
  <c r="W48" i="10"/>
  <c r="O126" i="10"/>
  <c r="T52" i="7"/>
  <c r="E106" i="10"/>
  <c r="J44" i="7"/>
  <c r="G80" i="10"/>
  <c r="L17" i="7" s="1"/>
  <c r="G81" i="10"/>
  <c r="L18" i="7" s="1"/>
  <c r="L5" i="7"/>
  <c r="G69" i="10"/>
  <c r="L6" i="7" s="1"/>
  <c r="AD81" i="10"/>
  <c r="AD80" i="10"/>
  <c r="AD69" i="10"/>
  <c r="I6" i="15" s="1"/>
  <c r="I5" i="15"/>
  <c r="H90" i="10"/>
  <c r="H71" i="10"/>
  <c r="H118" i="2"/>
  <c r="D117" i="10"/>
  <c r="X60" i="10"/>
  <c r="W60" i="10"/>
  <c r="E168" i="10"/>
  <c r="X56" i="10"/>
  <c r="W56" i="10"/>
  <c r="H109" i="10"/>
  <c r="H98" i="10"/>
  <c r="M35" i="7" s="1"/>
  <c r="H99" i="10"/>
  <c r="M36" i="7" s="1"/>
  <c r="M32" i="7"/>
  <c r="T32" i="7"/>
  <c r="O99" i="10"/>
  <c r="T36" i="7" s="1"/>
  <c r="O109" i="10"/>
  <c r="O98" i="10"/>
  <c r="T35" i="7" s="1"/>
  <c r="U32" i="7"/>
  <c r="P99" i="10"/>
  <c r="U36" i="7" s="1"/>
  <c r="P109" i="10"/>
  <c r="P98" i="10"/>
  <c r="U35" i="7" s="1"/>
  <c r="W57" i="10"/>
  <c r="AH159" i="10"/>
  <c r="I39" i="15"/>
  <c r="U154" i="10"/>
  <c r="U159" i="10"/>
  <c r="Z97" i="7"/>
  <c r="Z160" i="10"/>
  <c r="L79" i="10" l="1"/>
  <c r="L82" i="10"/>
  <c r="L75" i="10"/>
  <c r="L74" i="10"/>
  <c r="L76" i="10"/>
  <c r="Q10" i="7"/>
  <c r="Y73" i="10"/>
  <c r="K146" i="10"/>
  <c r="P70" i="7"/>
  <c r="K138" i="10"/>
  <c r="M110" i="10"/>
  <c r="R47" i="7" s="1"/>
  <c r="R46" i="7"/>
  <c r="I151" i="10"/>
  <c r="N88" i="7" s="1"/>
  <c r="N75" i="7"/>
  <c r="H146" i="10"/>
  <c r="M70" i="7"/>
  <c r="H138" i="10"/>
  <c r="L91" i="10"/>
  <c r="Q28" i="7" s="1"/>
  <c r="Q27" i="7"/>
  <c r="L102" i="10"/>
  <c r="Q39" i="7" s="1"/>
  <c r="L105" i="10"/>
  <c r="Q42" i="7" s="1"/>
  <c r="AJ38" i="7"/>
  <c r="AF38" i="7"/>
  <c r="AD38" i="7"/>
  <c r="AL38" i="7"/>
  <c r="AH38" i="7"/>
  <c r="N110" i="10"/>
  <c r="S47" i="7" s="1"/>
  <c r="S46" i="7"/>
  <c r="L46" i="7"/>
  <c r="G110" i="10"/>
  <c r="L47" i="7" s="1"/>
  <c r="L113" i="7"/>
  <c r="G190" i="10"/>
  <c r="Q7" i="7"/>
  <c r="L72" i="10"/>
  <c r="Q9" i="7" s="1"/>
  <c r="X70" i="10"/>
  <c r="AA70" i="10"/>
  <c r="Y70" i="10"/>
  <c r="AC81" i="10"/>
  <c r="AH81" i="10" s="1"/>
  <c r="H5" i="15"/>
  <c r="AC80" i="10"/>
  <c r="AH80" i="10" s="1"/>
  <c r="AC69" i="10"/>
  <c r="AH68" i="10"/>
  <c r="AA52" i="7"/>
  <c r="Y52" i="7" s="1"/>
  <c r="V126" i="10"/>
  <c r="W52" i="7"/>
  <c r="R126" i="10"/>
  <c r="N80" i="10"/>
  <c r="S17" i="7" s="1"/>
  <c r="N81" i="10"/>
  <c r="S18" i="7" s="1"/>
  <c r="S5" i="7"/>
  <c r="N69" i="10"/>
  <c r="S6" i="7" s="1"/>
  <c r="S63" i="7"/>
  <c r="N139" i="10"/>
  <c r="AA60" i="7"/>
  <c r="Y60" i="7" s="1"/>
  <c r="Z123" i="10"/>
  <c r="V48" i="10"/>
  <c r="V73" i="10" s="1"/>
  <c r="AG48" i="10"/>
  <c r="AG73" i="10" s="1"/>
  <c r="J20" i="15"/>
  <c r="AF126" i="10"/>
  <c r="K134" i="10"/>
  <c r="P62" i="7"/>
  <c r="AC40" i="7"/>
  <c r="AE40" i="7"/>
  <c r="AG40" i="7"/>
  <c r="AK40" i="7"/>
  <c r="AB40" i="7"/>
  <c r="AI40" i="7"/>
  <c r="Q82" i="7"/>
  <c r="L158" i="10"/>
  <c r="Q95" i="7" s="1"/>
  <c r="P190" i="10"/>
  <c r="U113" i="7"/>
  <c r="AJ32" i="7"/>
  <c r="AF32" i="7"/>
  <c r="AL32" i="7"/>
  <c r="AH32" i="7"/>
  <c r="AD32" i="7"/>
  <c r="AG54" i="10"/>
  <c r="AG93" i="10" s="1"/>
  <c r="V54" i="10"/>
  <c r="V93" i="10" s="1"/>
  <c r="AF52" i="10"/>
  <c r="U52" i="10"/>
  <c r="AG147" i="10"/>
  <c r="AH147" i="10" s="1"/>
  <c r="AH134" i="10"/>
  <c r="J134" i="10"/>
  <c r="O62" i="7"/>
  <c r="V27" i="7"/>
  <c r="Q105" i="10"/>
  <c r="V42" i="7" s="1"/>
  <c r="Q102" i="10"/>
  <c r="V39" i="7" s="1"/>
  <c r="Q91" i="10"/>
  <c r="V28" i="7" s="1"/>
  <c r="V41" i="7"/>
  <c r="Q111" i="10"/>
  <c r="V48" i="7" s="1"/>
  <c r="E187" i="10"/>
  <c r="E181" i="10"/>
  <c r="E182" i="10"/>
  <c r="E174" i="10"/>
  <c r="E173" i="10"/>
  <c r="E185" i="10"/>
  <c r="J105" i="7"/>
  <c r="J131" i="7" s="1"/>
  <c r="E179" i="10"/>
  <c r="E172" i="10"/>
  <c r="E176" i="10"/>
  <c r="E186" i="10"/>
  <c r="E180" i="10"/>
  <c r="E189" i="10"/>
  <c r="E175" i="10"/>
  <c r="E171" i="10"/>
  <c r="E184" i="10"/>
  <c r="E183" i="10"/>
  <c r="E188" i="10"/>
  <c r="Y168" i="10"/>
  <c r="S80" i="10"/>
  <c r="X17" i="7" s="1"/>
  <c r="S81" i="10"/>
  <c r="X18" i="7" s="1"/>
  <c r="S69" i="10"/>
  <c r="X6" i="7" s="1"/>
  <c r="X5" i="7"/>
  <c r="Q8" i="7"/>
  <c r="L83" i="10"/>
  <c r="Q20" i="7" s="1"/>
  <c r="L84" i="10"/>
  <c r="Q21" i="7" s="1"/>
  <c r="F126" i="10"/>
  <c r="K52" i="7"/>
  <c r="I147" i="10"/>
  <c r="N84" i="7" s="1"/>
  <c r="N71" i="7"/>
  <c r="F80" i="10"/>
  <c r="K17" i="7" s="1"/>
  <c r="F81" i="10"/>
  <c r="K18" i="7" s="1"/>
  <c r="F69" i="10"/>
  <c r="K6" i="7" s="1"/>
  <c r="K5" i="7"/>
  <c r="G126" i="10"/>
  <c r="L52" i="7"/>
  <c r="L80" i="10"/>
  <c r="Q17" i="7" s="1"/>
  <c r="L69" i="10"/>
  <c r="Q6" i="7" s="1"/>
  <c r="L81" i="10"/>
  <c r="Q18" i="7" s="1"/>
  <c r="Q5" i="7"/>
  <c r="K72" i="10"/>
  <c r="P9" i="7" s="1"/>
  <c r="K83" i="10"/>
  <c r="P20" i="7" s="1"/>
  <c r="P8" i="7"/>
  <c r="K84" i="10"/>
  <c r="P21" i="7" s="1"/>
  <c r="AL93" i="7"/>
  <c r="AD93" i="7"/>
  <c r="AH93" i="7"/>
  <c r="AF93" i="7"/>
  <c r="AJ93" i="7"/>
  <c r="AF48" i="10"/>
  <c r="AF73" i="10" s="1"/>
  <c r="U48" i="10"/>
  <c r="U73" i="10" s="1"/>
  <c r="K20" i="15"/>
  <c r="AG126" i="10"/>
  <c r="K110" i="10"/>
  <c r="P47" i="7" s="1"/>
  <c r="P46" i="7"/>
  <c r="O129" i="10"/>
  <c r="O143" i="10"/>
  <c r="O137" i="10"/>
  <c r="T67" i="7"/>
  <c r="O136" i="10"/>
  <c r="Q68" i="7"/>
  <c r="L144" i="10"/>
  <c r="AD77" i="7"/>
  <c r="AL77" i="7"/>
  <c r="AF77" i="7"/>
  <c r="AH77" i="7"/>
  <c r="AJ77" i="7"/>
  <c r="X101" i="10"/>
  <c r="N127" i="10"/>
  <c r="S64" i="7" s="1"/>
  <c r="S53" i="7"/>
  <c r="AF54" i="10"/>
  <c r="AF93" i="10" s="1"/>
  <c r="U54" i="10"/>
  <c r="U93" i="10" s="1"/>
  <c r="AG52" i="10"/>
  <c r="V52" i="10"/>
  <c r="AP63" i="7"/>
  <c r="T139" i="10"/>
  <c r="J140" i="10"/>
  <c r="O77" i="7" s="1"/>
  <c r="J160" i="10"/>
  <c r="O80" i="7"/>
  <c r="Q70" i="7"/>
  <c r="L146" i="10"/>
  <c r="L138" i="10"/>
  <c r="Q72" i="10"/>
  <c r="V9" i="7" s="1"/>
  <c r="Q84" i="10"/>
  <c r="V21" i="7" s="1"/>
  <c r="V8" i="7"/>
  <c r="Q83" i="10"/>
  <c r="V20" i="7" s="1"/>
  <c r="J41" i="7"/>
  <c r="E111" i="10"/>
  <c r="J48" i="7" s="1"/>
  <c r="M63" i="7"/>
  <c r="H139" i="10"/>
  <c r="AK57" i="7"/>
  <c r="AB57" i="7"/>
  <c r="AG57" i="7"/>
  <c r="AC57" i="7"/>
  <c r="AI57" i="7"/>
  <c r="AE57" i="7"/>
  <c r="R22" i="7"/>
  <c r="M104" i="10"/>
  <c r="M86" i="10"/>
  <c r="R23" i="7" s="1"/>
  <c r="M96" i="10"/>
  <c r="R33" i="7" s="1"/>
  <c r="M87" i="10"/>
  <c r="R24" i="7" s="1"/>
  <c r="M88" i="10"/>
  <c r="R25" i="7" s="1"/>
  <c r="Q44" i="7"/>
  <c r="L106" i="10"/>
  <c r="Q43" i="7" s="1"/>
  <c r="Q138" i="10"/>
  <c r="V70" i="7"/>
  <c r="Q146" i="10"/>
  <c r="AF97" i="7"/>
  <c r="AH97" i="7"/>
  <c r="AD97" i="7"/>
  <c r="AL97" i="7"/>
  <c r="AJ97" i="7"/>
  <c r="D116" i="10"/>
  <c r="Y117" i="10"/>
  <c r="D130" i="10"/>
  <c r="I54" i="7"/>
  <c r="D119" i="10"/>
  <c r="D118" i="10"/>
  <c r="X117" i="10"/>
  <c r="AA117" i="10"/>
  <c r="J43" i="7"/>
  <c r="N30" i="15"/>
  <c r="L30" i="15"/>
  <c r="P30" i="15"/>
  <c r="M30" i="15"/>
  <c r="O30" i="15"/>
  <c r="T125" i="10"/>
  <c r="AP59" i="7"/>
  <c r="T123" i="10"/>
  <c r="AP60" i="7" s="1"/>
  <c r="T133" i="10"/>
  <c r="K69" i="10"/>
  <c r="P6" i="7" s="1"/>
  <c r="K80" i="10"/>
  <c r="P17" i="7" s="1"/>
  <c r="P5" i="7"/>
  <c r="K81" i="10"/>
  <c r="P18" i="7" s="1"/>
  <c r="O32" i="15"/>
  <c r="L32" i="15"/>
  <c r="M32" i="15"/>
  <c r="P32" i="15"/>
  <c r="N32" i="15"/>
  <c r="AG69" i="7"/>
  <c r="AI69" i="7"/>
  <c r="AK69" i="7"/>
  <c r="AC69" i="7"/>
  <c r="AB69" i="7"/>
  <c r="AE69" i="7"/>
  <c r="AA22" i="7"/>
  <c r="Y22" i="7" s="1"/>
  <c r="V96" i="10"/>
  <c r="AA33" i="7" s="1"/>
  <c r="Y33" i="7" s="1"/>
  <c r="V88" i="10"/>
  <c r="AA25" i="7" s="1"/>
  <c r="Y25" i="7" s="1"/>
  <c r="V86" i="10"/>
  <c r="AA23" i="7" s="1"/>
  <c r="Y23" i="7" s="1"/>
  <c r="V104" i="10"/>
  <c r="V87" i="10"/>
  <c r="AA24" i="7" s="1"/>
  <c r="Y24" i="7" s="1"/>
  <c r="R81" i="10"/>
  <c r="R69" i="10"/>
  <c r="W5" i="7"/>
  <c r="R80" i="10"/>
  <c r="Z68" i="10"/>
  <c r="I96" i="10"/>
  <c r="N33" i="7" s="1"/>
  <c r="I86" i="10"/>
  <c r="N23" i="7" s="1"/>
  <c r="I87" i="10"/>
  <c r="N24" i="7" s="1"/>
  <c r="I88" i="10"/>
  <c r="N25" i="7" s="1"/>
  <c r="I104" i="10"/>
  <c r="N22" i="7"/>
  <c r="F86" i="10"/>
  <c r="K23" i="7" s="1"/>
  <c r="K22" i="7"/>
  <c r="F87" i="10"/>
  <c r="K24" i="7" s="1"/>
  <c r="F88" i="10"/>
  <c r="K25" i="7" s="1"/>
  <c r="F104" i="10"/>
  <c r="F96" i="10"/>
  <c r="K33" i="7" s="1"/>
  <c r="P27" i="7"/>
  <c r="K105" i="10"/>
  <c r="P42" i="7" s="1"/>
  <c r="K102" i="10"/>
  <c r="P39" i="7" s="1"/>
  <c r="K91" i="10"/>
  <c r="P28" i="7" s="1"/>
  <c r="T110" i="10"/>
  <c r="AP47" i="7" s="1"/>
  <c r="AP46" i="7"/>
  <c r="V146" i="10"/>
  <c r="V138" i="10"/>
  <c r="AA70" i="7"/>
  <c r="Y70" i="7" s="1"/>
  <c r="Z133" i="10"/>
  <c r="L137" i="10"/>
  <c r="L136" i="10"/>
  <c r="Q67" i="7"/>
  <c r="L143" i="10"/>
  <c r="L129" i="10"/>
  <c r="F141" i="10"/>
  <c r="K65" i="7"/>
  <c r="AD107" i="7"/>
  <c r="AL107" i="7"/>
  <c r="AF107" i="7"/>
  <c r="AJ107" i="7"/>
  <c r="AH107" i="7"/>
  <c r="T53" i="7"/>
  <c r="O127" i="10"/>
  <c r="T64" i="7" s="1"/>
  <c r="Q41" i="7"/>
  <c r="L111" i="10"/>
  <c r="Q48" i="7" s="1"/>
  <c r="AG26" i="7"/>
  <c r="AI26" i="7"/>
  <c r="AC26" i="7"/>
  <c r="AB26" i="7"/>
  <c r="AK26" i="7"/>
  <c r="AE26" i="7"/>
  <c r="AC38" i="7"/>
  <c r="AB38" i="7"/>
  <c r="AI38" i="7"/>
  <c r="AG38" i="7"/>
  <c r="AE38" i="7"/>
  <c r="AK38" i="7"/>
  <c r="W35" i="7"/>
  <c r="Z98" i="10"/>
  <c r="I84" i="10"/>
  <c r="N21" i="7" s="1"/>
  <c r="N8" i="7"/>
  <c r="I83" i="10"/>
  <c r="N20" i="7" s="1"/>
  <c r="I72" i="10"/>
  <c r="N9" i="7" s="1"/>
  <c r="AC54" i="10"/>
  <c r="AC93" i="10" s="1"/>
  <c r="R54" i="10"/>
  <c r="R93" i="10" s="1"/>
  <c r="AC27" i="10"/>
  <c r="T41" i="7"/>
  <c r="O111" i="10"/>
  <c r="T48" i="7" s="1"/>
  <c r="J149" i="10"/>
  <c r="O86" i="7" s="1"/>
  <c r="O73" i="7"/>
  <c r="AG56" i="10"/>
  <c r="AG168" i="10" s="1"/>
  <c r="V56" i="10"/>
  <c r="V168" i="10" s="1"/>
  <c r="E98" i="10"/>
  <c r="J32" i="7"/>
  <c r="E99" i="10"/>
  <c r="E109" i="10"/>
  <c r="X95" i="10"/>
  <c r="AA95" i="10"/>
  <c r="Y95" i="10"/>
  <c r="V67" i="7"/>
  <c r="Q143" i="10"/>
  <c r="Q137" i="10"/>
  <c r="Q129" i="10"/>
  <c r="Q136" i="10"/>
  <c r="M138" i="10"/>
  <c r="R70" i="7"/>
  <c r="M146" i="10"/>
  <c r="D161" i="10"/>
  <c r="I81" i="7"/>
  <c r="AF86" i="7"/>
  <c r="AJ86" i="7"/>
  <c r="AD86" i="7"/>
  <c r="AL86" i="7"/>
  <c r="AH86" i="7"/>
  <c r="AD48" i="10"/>
  <c r="AD73" i="10" s="1"/>
  <c r="S48" i="10"/>
  <c r="S73" i="10" s="1"/>
  <c r="N136" i="10"/>
  <c r="N143" i="10"/>
  <c r="N137" i="10"/>
  <c r="S67" i="7"/>
  <c r="N129" i="10"/>
  <c r="U46" i="7"/>
  <c r="P110" i="10"/>
  <c r="U47" i="7" s="1"/>
  <c r="N190" i="10"/>
  <c r="S113" i="7"/>
  <c r="L65" i="7"/>
  <c r="G141" i="10"/>
  <c r="S22" i="7"/>
  <c r="N104" i="10"/>
  <c r="N87" i="10"/>
  <c r="S24" i="7" s="1"/>
  <c r="N96" i="10"/>
  <c r="S33" i="7" s="1"/>
  <c r="N88" i="10"/>
  <c r="S25" i="7" s="1"/>
  <c r="N86" i="10"/>
  <c r="S23" i="7" s="1"/>
  <c r="L22" i="7"/>
  <c r="G87" i="10"/>
  <c r="L24" i="7" s="1"/>
  <c r="G96" i="10"/>
  <c r="L33" i="7" s="1"/>
  <c r="G86" i="10"/>
  <c r="L23" i="7" s="1"/>
  <c r="G88" i="10"/>
  <c r="L25" i="7" s="1"/>
  <c r="G104" i="10"/>
  <c r="R86" i="10"/>
  <c r="R104" i="10"/>
  <c r="R96" i="10"/>
  <c r="R88" i="10"/>
  <c r="R87" i="10"/>
  <c r="Z85" i="10"/>
  <c r="W22" i="7"/>
  <c r="U5" i="7"/>
  <c r="P81" i="10"/>
  <c r="U18" i="7" s="1"/>
  <c r="P69" i="10"/>
  <c r="U6" i="7" s="1"/>
  <c r="P80" i="10"/>
  <c r="U17" i="7" s="1"/>
  <c r="T87" i="10"/>
  <c r="AP24" i="7" s="1"/>
  <c r="T86" i="10"/>
  <c r="AP23" i="7" s="1"/>
  <c r="T104" i="10"/>
  <c r="T96" i="10"/>
  <c r="AP33" i="7" s="1"/>
  <c r="AP22" i="7"/>
  <c r="T88" i="10"/>
  <c r="AP25" i="7" s="1"/>
  <c r="L126" i="10"/>
  <c r="Q52" i="7"/>
  <c r="O30" i="7"/>
  <c r="J94" i="10"/>
  <c r="J107" i="10"/>
  <c r="Y93" i="10"/>
  <c r="X93" i="10"/>
  <c r="X94" i="10" s="1"/>
  <c r="Z125" i="10"/>
  <c r="AA62" i="7"/>
  <c r="Y62" i="7" s="1"/>
  <c r="V134" i="10"/>
  <c r="K68" i="7"/>
  <c r="F144" i="10"/>
  <c r="T70" i="7"/>
  <c r="O146" i="10"/>
  <c r="O138" i="10"/>
  <c r="L41" i="15"/>
  <c r="O41" i="15"/>
  <c r="P41" i="15"/>
  <c r="M41" i="15"/>
  <c r="N41" i="15"/>
  <c r="W46" i="7"/>
  <c r="R110" i="10"/>
  <c r="Z109" i="10"/>
  <c r="I91" i="10"/>
  <c r="N28" i="7" s="1"/>
  <c r="N27" i="7"/>
  <c r="I102" i="10"/>
  <c r="N39" i="7" s="1"/>
  <c r="I105" i="10"/>
  <c r="N42" i="7" s="1"/>
  <c r="S54" i="10"/>
  <c r="S93" i="10" s="1"/>
  <c r="AD54" i="10"/>
  <c r="AD93" i="10" s="1"/>
  <c r="J63" i="7"/>
  <c r="E139" i="10"/>
  <c r="L134" i="10"/>
  <c r="Q62" i="7"/>
  <c r="O70" i="7"/>
  <c r="J138" i="10"/>
  <c r="J146" i="10"/>
  <c r="U56" i="10"/>
  <c r="U168" i="10" s="1"/>
  <c r="AF56" i="10"/>
  <c r="AF168" i="10" s="1"/>
  <c r="O39" i="15"/>
  <c r="M39" i="15"/>
  <c r="P39" i="15"/>
  <c r="L39" i="15"/>
  <c r="N39" i="15"/>
  <c r="Z52" i="7"/>
  <c r="U126" i="10"/>
  <c r="AD126" i="10"/>
  <c r="I20" i="15"/>
  <c r="E91" i="10"/>
  <c r="J27" i="7"/>
  <c r="E105" i="10"/>
  <c r="E102" i="10"/>
  <c r="Y90" i="10"/>
  <c r="G105" i="10"/>
  <c r="L42" i="7" s="1"/>
  <c r="G91" i="10"/>
  <c r="L28" i="7" s="1"/>
  <c r="G102" i="10"/>
  <c r="L39" i="7" s="1"/>
  <c r="L27" i="7"/>
  <c r="H83" i="10"/>
  <c r="M20" i="7" s="1"/>
  <c r="M8" i="7"/>
  <c r="H84" i="10"/>
  <c r="M21" i="7" s="1"/>
  <c r="H72" i="10"/>
  <c r="M9" i="7" s="1"/>
  <c r="T63" i="7"/>
  <c r="O139" i="10"/>
  <c r="AG151" i="10"/>
  <c r="AH151" i="10" s="1"/>
  <c r="AH138" i="10"/>
  <c r="Y170" i="10"/>
  <c r="I107" i="7"/>
  <c r="X170" i="10"/>
  <c r="AA170" i="10"/>
  <c r="F133" i="10"/>
  <c r="F125" i="10"/>
  <c r="F123" i="10"/>
  <c r="K59" i="7"/>
  <c r="X122" i="10"/>
  <c r="AA122" i="10"/>
  <c r="Y122" i="10"/>
  <c r="L82" i="7"/>
  <c r="G158" i="10"/>
  <c r="L95" i="7" s="1"/>
  <c r="P126" i="10"/>
  <c r="U52" i="7"/>
  <c r="K191" i="10"/>
  <c r="P128" i="7" s="1"/>
  <c r="P127" i="7"/>
  <c r="O102" i="10"/>
  <c r="T39" i="7" s="1"/>
  <c r="T27" i="7"/>
  <c r="O105" i="10"/>
  <c r="T42" i="7" s="1"/>
  <c r="O91" i="10"/>
  <c r="T28" i="7" s="1"/>
  <c r="J68" i="7"/>
  <c r="E144" i="10"/>
  <c r="AA144" i="10" s="1"/>
  <c r="S88" i="10"/>
  <c r="X25" i="7" s="1"/>
  <c r="S104" i="10"/>
  <c r="S86" i="10"/>
  <c r="X23" i="7" s="1"/>
  <c r="S87" i="10"/>
  <c r="X24" i="7" s="1"/>
  <c r="X22" i="7"/>
  <c r="S96" i="10"/>
  <c r="X33" i="7" s="1"/>
  <c r="S59" i="10"/>
  <c r="S115" i="10" s="1"/>
  <c r="Z115" i="10" s="1"/>
  <c r="V52" i="7"/>
  <c r="Q126" i="10"/>
  <c r="D115" i="10"/>
  <c r="X59" i="10"/>
  <c r="W59" i="10"/>
  <c r="J111" i="10"/>
  <c r="O48" i="7" s="1"/>
  <c r="O41" i="7"/>
  <c r="W46" i="10"/>
  <c r="U62" i="7"/>
  <c r="P134" i="10"/>
  <c r="E136" i="10"/>
  <c r="J67" i="7"/>
  <c r="E143" i="10"/>
  <c r="E137" i="10"/>
  <c r="E129" i="10"/>
  <c r="F158" i="10"/>
  <c r="K95" i="7" s="1"/>
  <c r="K82" i="7"/>
  <c r="AA46" i="7"/>
  <c r="Y46" i="7" s="1"/>
  <c r="V110" i="10"/>
  <c r="AA47" i="7" s="1"/>
  <c r="Y47" i="7" s="1"/>
  <c r="M41" i="7"/>
  <c r="H111" i="10"/>
  <c r="M48" i="7" s="1"/>
  <c r="W36" i="7"/>
  <c r="Z99" i="10"/>
  <c r="K139" i="10"/>
  <c r="P63" i="7"/>
  <c r="O66" i="7"/>
  <c r="J142" i="10"/>
  <c r="O79" i="7" s="1"/>
  <c r="T83" i="10"/>
  <c r="AP20" i="7" s="1"/>
  <c r="T84" i="10"/>
  <c r="AP21" i="7" s="1"/>
  <c r="AP8" i="7"/>
  <c r="AD56" i="10"/>
  <c r="AD168" i="10" s="1"/>
  <c r="S56" i="10"/>
  <c r="S168" i="10" s="1"/>
  <c r="H134" i="10"/>
  <c r="M62" i="7"/>
  <c r="E162" i="10"/>
  <c r="E177" i="10"/>
  <c r="J83" i="7"/>
  <c r="AC25" i="10"/>
  <c r="R52" i="10"/>
  <c r="AC52" i="10"/>
  <c r="G146" i="10"/>
  <c r="G138" i="10"/>
  <c r="L70" i="7"/>
  <c r="Z96" i="7"/>
  <c r="Z159" i="10"/>
  <c r="H110" i="10"/>
  <c r="M47" i="7" s="1"/>
  <c r="M46" i="7"/>
  <c r="Z91" i="7"/>
  <c r="Z154" i="10"/>
  <c r="M27" i="7"/>
  <c r="H91" i="10"/>
  <c r="M28" i="7" s="1"/>
  <c r="H102" i="10"/>
  <c r="M39" i="7" s="1"/>
  <c r="H105" i="10"/>
  <c r="M42" i="7" s="1"/>
  <c r="AG177" i="10"/>
  <c r="AG162" i="10"/>
  <c r="K36" i="15"/>
  <c r="AH146" i="10"/>
  <c r="AC106" i="7"/>
  <c r="AC129" i="7" s="1"/>
  <c r="AI106" i="7"/>
  <c r="AI129" i="7" s="1"/>
  <c r="AK106" i="7"/>
  <c r="AK129" i="7" s="1"/>
  <c r="AB106" i="7"/>
  <c r="AB129" i="7" s="1"/>
  <c r="AG106" i="7"/>
  <c r="AG129" i="7" s="1"/>
  <c r="AE106" i="7"/>
  <c r="AE129" i="7" s="1"/>
  <c r="L68" i="7"/>
  <c r="G144" i="10"/>
  <c r="R63" i="7"/>
  <c r="M139" i="10"/>
  <c r="J75" i="7"/>
  <c r="E151" i="10"/>
  <c r="O84" i="10"/>
  <c r="T21" i="7" s="1"/>
  <c r="T8" i="7"/>
  <c r="O83" i="10"/>
  <c r="T20" i="7" s="1"/>
  <c r="Y131" i="10"/>
  <c r="J82" i="7"/>
  <c r="E158" i="10"/>
  <c r="AA145" i="10"/>
  <c r="X145" i="10"/>
  <c r="Y145" i="10"/>
  <c r="Z22" i="7"/>
  <c r="U88" i="10"/>
  <c r="Z25" i="7" s="1"/>
  <c r="U87" i="10"/>
  <c r="Z24" i="7" s="1"/>
  <c r="U86" i="10"/>
  <c r="Z23" i="7" s="1"/>
  <c r="U104" i="10"/>
  <c r="U96" i="10"/>
  <c r="Z33" i="7" s="1"/>
  <c r="V69" i="10"/>
  <c r="AA6" i="7" s="1"/>
  <c r="Y6" i="7" s="1"/>
  <c r="V81" i="10"/>
  <c r="AA18" i="7" s="1"/>
  <c r="Y18" i="7" s="1"/>
  <c r="AA5" i="7"/>
  <c r="Y5" i="7" s="1"/>
  <c r="V80" i="10"/>
  <c r="AA17" i="7" s="1"/>
  <c r="Y17" i="7" s="1"/>
  <c r="K104" i="10"/>
  <c r="P22" i="7"/>
  <c r="K87" i="10"/>
  <c r="P24" i="7" s="1"/>
  <c r="K88" i="10"/>
  <c r="P25" i="7" s="1"/>
  <c r="K86" i="10"/>
  <c r="P23" i="7" s="1"/>
  <c r="K96" i="10"/>
  <c r="P33" i="7" s="1"/>
  <c r="T69" i="10"/>
  <c r="AP6" i="7" s="1"/>
  <c r="AP5" i="7"/>
  <c r="T81" i="10"/>
  <c r="AP18" i="7" s="1"/>
  <c r="T80" i="10"/>
  <c r="AP17" i="7" s="1"/>
  <c r="X46" i="10"/>
  <c r="E127" i="10"/>
  <c r="J64" i="7" s="1"/>
  <c r="J53" i="7"/>
  <c r="L127" i="10"/>
  <c r="Q64" i="7" s="1"/>
  <c r="Q53" i="7"/>
  <c r="AL40" i="7"/>
  <c r="AD40" i="7"/>
  <c r="AJ40" i="7"/>
  <c r="AH40" i="7"/>
  <c r="AF40" i="7"/>
  <c r="O134" i="10"/>
  <c r="T62" i="7"/>
  <c r="V62" i="7"/>
  <c r="Q134" i="10"/>
  <c r="O74" i="7"/>
  <c r="J150" i="10"/>
  <c r="O87" i="7" s="1"/>
  <c r="AP27" i="7"/>
  <c r="T102" i="10"/>
  <c r="AP39" i="7" s="1"/>
  <c r="T105" i="10"/>
  <c r="AP42" i="7" s="1"/>
  <c r="T91" i="10"/>
  <c r="AP28" i="7" s="1"/>
  <c r="AC29" i="10"/>
  <c r="R56" i="10"/>
  <c r="R168" i="10" s="1"/>
  <c r="X168" i="10" s="1"/>
  <c r="AC56" i="10"/>
  <c r="AC168" i="10" s="1"/>
  <c r="F110" i="10"/>
  <c r="K47" i="7" s="1"/>
  <c r="K46" i="7"/>
  <c r="T46" i="7"/>
  <c r="O110" i="10"/>
  <c r="T47" i="7" s="1"/>
  <c r="E147" i="10"/>
  <c r="J71" i="7"/>
  <c r="I162" i="10"/>
  <c r="I177" i="10"/>
  <c r="N83" i="7"/>
  <c r="V53" i="7"/>
  <c r="Q127" i="10"/>
  <c r="V64" i="7" s="1"/>
  <c r="R62" i="7"/>
  <c r="M134" i="10"/>
  <c r="AA131" i="10"/>
  <c r="J65" i="7"/>
  <c r="E141" i="10"/>
  <c r="Y128" i="10"/>
  <c r="AA128" i="10"/>
  <c r="X128" i="10"/>
  <c r="J126" i="10"/>
  <c r="O52" i="7"/>
  <c r="D85" i="10"/>
  <c r="X50" i="10"/>
  <c r="W50" i="10"/>
  <c r="U69" i="10"/>
  <c r="Z6" i="7" s="1"/>
  <c r="U80" i="10"/>
  <c r="Z17" i="7" s="1"/>
  <c r="Z5" i="7"/>
  <c r="U81" i="10"/>
  <c r="Z18" i="7" s="1"/>
  <c r="I126" i="10"/>
  <c r="N52" i="7"/>
  <c r="D80" i="10"/>
  <c r="I5" i="7"/>
  <c r="D69" i="10"/>
  <c r="D81" i="10"/>
  <c r="Y68" i="10"/>
  <c r="X68" i="10"/>
  <c r="AA68" i="10"/>
  <c r="AG29" i="7"/>
  <c r="AK29" i="7"/>
  <c r="AB29" i="7"/>
  <c r="AC29" i="7"/>
  <c r="AI29" i="7"/>
  <c r="AE29" i="7"/>
  <c r="U70" i="7"/>
  <c r="P146" i="10"/>
  <c r="P138" i="10"/>
  <c r="R48" i="10"/>
  <c r="R73" i="10" s="1"/>
  <c r="AA73" i="10" s="1"/>
  <c r="AC48" i="10"/>
  <c r="AC73" i="10" s="1"/>
  <c r="AC21" i="10"/>
  <c r="AC59" i="10"/>
  <c r="AC115" i="10" s="1"/>
  <c r="AC32" i="10"/>
  <c r="H190" i="10"/>
  <c r="M113" i="7"/>
  <c r="L141" i="10"/>
  <c r="Q65" i="7"/>
  <c r="E72" i="10"/>
  <c r="E83" i="10"/>
  <c r="J8" i="7"/>
  <c r="E84" i="10"/>
  <c r="Y71" i="10"/>
  <c r="AD52" i="10"/>
  <c r="S52" i="10"/>
  <c r="P88" i="10"/>
  <c r="U25" i="7" s="1"/>
  <c r="P86" i="10"/>
  <c r="U23" i="7" s="1"/>
  <c r="P104" i="10"/>
  <c r="P96" i="10"/>
  <c r="U33" i="7" s="1"/>
  <c r="P87" i="10"/>
  <c r="U24" i="7" s="1"/>
  <c r="U22" i="7"/>
  <c r="AL29" i="7"/>
  <c r="AH29" i="7"/>
  <c r="AJ29" i="7"/>
  <c r="AD29" i="7"/>
  <c r="AF29" i="7"/>
  <c r="L62" i="7"/>
  <c r="G134" i="10"/>
  <c r="L8" i="7"/>
  <c r="G83" i="10"/>
  <c r="L20" i="7" s="1"/>
  <c r="G84" i="10"/>
  <c r="L21" i="7" s="1"/>
  <c r="G72" i="10"/>
  <c r="L9" i="7" s="1"/>
  <c r="AJ52" i="7" l="1"/>
  <c r="AD52" i="7"/>
  <c r="AL52" i="7"/>
  <c r="AF52" i="7"/>
  <c r="AH52" i="7"/>
  <c r="Q147" i="10"/>
  <c r="V84" i="7" s="1"/>
  <c r="V71" i="7"/>
  <c r="M157" i="10"/>
  <c r="R94" i="7" s="1"/>
  <c r="M153" i="10"/>
  <c r="M152" i="10"/>
  <c r="R89" i="7" s="1"/>
  <c r="R76" i="7"/>
  <c r="J74" i="7"/>
  <c r="E150" i="10"/>
  <c r="J87" i="7" s="1"/>
  <c r="AB27" i="7"/>
  <c r="AC27" i="7"/>
  <c r="AI27" i="7"/>
  <c r="AE27" i="7"/>
  <c r="AG27" i="7"/>
  <c r="AK27" i="7"/>
  <c r="AD139" i="10"/>
  <c r="I25" i="15"/>
  <c r="AF175" i="10"/>
  <c r="AF179" i="10"/>
  <c r="AF183" i="10"/>
  <c r="AF189" i="10"/>
  <c r="AF172" i="10"/>
  <c r="J47" i="15" s="1"/>
  <c r="AF176" i="10"/>
  <c r="AF185" i="10"/>
  <c r="AF181" i="10"/>
  <c r="AF174" i="10"/>
  <c r="AF188" i="10"/>
  <c r="AF187" i="10"/>
  <c r="AF171" i="10"/>
  <c r="J46" i="15" s="1"/>
  <c r="J43" i="15"/>
  <c r="AF180" i="10"/>
  <c r="AF184" i="10"/>
  <c r="AF173" i="10"/>
  <c r="AF182" i="10"/>
  <c r="AF186" i="10"/>
  <c r="Z110" i="10"/>
  <c r="W47" i="7"/>
  <c r="O162" i="10"/>
  <c r="O177" i="10"/>
  <c r="T83" i="7"/>
  <c r="G111" i="10"/>
  <c r="L48" i="7" s="1"/>
  <c r="L41" i="7"/>
  <c r="AD74" i="10"/>
  <c r="I10" i="15"/>
  <c r="AD82" i="10"/>
  <c r="AD75" i="10"/>
  <c r="AD79" i="10"/>
  <c r="AD76" i="10"/>
  <c r="V74" i="7"/>
  <c r="Q150" i="10"/>
  <c r="V87" i="7" s="1"/>
  <c r="Q66" i="7"/>
  <c r="L142" i="10"/>
  <c r="Q79" i="7" s="1"/>
  <c r="V162" i="10"/>
  <c r="V177" i="10"/>
  <c r="AA83" i="7"/>
  <c r="Y83" i="7" s="1"/>
  <c r="Z146" i="10"/>
  <c r="K41" i="7"/>
  <c r="F111" i="10"/>
  <c r="K48" i="7" s="1"/>
  <c r="T134" i="10"/>
  <c r="AP62" i="7"/>
  <c r="AG54" i="7"/>
  <c r="AC54" i="7"/>
  <c r="AK54" i="7"/>
  <c r="AI54" i="7"/>
  <c r="AB54" i="7"/>
  <c r="AE54" i="7"/>
  <c r="R41" i="7"/>
  <c r="M111" i="10"/>
  <c r="R48" i="7" s="1"/>
  <c r="H153" i="10"/>
  <c r="M76" i="7"/>
  <c r="H152" i="10"/>
  <c r="M89" i="7" s="1"/>
  <c r="H157" i="10"/>
  <c r="M94" i="7" s="1"/>
  <c r="L151" i="10"/>
  <c r="Q88" i="7" s="1"/>
  <c r="Q75" i="7"/>
  <c r="V71" i="10"/>
  <c r="V90" i="10"/>
  <c r="T74" i="7"/>
  <c r="O150" i="10"/>
  <c r="T87" i="7" s="1"/>
  <c r="J10" i="15"/>
  <c r="AF82" i="10"/>
  <c r="AF74" i="10"/>
  <c r="AF79" i="10"/>
  <c r="AF75" i="10"/>
  <c r="AF76" i="10"/>
  <c r="AB105" i="7"/>
  <c r="AB131" i="7" s="1"/>
  <c r="AE105" i="7"/>
  <c r="AE131" i="7" s="1"/>
  <c r="AI105" i="7"/>
  <c r="AI131" i="7" s="1"/>
  <c r="AK105" i="7"/>
  <c r="AK131" i="7" s="1"/>
  <c r="AG105" i="7"/>
  <c r="AG131" i="7" s="1"/>
  <c r="AC105" i="7"/>
  <c r="AC131" i="7" s="1"/>
  <c r="J117" i="7"/>
  <c r="Y180" i="10"/>
  <c r="J111" i="7"/>
  <c r="Y174" i="10"/>
  <c r="AA30" i="7"/>
  <c r="Y30" i="7" s="1"/>
  <c r="V107" i="10"/>
  <c r="V94" i="10"/>
  <c r="AA31" i="7" s="1"/>
  <c r="Y31" i="7" s="1"/>
  <c r="P191" i="10"/>
  <c r="U128" i="7" s="1"/>
  <c r="U127" i="7"/>
  <c r="M127" i="7"/>
  <c r="H191" i="10"/>
  <c r="M128" i="7" s="1"/>
  <c r="L75" i="7"/>
  <c r="G151" i="10"/>
  <c r="L88" i="7" s="1"/>
  <c r="E160" i="10"/>
  <c r="J80" i="7"/>
  <c r="E140" i="10"/>
  <c r="J77" i="7" s="1"/>
  <c r="AK59" i="7"/>
  <c r="AG59" i="7"/>
  <c r="AC59" i="7"/>
  <c r="AI59" i="7"/>
  <c r="AB59" i="7"/>
  <c r="AE59" i="7"/>
  <c r="Z63" i="7"/>
  <c r="U139" i="10"/>
  <c r="U188" i="10"/>
  <c r="Z125" i="7" s="1"/>
  <c r="U174" i="10"/>
  <c r="Z111" i="7" s="1"/>
  <c r="U181" i="10"/>
  <c r="Z118" i="7" s="1"/>
  <c r="U179" i="10"/>
  <c r="Z116" i="7" s="1"/>
  <c r="U173" i="10"/>
  <c r="Z110" i="7" s="1"/>
  <c r="U172" i="10"/>
  <c r="Z109" i="7" s="1"/>
  <c r="U175" i="10"/>
  <c r="Z112" i="7" s="1"/>
  <c r="Z130" i="7" s="1"/>
  <c r="U187" i="10"/>
  <c r="Z124" i="7" s="1"/>
  <c r="U185" i="10"/>
  <c r="Z122" i="7" s="1"/>
  <c r="U189" i="10"/>
  <c r="Z126" i="7" s="1"/>
  <c r="U182" i="10"/>
  <c r="Z119" i="7" s="1"/>
  <c r="U180" i="10"/>
  <c r="Z117" i="7" s="1"/>
  <c r="U184" i="10"/>
  <c r="Z121" i="7" s="1"/>
  <c r="U183" i="10"/>
  <c r="Z120" i="7" s="1"/>
  <c r="U171" i="10"/>
  <c r="Z108" i="7" s="1"/>
  <c r="Z132" i="7" s="1"/>
  <c r="U186" i="10"/>
  <c r="Z123" i="7" s="1"/>
  <c r="Z105" i="7"/>
  <c r="Z131" i="7" s="1"/>
  <c r="U176" i="10"/>
  <c r="I18" i="15"/>
  <c r="AD94" i="10"/>
  <c r="AD107" i="10"/>
  <c r="AD106" i="10" s="1"/>
  <c r="AC30" i="7"/>
  <c r="AB30" i="7"/>
  <c r="AI30" i="7"/>
  <c r="AK30" i="7"/>
  <c r="AE30" i="7"/>
  <c r="AG30" i="7"/>
  <c r="Y94" i="10"/>
  <c r="Q140" i="10"/>
  <c r="V77" i="7" s="1"/>
  <c r="V80" i="7"/>
  <c r="Q160" i="10"/>
  <c r="J35" i="7"/>
  <c r="X98" i="10"/>
  <c r="AA98" i="10"/>
  <c r="Y98" i="10"/>
  <c r="W30" i="7"/>
  <c r="R107" i="10"/>
  <c r="Z93" i="10"/>
  <c r="R94" i="10"/>
  <c r="L160" i="10"/>
  <c r="Q80" i="7"/>
  <c r="L140" i="10"/>
  <c r="Q77" i="7" s="1"/>
  <c r="V111" i="10"/>
  <c r="AA48" i="7" s="1"/>
  <c r="Y48" i="7" s="1"/>
  <c r="AA41" i="7"/>
  <c r="Y41" i="7" s="1"/>
  <c r="I53" i="7"/>
  <c r="D127" i="10"/>
  <c r="Y116" i="10"/>
  <c r="X116" i="10"/>
  <c r="AA116" i="10"/>
  <c r="V75" i="7"/>
  <c r="Q151" i="10"/>
  <c r="V88" i="7" s="1"/>
  <c r="L177" i="10"/>
  <c r="Q83" i="7"/>
  <c r="L162" i="10"/>
  <c r="AG71" i="10"/>
  <c r="AG90" i="10"/>
  <c r="O160" i="10"/>
  <c r="O140" i="10"/>
  <c r="T77" i="7" s="1"/>
  <c r="T80" i="7"/>
  <c r="J123" i="7"/>
  <c r="X186" i="10"/>
  <c r="Y186" i="10"/>
  <c r="J119" i="7"/>
  <c r="Y182" i="10"/>
  <c r="K18" i="15"/>
  <c r="AG107" i="10"/>
  <c r="AG106" i="10" s="1"/>
  <c r="AG94" i="10"/>
  <c r="N153" i="10"/>
  <c r="N152" i="10"/>
  <c r="S89" i="7" s="1"/>
  <c r="S76" i="7"/>
  <c r="N157" i="10"/>
  <c r="S94" i="7" s="1"/>
  <c r="AK7" i="7"/>
  <c r="AB7" i="7"/>
  <c r="AI7" i="7"/>
  <c r="AE7" i="7"/>
  <c r="AC7" i="7"/>
  <c r="AG7" i="7"/>
  <c r="AK10" i="7"/>
  <c r="AG10" i="7"/>
  <c r="AB10" i="7"/>
  <c r="AI10" i="7"/>
  <c r="AE10" i="7"/>
  <c r="AC10" i="7"/>
  <c r="J139" i="10"/>
  <c r="O63" i="7"/>
  <c r="AC126" i="10"/>
  <c r="H20" i="15"/>
  <c r="AH115" i="10"/>
  <c r="I18" i="7"/>
  <c r="X81" i="10"/>
  <c r="Y81" i="10"/>
  <c r="AA81" i="10"/>
  <c r="J84" i="7"/>
  <c r="AK82" i="7"/>
  <c r="AG82" i="7"/>
  <c r="AC82" i="7"/>
  <c r="AB82" i="7"/>
  <c r="AI82" i="7"/>
  <c r="AE82" i="7"/>
  <c r="G161" i="10"/>
  <c r="L98" i="7" s="1"/>
  <c r="L81" i="7"/>
  <c r="L36" i="15"/>
  <c r="O36" i="15"/>
  <c r="P36" i="15"/>
  <c r="N36" i="15"/>
  <c r="M36" i="15"/>
  <c r="AD91" i="7"/>
  <c r="AF91" i="7"/>
  <c r="AL91" i="7"/>
  <c r="AH91" i="7"/>
  <c r="AJ91" i="7"/>
  <c r="L83" i="7"/>
  <c r="G177" i="10"/>
  <c r="G162" i="10"/>
  <c r="E178" i="10"/>
  <c r="J114" i="7"/>
  <c r="O83" i="7"/>
  <c r="J162" i="10"/>
  <c r="J177" i="10"/>
  <c r="S107" i="10"/>
  <c r="S94" i="10"/>
  <c r="X31" i="7" s="1"/>
  <c r="X30" i="7"/>
  <c r="F161" i="10"/>
  <c r="K98" i="7" s="1"/>
  <c r="K81" i="7"/>
  <c r="J106" i="10"/>
  <c r="O44" i="7"/>
  <c r="Y107" i="10"/>
  <c r="T111" i="10"/>
  <c r="AP48" i="7" s="1"/>
  <c r="AP41" i="7"/>
  <c r="AF22" i="7"/>
  <c r="AH22" i="7"/>
  <c r="AJ22" i="7"/>
  <c r="AL22" i="7"/>
  <c r="AD22" i="7"/>
  <c r="N111" i="10"/>
  <c r="S48" i="7" s="1"/>
  <c r="S41" i="7"/>
  <c r="S66" i="7"/>
  <c r="N142" i="10"/>
  <c r="S79" i="7" s="1"/>
  <c r="I98" i="7"/>
  <c r="V172" i="10"/>
  <c r="AA109" i="7" s="1"/>
  <c r="Y109" i="7" s="1"/>
  <c r="V176" i="10"/>
  <c r="V171" i="10"/>
  <c r="AA108" i="7" s="1"/>
  <c r="AA105" i="7"/>
  <c r="V180" i="10"/>
  <c r="AA117" i="7" s="1"/>
  <c r="Y117" i="7" s="1"/>
  <c r="V181" i="10"/>
  <c r="AA118" i="7" s="1"/>
  <c r="Y118" i="7" s="1"/>
  <c r="V189" i="10"/>
  <c r="AA126" i="7" s="1"/>
  <c r="Y126" i="7" s="1"/>
  <c r="V174" i="10"/>
  <c r="AA111" i="7" s="1"/>
  <c r="Y111" i="7" s="1"/>
  <c r="V182" i="10"/>
  <c r="AA119" i="7" s="1"/>
  <c r="Y119" i="7" s="1"/>
  <c r="V188" i="10"/>
  <c r="AA125" i="7" s="1"/>
  <c r="Y125" i="7" s="1"/>
  <c r="V185" i="10"/>
  <c r="AA122" i="7" s="1"/>
  <c r="Y122" i="7" s="1"/>
  <c r="V183" i="10"/>
  <c r="AA120" i="7" s="1"/>
  <c r="Y120" i="7" s="1"/>
  <c r="V179" i="10"/>
  <c r="AA116" i="7" s="1"/>
  <c r="Y116" i="7" s="1"/>
  <c r="V173" i="10"/>
  <c r="AA110" i="7" s="1"/>
  <c r="Y110" i="7" s="1"/>
  <c r="V184" i="10"/>
  <c r="AA121" i="7" s="1"/>
  <c r="Y121" i="7" s="1"/>
  <c r="V187" i="10"/>
  <c r="AA124" i="7" s="1"/>
  <c r="Y124" i="7" s="1"/>
  <c r="V175" i="10"/>
  <c r="AA112" i="7" s="1"/>
  <c r="V186" i="10"/>
  <c r="AA123" i="7" s="1"/>
  <c r="Y123" i="7" s="1"/>
  <c r="H18" i="15"/>
  <c r="AC94" i="10"/>
  <c r="AC107" i="10"/>
  <c r="AH93" i="10"/>
  <c r="U107" i="10"/>
  <c r="U94" i="10"/>
  <c r="Z31" i="7" s="1"/>
  <c r="Z30" i="7"/>
  <c r="T66" i="7"/>
  <c r="O142" i="10"/>
  <c r="T79" i="7" s="1"/>
  <c r="J125" i="7"/>
  <c r="X188" i="10"/>
  <c r="Y188" i="10"/>
  <c r="E190" i="10"/>
  <c r="J113" i="7"/>
  <c r="Y176" i="10"/>
  <c r="J118" i="7"/>
  <c r="Y181" i="10"/>
  <c r="P71" i="7"/>
  <c r="K147" i="10"/>
  <c r="P84" i="7" s="1"/>
  <c r="V139" i="10"/>
  <c r="AA63" i="7"/>
  <c r="Y63" i="7" s="1"/>
  <c r="R172" i="10"/>
  <c r="X172" i="10" s="1"/>
  <c r="W105" i="7"/>
  <c r="W131" i="7" s="1"/>
  <c r="R182" i="10"/>
  <c r="AA182" i="10" s="1"/>
  <c r="R189" i="10"/>
  <c r="R183" i="10"/>
  <c r="Z168" i="10"/>
  <c r="R180" i="10"/>
  <c r="R173" i="10"/>
  <c r="R171" i="10"/>
  <c r="R174" i="10"/>
  <c r="AA174" i="10" s="1"/>
  <c r="R186" i="10"/>
  <c r="AA186" i="10" s="1"/>
  <c r="R179" i="10"/>
  <c r="R187" i="10"/>
  <c r="R176" i="10"/>
  <c r="AA176" i="10" s="1"/>
  <c r="R175" i="10"/>
  <c r="R188" i="10"/>
  <c r="R181" i="10"/>
  <c r="R185" i="10"/>
  <c r="R184" i="10"/>
  <c r="AE5" i="7"/>
  <c r="AB5" i="7"/>
  <c r="AC5" i="7"/>
  <c r="AG5" i="7"/>
  <c r="AI5" i="7"/>
  <c r="AK5" i="7"/>
  <c r="J20" i="7"/>
  <c r="Y83" i="10"/>
  <c r="I6" i="7"/>
  <c r="Y69" i="10"/>
  <c r="X69" i="10"/>
  <c r="AA69" i="10"/>
  <c r="AK65" i="7"/>
  <c r="AC65" i="7"/>
  <c r="AE65" i="7"/>
  <c r="AB65" i="7"/>
  <c r="AG65" i="7"/>
  <c r="AI65" i="7"/>
  <c r="T71" i="7"/>
  <c r="O147" i="10"/>
  <c r="T84" i="7" s="1"/>
  <c r="AC71" i="10"/>
  <c r="AC90" i="10"/>
  <c r="E163" i="10"/>
  <c r="E166" i="10"/>
  <c r="J99" i="7"/>
  <c r="J73" i="7"/>
  <c r="E149" i="10"/>
  <c r="J86" i="7" s="1"/>
  <c r="D126" i="10"/>
  <c r="I52" i="7"/>
  <c r="Y115" i="10"/>
  <c r="X115" i="10"/>
  <c r="AA115" i="10"/>
  <c r="X41" i="7"/>
  <c r="S111" i="10"/>
  <c r="X48" i="7" s="1"/>
  <c r="AB107" i="7"/>
  <c r="AK107" i="7"/>
  <c r="AI107" i="7"/>
  <c r="AG107" i="7"/>
  <c r="AC107" i="7"/>
  <c r="AE107" i="7"/>
  <c r="J39" i="7"/>
  <c r="Y102" i="10"/>
  <c r="O75" i="7"/>
  <c r="J151" i="10"/>
  <c r="O88" i="7" s="1"/>
  <c r="O31" i="7"/>
  <c r="AA94" i="10"/>
  <c r="Z87" i="10"/>
  <c r="W24" i="7"/>
  <c r="R83" i="7"/>
  <c r="M177" i="10"/>
  <c r="M162" i="10"/>
  <c r="AG32" i="7"/>
  <c r="AC32" i="7"/>
  <c r="AB32" i="7"/>
  <c r="AE32" i="7"/>
  <c r="AK32" i="7"/>
  <c r="AI32" i="7"/>
  <c r="AG185" i="10"/>
  <c r="AG183" i="10"/>
  <c r="AG172" i="10"/>
  <c r="K47" i="15" s="1"/>
  <c r="AG186" i="10"/>
  <c r="AG184" i="10"/>
  <c r="AG180" i="10"/>
  <c r="AG181" i="10"/>
  <c r="AG187" i="10"/>
  <c r="AG173" i="10"/>
  <c r="AG176" i="10"/>
  <c r="K43" i="15"/>
  <c r="AG189" i="10"/>
  <c r="AG179" i="10"/>
  <c r="AG188" i="10"/>
  <c r="AG175" i="10"/>
  <c r="AG174" i="10"/>
  <c r="AG171" i="10"/>
  <c r="K46" i="15" s="1"/>
  <c r="AG182" i="10"/>
  <c r="Q73" i="7"/>
  <c r="L149" i="10"/>
  <c r="Q86" i="7" s="1"/>
  <c r="AD5" i="7"/>
  <c r="AF5" i="7"/>
  <c r="AJ5" i="7"/>
  <c r="AH5" i="7"/>
  <c r="AL5" i="7"/>
  <c r="AF107" i="10"/>
  <c r="AF106" i="10" s="1"/>
  <c r="AF94" i="10"/>
  <c r="J18" i="15"/>
  <c r="J120" i="7"/>
  <c r="AA183" i="10"/>
  <c r="Y183" i="10"/>
  <c r="J109" i="7"/>
  <c r="Y172" i="10"/>
  <c r="J124" i="7"/>
  <c r="AA187" i="10"/>
  <c r="Y187" i="10"/>
  <c r="J147" i="10"/>
  <c r="O84" i="7" s="1"/>
  <c r="O71" i="7"/>
  <c r="AF139" i="10"/>
  <c r="J25" i="15"/>
  <c r="Q13" i="7"/>
  <c r="Y76" i="10"/>
  <c r="S71" i="10"/>
  <c r="S90" i="10"/>
  <c r="J9" i="7"/>
  <c r="Y72" i="10"/>
  <c r="AC74" i="10"/>
  <c r="H10" i="15"/>
  <c r="AC75" i="10"/>
  <c r="AC79" i="10"/>
  <c r="AC82" i="10"/>
  <c r="AH82" i="10" s="1"/>
  <c r="AC76" i="10"/>
  <c r="AH73" i="10"/>
  <c r="J78" i="7"/>
  <c r="E156" i="10"/>
  <c r="X141" i="10"/>
  <c r="Y141" i="10"/>
  <c r="AA141" i="10"/>
  <c r="N114" i="7"/>
  <c r="I178" i="10"/>
  <c r="N115" i="7" s="1"/>
  <c r="AG166" i="10"/>
  <c r="AH166" i="10" s="1"/>
  <c r="K42" i="15"/>
  <c r="AH162" i="10"/>
  <c r="AG163" i="10"/>
  <c r="R90" i="10"/>
  <c r="R71" i="10"/>
  <c r="U71" i="7"/>
  <c r="P147" i="10"/>
  <c r="U84" i="7" s="1"/>
  <c r="V63" i="7"/>
  <c r="Q139" i="10"/>
  <c r="J42" i="7"/>
  <c r="Y105" i="10"/>
  <c r="AA71" i="7"/>
  <c r="Y71" i="7" s="1"/>
  <c r="V147" i="10"/>
  <c r="Z134" i="10"/>
  <c r="Z88" i="10"/>
  <c r="W25" i="7"/>
  <c r="L78" i="7"/>
  <c r="G156" i="10"/>
  <c r="L93" i="7" s="1"/>
  <c r="N150" i="10"/>
  <c r="S87" i="7" s="1"/>
  <c r="S74" i="7"/>
  <c r="Q74" i="7"/>
  <c r="L150" i="10"/>
  <c r="Q87" i="7" s="1"/>
  <c r="W17" i="7"/>
  <c r="Z80" i="10"/>
  <c r="Y118" i="10"/>
  <c r="I55" i="7"/>
  <c r="X118" i="10"/>
  <c r="AA118" i="10"/>
  <c r="J159" i="10"/>
  <c r="O96" i="7" s="1"/>
  <c r="O97" i="7"/>
  <c r="J154" i="10"/>
  <c r="O91" i="7" s="1"/>
  <c r="L161" i="10"/>
  <c r="Q98" i="7" s="1"/>
  <c r="Q81" i="7"/>
  <c r="J121" i="7"/>
  <c r="X184" i="10"/>
  <c r="Y184" i="10"/>
  <c r="J116" i="7"/>
  <c r="Y179" i="10"/>
  <c r="N5" i="15"/>
  <c r="L5" i="15"/>
  <c r="O5" i="15"/>
  <c r="M5" i="15"/>
  <c r="P5" i="15"/>
  <c r="K151" i="10"/>
  <c r="P88" i="7" s="1"/>
  <c r="P75" i="7"/>
  <c r="Q11" i="7"/>
  <c r="Y74" i="10"/>
  <c r="R79" i="10"/>
  <c r="R76" i="10"/>
  <c r="Z73" i="10"/>
  <c r="R82" i="10"/>
  <c r="R75" i="10"/>
  <c r="W10" i="7"/>
  <c r="R74" i="10"/>
  <c r="I17" i="7"/>
  <c r="Y80" i="10"/>
  <c r="X80" i="10"/>
  <c r="AA80" i="10"/>
  <c r="I163" i="10"/>
  <c r="I166" i="10"/>
  <c r="N103" i="7" s="1"/>
  <c r="N99" i="7"/>
  <c r="Z41" i="7"/>
  <c r="U111" i="10"/>
  <c r="Z48" i="7" s="1"/>
  <c r="J95" i="7"/>
  <c r="Y158" i="10"/>
  <c r="AA158" i="10"/>
  <c r="X158" i="10"/>
  <c r="K48" i="15"/>
  <c r="AG178" i="10"/>
  <c r="AH177" i="10"/>
  <c r="H147" i="10"/>
  <c r="M84" i="7" s="1"/>
  <c r="M71" i="7"/>
  <c r="J81" i="7"/>
  <c r="E161" i="10"/>
  <c r="J98" i="7" s="1"/>
  <c r="K60" i="7"/>
  <c r="X123" i="10"/>
  <c r="Y123" i="10"/>
  <c r="AA123" i="10"/>
  <c r="Z96" i="10"/>
  <c r="W33" i="7"/>
  <c r="N160" i="10"/>
  <c r="S80" i="7"/>
  <c r="N140" i="10"/>
  <c r="S77" i="7" s="1"/>
  <c r="M151" i="10"/>
  <c r="R88" i="7" s="1"/>
  <c r="R75" i="7"/>
  <c r="AD70" i="7"/>
  <c r="AJ70" i="7"/>
  <c r="AL70" i="7"/>
  <c r="AF70" i="7"/>
  <c r="AH70" i="7"/>
  <c r="AP70" i="7"/>
  <c r="T146" i="10"/>
  <c r="T138" i="10"/>
  <c r="Y119" i="10"/>
  <c r="I56" i="7"/>
  <c r="AA119" i="10"/>
  <c r="X119" i="10"/>
  <c r="K25" i="15"/>
  <c r="AG139" i="10"/>
  <c r="J108" i="7"/>
  <c r="J132" i="7" s="1"/>
  <c r="Y171" i="10"/>
  <c r="AG74" i="10"/>
  <c r="AG79" i="10"/>
  <c r="AG75" i="10"/>
  <c r="AG76" i="10"/>
  <c r="K10" i="15"/>
  <c r="AG82" i="10"/>
  <c r="H6" i="15"/>
  <c r="AH69" i="10"/>
  <c r="H151" i="10"/>
  <c r="M88" i="7" s="1"/>
  <c r="M75" i="7"/>
  <c r="Q12" i="7"/>
  <c r="Y75" i="10"/>
  <c r="J21" i="7"/>
  <c r="Y84" i="10"/>
  <c r="AE8" i="7"/>
  <c r="AC8" i="7"/>
  <c r="AI8" i="7"/>
  <c r="AG8" i="7"/>
  <c r="AB8" i="7"/>
  <c r="AK8" i="7"/>
  <c r="Q78" i="7"/>
  <c r="L156" i="10"/>
  <c r="Q93" i="7" s="1"/>
  <c r="U75" i="7"/>
  <c r="P151" i="10"/>
  <c r="U88" i="7" s="1"/>
  <c r="D104" i="10"/>
  <c r="Y85" i="10"/>
  <c r="D87" i="10"/>
  <c r="D96" i="10"/>
  <c r="D86" i="10"/>
  <c r="I22" i="7"/>
  <c r="AA85" i="10"/>
  <c r="D88" i="10"/>
  <c r="X85" i="10"/>
  <c r="J88" i="7"/>
  <c r="AF96" i="7"/>
  <c r="AH96" i="7"/>
  <c r="AD96" i="7"/>
  <c r="AL96" i="7"/>
  <c r="AJ96" i="7"/>
  <c r="S179" i="10"/>
  <c r="X116" i="7" s="1"/>
  <c r="S186" i="10"/>
  <c r="X123" i="7" s="1"/>
  <c r="S176" i="10"/>
  <c r="S185" i="10"/>
  <c r="X122" i="7" s="1"/>
  <c r="S172" i="10"/>
  <c r="X109" i="7" s="1"/>
  <c r="S184" i="10"/>
  <c r="X121" i="7" s="1"/>
  <c r="S189" i="10"/>
  <c r="X126" i="7" s="1"/>
  <c r="S188" i="10"/>
  <c r="X125" i="7" s="1"/>
  <c r="S182" i="10"/>
  <c r="X119" i="7" s="1"/>
  <c r="S173" i="10"/>
  <c r="X110" i="7" s="1"/>
  <c r="S180" i="10"/>
  <c r="X117" i="7" s="1"/>
  <c r="S181" i="10"/>
  <c r="X118" i="7" s="1"/>
  <c r="S171" i="10"/>
  <c r="X108" i="7" s="1"/>
  <c r="X132" i="7" s="1"/>
  <c r="S174" i="10"/>
  <c r="X111" i="7" s="1"/>
  <c r="S175" i="10"/>
  <c r="X112" i="7" s="1"/>
  <c r="X130" i="7" s="1"/>
  <c r="X105" i="7"/>
  <c r="X131" i="7" s="1"/>
  <c r="S187" i="10"/>
  <c r="X124" i="7" s="1"/>
  <c r="S183" i="10"/>
  <c r="X120" i="7" s="1"/>
  <c r="P76" i="7"/>
  <c r="K157" i="10"/>
  <c r="P94" i="7" s="1"/>
  <c r="K153" i="10"/>
  <c r="K152" i="10"/>
  <c r="P89" i="7" s="1"/>
  <c r="S126" i="10"/>
  <c r="X52" i="7"/>
  <c r="U63" i="7"/>
  <c r="P139" i="10"/>
  <c r="F134" i="10"/>
  <c r="K62" i="7"/>
  <c r="AA125" i="10"/>
  <c r="X125" i="10"/>
  <c r="Y125" i="10"/>
  <c r="O157" i="10"/>
  <c r="T94" i="7" s="1"/>
  <c r="O152" i="10"/>
  <c r="T89" i="7" s="1"/>
  <c r="O153" i="10"/>
  <c r="T76" i="7"/>
  <c r="J28" i="7"/>
  <c r="Y91" i="10"/>
  <c r="Q71" i="7"/>
  <c r="L147" i="10"/>
  <c r="Q84" i="7" s="1"/>
  <c r="AL62" i="7"/>
  <c r="AH62" i="7"/>
  <c r="AD62" i="7"/>
  <c r="AJ62" i="7"/>
  <c r="AF62" i="7"/>
  <c r="L139" i="10"/>
  <c r="Q63" i="7"/>
  <c r="R111" i="10"/>
  <c r="W41" i="7"/>
  <c r="Z104" i="10"/>
  <c r="N149" i="10"/>
  <c r="S86" i="7" s="1"/>
  <c r="S73" i="7"/>
  <c r="X144" i="10"/>
  <c r="V73" i="7"/>
  <c r="Q149" i="10"/>
  <c r="V86" i="7" s="1"/>
  <c r="E110" i="10"/>
  <c r="J46" i="7"/>
  <c r="X109" i="10"/>
  <c r="AA109" i="10"/>
  <c r="Y109" i="10"/>
  <c r="I111" i="10"/>
  <c r="N48" i="7" s="1"/>
  <c r="N41" i="7"/>
  <c r="W6" i="7"/>
  <c r="Z69" i="10"/>
  <c r="AP76" i="7"/>
  <c r="T153" i="10"/>
  <c r="T157" i="10"/>
  <c r="AP94" i="7" s="1"/>
  <c r="T152" i="10"/>
  <c r="AP89" i="7" s="1"/>
  <c r="T73" i="7"/>
  <c r="O149" i="10"/>
  <c r="T86" i="7" s="1"/>
  <c r="J112" i="7"/>
  <c r="J130" i="7" s="1"/>
  <c r="Y175" i="10"/>
  <c r="X175" i="10"/>
  <c r="J122" i="7"/>
  <c r="Y185" i="10"/>
  <c r="X185" i="10"/>
  <c r="U71" i="10"/>
  <c r="U90" i="10"/>
  <c r="V74" i="10"/>
  <c r="AA11" i="7" s="1"/>
  <c r="Y11" i="7" s="1"/>
  <c r="V75" i="10"/>
  <c r="AA12" i="7" s="1"/>
  <c r="Y12" i="7" s="1"/>
  <c r="V76" i="10"/>
  <c r="AA13" i="7" s="1"/>
  <c r="Y13" i="7" s="1"/>
  <c r="AA10" i="7"/>
  <c r="Y10" i="7" s="1"/>
  <c r="V79" i="10"/>
  <c r="AA16" i="7" s="1"/>
  <c r="Y16" i="7" s="1"/>
  <c r="V82" i="10"/>
  <c r="AA19" i="7" s="1"/>
  <c r="Y19" i="7" s="1"/>
  <c r="L127" i="7"/>
  <c r="G191" i="10"/>
  <c r="L128" i="7" s="1"/>
  <c r="P83" i="7"/>
  <c r="K177" i="10"/>
  <c r="K162" i="10"/>
  <c r="Q19" i="7"/>
  <c r="Y82" i="10"/>
  <c r="P111" i="10"/>
  <c r="U48" i="7" s="1"/>
  <c r="U41" i="7"/>
  <c r="AD71" i="10"/>
  <c r="AD90" i="10"/>
  <c r="L71" i="7"/>
  <c r="G147" i="10"/>
  <c r="L84" i="7" s="1"/>
  <c r="U83" i="7"/>
  <c r="P162" i="10"/>
  <c r="P177" i="10"/>
  <c r="I139" i="10"/>
  <c r="N63" i="7"/>
  <c r="R71" i="7"/>
  <c r="M147" i="10"/>
  <c r="R84" i="7" s="1"/>
  <c r="AC186" i="10"/>
  <c r="AC184" i="10"/>
  <c r="AC188" i="10"/>
  <c r="AC187" i="10"/>
  <c r="AC180" i="10"/>
  <c r="AC181" i="10"/>
  <c r="AH181" i="10" s="1"/>
  <c r="AC174" i="10"/>
  <c r="AC185" i="10"/>
  <c r="AH185" i="10" s="1"/>
  <c r="AC171" i="10"/>
  <c r="AC175" i="10"/>
  <c r="AC183" i="10"/>
  <c r="AC176" i="10"/>
  <c r="AC172" i="10"/>
  <c r="AC173" i="10"/>
  <c r="AH173" i="10" s="1"/>
  <c r="AC189" i="10"/>
  <c r="AH168" i="10"/>
  <c r="H43" i="15"/>
  <c r="AC179" i="10"/>
  <c r="AC182" i="10"/>
  <c r="K111" i="10"/>
  <c r="P48" i="7" s="1"/>
  <c r="P41" i="7"/>
  <c r="AE68" i="7"/>
  <c r="AI68" i="7"/>
  <c r="AC68" i="7"/>
  <c r="AB68" i="7"/>
  <c r="AG68" i="7"/>
  <c r="AK68" i="7"/>
  <c r="AD171" i="10"/>
  <c r="I46" i="15" s="1"/>
  <c r="AD182" i="10"/>
  <c r="AD186" i="10"/>
  <c r="AD180" i="10"/>
  <c r="AD179" i="10"/>
  <c r="AD187" i="10"/>
  <c r="AD189" i="10"/>
  <c r="AD188" i="10"/>
  <c r="I43" i="15"/>
  <c r="AD176" i="10"/>
  <c r="AD174" i="10"/>
  <c r="AD175" i="10"/>
  <c r="AD184" i="10"/>
  <c r="AD172" i="10"/>
  <c r="I47" i="15" s="1"/>
  <c r="AD181" i="10"/>
  <c r="AD173" i="10"/>
  <c r="AD185" i="10"/>
  <c r="AD183" i="10"/>
  <c r="AH36" i="7"/>
  <c r="AJ36" i="7"/>
  <c r="AD36" i="7"/>
  <c r="AF36" i="7"/>
  <c r="AL36" i="7"/>
  <c r="E142" i="10"/>
  <c r="J79" i="7" s="1"/>
  <c r="J66" i="7"/>
  <c r="K70" i="7"/>
  <c r="F138" i="10"/>
  <c r="F146" i="10"/>
  <c r="AA133" i="10"/>
  <c r="X133" i="10"/>
  <c r="Y133" i="10"/>
  <c r="E157" i="10"/>
  <c r="J94" i="7" s="1"/>
  <c r="J76" i="7"/>
  <c r="E152" i="10"/>
  <c r="E153" i="10"/>
  <c r="AH46" i="7"/>
  <c r="AJ46" i="7"/>
  <c r="AL46" i="7"/>
  <c r="AF46" i="7"/>
  <c r="AD46" i="7"/>
  <c r="T75" i="7"/>
  <c r="O151" i="10"/>
  <c r="T88" i="7" s="1"/>
  <c r="AA93" i="10"/>
  <c r="Z86" i="10"/>
  <c r="W23" i="7"/>
  <c r="S127" i="7"/>
  <c r="N191" i="10"/>
  <c r="S128" i="7" s="1"/>
  <c r="S74" i="10"/>
  <c r="X11" i="7" s="1"/>
  <c r="S82" i="10"/>
  <c r="X19" i="7" s="1"/>
  <c r="S79" i="10"/>
  <c r="X16" i="7" s="1"/>
  <c r="S75" i="10"/>
  <c r="X12" i="7" s="1"/>
  <c r="S76" i="10"/>
  <c r="X13" i="7" s="1"/>
  <c r="X10" i="7"/>
  <c r="Y144" i="10"/>
  <c r="V66" i="7"/>
  <c r="Q142" i="10"/>
  <c r="V79" i="7" s="1"/>
  <c r="J36" i="7"/>
  <c r="Y99" i="10"/>
  <c r="X99" i="10"/>
  <c r="AA99" i="10"/>
  <c r="AJ35" i="7"/>
  <c r="AF35" i="7"/>
  <c r="AH35" i="7"/>
  <c r="AL35" i="7"/>
  <c r="AD35" i="7"/>
  <c r="K78" i="7"/>
  <c r="F156" i="10"/>
  <c r="K93" i="7" s="1"/>
  <c r="AA75" i="7"/>
  <c r="Y75" i="7" s="1"/>
  <c r="V151" i="10"/>
  <c r="Z138" i="10"/>
  <c r="W18" i="7"/>
  <c r="Z81" i="10"/>
  <c r="I67" i="7"/>
  <c r="Y130" i="10"/>
  <c r="D143" i="10"/>
  <c r="D129" i="10"/>
  <c r="D136" i="10"/>
  <c r="D137" i="10"/>
  <c r="X130" i="10"/>
  <c r="AA130" i="10"/>
  <c r="Q177" i="10"/>
  <c r="Q162" i="10"/>
  <c r="V83" i="7"/>
  <c r="U82" i="10"/>
  <c r="Z19" i="7" s="1"/>
  <c r="U76" i="10"/>
  <c r="Z13" i="7" s="1"/>
  <c r="U74" i="10"/>
  <c r="Z11" i="7" s="1"/>
  <c r="U79" i="10"/>
  <c r="Z16" i="7" s="1"/>
  <c r="Z10" i="7"/>
  <c r="U75" i="10"/>
  <c r="Z12" i="7" s="1"/>
  <c r="G139" i="10"/>
  <c r="L63" i="7"/>
  <c r="K63" i="7"/>
  <c r="F139" i="10"/>
  <c r="AA168" i="10"/>
  <c r="J126" i="7"/>
  <c r="X189" i="10"/>
  <c r="Y189" i="10"/>
  <c r="AA189" i="10"/>
  <c r="J110" i="7"/>
  <c r="Y173" i="10"/>
  <c r="X173" i="10"/>
  <c r="AA173" i="10"/>
  <c r="AF71" i="10"/>
  <c r="AF90" i="10"/>
  <c r="AJ60" i="7"/>
  <c r="AH60" i="7"/>
  <c r="AL60" i="7"/>
  <c r="AF60" i="7"/>
  <c r="AD60" i="7"/>
  <c r="R139" i="10"/>
  <c r="W63" i="7"/>
  <c r="Z126" i="10"/>
  <c r="H162" i="10"/>
  <c r="M83" i="7"/>
  <c r="H177" i="10"/>
  <c r="X73" i="10"/>
  <c r="Q16" i="7"/>
  <c r="Y79" i="10"/>
  <c r="Z171" i="10" l="1"/>
  <c r="W108" i="7"/>
  <c r="W132" i="7" s="1"/>
  <c r="AC106" i="10"/>
  <c r="AH106" i="10" s="1"/>
  <c r="AH107" i="10"/>
  <c r="AJ30" i="7"/>
  <c r="AF30" i="7"/>
  <c r="AD30" i="7"/>
  <c r="AH30" i="7"/>
  <c r="AL30" i="7"/>
  <c r="J97" i="7"/>
  <c r="E154" i="10"/>
  <c r="J91" i="7" s="1"/>
  <c r="E159" i="10"/>
  <c r="J96" i="7" s="1"/>
  <c r="AA44" i="7"/>
  <c r="Y44" i="7" s="1"/>
  <c r="V106" i="10"/>
  <c r="AA43" i="7" s="1"/>
  <c r="Y43" i="7" s="1"/>
  <c r="AK117" i="7"/>
  <c r="AE117" i="7"/>
  <c r="AI117" i="7"/>
  <c r="AC117" i="7"/>
  <c r="AB117" i="7"/>
  <c r="AG117" i="7"/>
  <c r="AA27" i="7"/>
  <c r="Y27" i="7" s="1"/>
  <c r="V102" i="10"/>
  <c r="AA39" i="7" s="1"/>
  <c r="Y39" i="7" s="1"/>
  <c r="V105" i="10"/>
  <c r="AA42" i="7" s="1"/>
  <c r="Y42" i="7" s="1"/>
  <c r="V91" i="10"/>
  <c r="AA28" i="7" s="1"/>
  <c r="Y28" i="7" s="1"/>
  <c r="AC110" i="7"/>
  <c r="AI110" i="7"/>
  <c r="AG110" i="7"/>
  <c r="AB110" i="7"/>
  <c r="AE110" i="7"/>
  <c r="AK110" i="7"/>
  <c r="D142" i="10"/>
  <c r="Y129" i="10"/>
  <c r="I66" i="7"/>
  <c r="X129" i="10"/>
  <c r="AA129" i="10"/>
  <c r="AL23" i="7"/>
  <c r="AJ23" i="7"/>
  <c r="AF23" i="7"/>
  <c r="AH23" i="7"/>
  <c r="AD23" i="7"/>
  <c r="F177" i="10"/>
  <c r="K83" i="7"/>
  <c r="F162" i="10"/>
  <c r="Y146" i="10"/>
  <c r="X146" i="10"/>
  <c r="AA146" i="10"/>
  <c r="AH189" i="10"/>
  <c r="AH174" i="10"/>
  <c r="AD91" i="10"/>
  <c r="I17" i="15" s="1"/>
  <c r="AD102" i="10"/>
  <c r="I16" i="15"/>
  <c r="AD105" i="10"/>
  <c r="K166" i="10"/>
  <c r="P103" i="7" s="1"/>
  <c r="K163" i="10"/>
  <c r="P99" i="7"/>
  <c r="N154" i="10"/>
  <c r="S91" i="7" s="1"/>
  <c r="S97" i="7"/>
  <c r="N159" i="10"/>
  <c r="S96" i="7" s="1"/>
  <c r="AB95" i="7"/>
  <c r="AK95" i="7"/>
  <c r="AI95" i="7"/>
  <c r="AE95" i="7"/>
  <c r="AG95" i="7"/>
  <c r="AC95" i="7"/>
  <c r="W13" i="7"/>
  <c r="Z76" i="10"/>
  <c r="AD71" i="7"/>
  <c r="AL71" i="7"/>
  <c r="AF71" i="7"/>
  <c r="AJ71" i="7"/>
  <c r="AH71" i="7"/>
  <c r="P10" i="15"/>
  <c r="M10" i="15"/>
  <c r="N10" i="15"/>
  <c r="L10" i="15"/>
  <c r="O10" i="15"/>
  <c r="W125" i="7"/>
  <c r="Z188" i="10"/>
  <c r="W110" i="7"/>
  <c r="Z173" i="10"/>
  <c r="AH94" i="10"/>
  <c r="Y105" i="7"/>
  <c r="AA131" i="7"/>
  <c r="Y131" i="7" s="1"/>
  <c r="R106" i="10"/>
  <c r="W44" i="7"/>
  <c r="Z107" i="10"/>
  <c r="AA8" i="7"/>
  <c r="Y8" i="7" s="1"/>
  <c r="V83" i="10"/>
  <c r="AA20" i="7" s="1"/>
  <c r="Y20" i="7" s="1"/>
  <c r="V84" i="10"/>
  <c r="AA21" i="7" s="1"/>
  <c r="Y21" i="7" s="1"/>
  <c r="V72" i="10"/>
  <c r="AA9" i="7" s="1"/>
  <c r="Y9" i="7" s="1"/>
  <c r="T147" i="10"/>
  <c r="AP84" i="7" s="1"/>
  <c r="AP71" i="7"/>
  <c r="Y136" i="10"/>
  <c r="I73" i="7"/>
  <c r="D149" i="10"/>
  <c r="X136" i="10"/>
  <c r="AA136" i="10"/>
  <c r="L138" i="7"/>
  <c r="AE46" i="7"/>
  <c r="AG46" i="7"/>
  <c r="AP138" i="7"/>
  <c r="AB46" i="7"/>
  <c r="AK46" i="7"/>
  <c r="AL138" i="7"/>
  <c r="S138" i="7"/>
  <c r="Z138" i="7"/>
  <c r="O138" i="7"/>
  <c r="I138" i="7"/>
  <c r="AI138" i="7"/>
  <c r="V138" i="7"/>
  <c r="J138" i="7"/>
  <c r="K138" i="7"/>
  <c r="AE138" i="7"/>
  <c r="AH138" i="7"/>
  <c r="R138" i="7"/>
  <c r="AI46" i="7"/>
  <c r="AJ138" i="7"/>
  <c r="W138" i="7"/>
  <c r="AD138" i="7"/>
  <c r="T138" i="7"/>
  <c r="X138" i="7"/>
  <c r="AB138" i="7"/>
  <c r="AK138" i="7"/>
  <c r="N138" i="7"/>
  <c r="AA138" i="7"/>
  <c r="Y138" i="7" s="1"/>
  <c r="AF138" i="7"/>
  <c r="U138" i="7"/>
  <c r="AC138" i="7"/>
  <c r="AC46" i="7"/>
  <c r="P138" i="7"/>
  <c r="M138" i="7"/>
  <c r="Q138" i="7"/>
  <c r="AG138" i="7"/>
  <c r="P90" i="7"/>
  <c r="K167" i="10"/>
  <c r="P104" i="7" s="1"/>
  <c r="AC9" i="7"/>
  <c r="AI9" i="7"/>
  <c r="AB9" i="7"/>
  <c r="AK9" i="7"/>
  <c r="AE9" i="7"/>
  <c r="AG9" i="7"/>
  <c r="W118" i="7"/>
  <c r="Z181" i="10"/>
  <c r="O43" i="7"/>
  <c r="Y106" i="10"/>
  <c r="AF47" i="7"/>
  <c r="AD47" i="7"/>
  <c r="AL47" i="7"/>
  <c r="AH47" i="7"/>
  <c r="AJ47" i="7"/>
  <c r="T167" i="10"/>
  <c r="AP104" i="7" s="1"/>
  <c r="AP90" i="7"/>
  <c r="S190" i="10"/>
  <c r="X113" i="7"/>
  <c r="AE17" i="7"/>
  <c r="AK17" i="7"/>
  <c r="AG17" i="7"/>
  <c r="AB17" i="7"/>
  <c r="AC17" i="7"/>
  <c r="AI17" i="7"/>
  <c r="W16" i="7"/>
  <c r="Z79" i="10"/>
  <c r="AE121" i="7"/>
  <c r="AI121" i="7"/>
  <c r="AG121" i="7"/>
  <c r="AK121" i="7"/>
  <c r="AC121" i="7"/>
  <c r="AB121" i="7"/>
  <c r="AA84" i="7"/>
  <c r="Y84" i="7" s="1"/>
  <c r="Z147" i="10"/>
  <c r="AH76" i="10"/>
  <c r="AB109" i="7"/>
  <c r="AI109" i="7"/>
  <c r="AG109" i="7"/>
  <c r="AC109" i="7"/>
  <c r="AE109" i="7"/>
  <c r="AK109" i="7"/>
  <c r="AI6" i="7"/>
  <c r="AE6" i="7"/>
  <c r="AB6" i="7"/>
  <c r="AC6" i="7"/>
  <c r="AG6" i="7"/>
  <c r="AK6" i="7"/>
  <c r="Z175" i="10"/>
  <c r="W112" i="7"/>
  <c r="W130" i="7" s="1"/>
  <c r="Z180" i="10"/>
  <c r="W117" i="7"/>
  <c r="V157" i="10"/>
  <c r="AA94" i="7" s="1"/>
  <c r="Y94" i="7" s="1"/>
  <c r="V153" i="10"/>
  <c r="V152" i="10"/>
  <c r="AA89" i="7" s="1"/>
  <c r="Y89" i="7" s="1"/>
  <c r="AA76" i="7"/>
  <c r="Y76" i="7" s="1"/>
  <c r="X176" i="10"/>
  <c r="AA132" i="7"/>
  <c r="Y132" i="7" s="1"/>
  <c r="Y108" i="7"/>
  <c r="Q114" i="7"/>
  <c r="L178" i="10"/>
  <c r="Q115" i="7" s="1"/>
  <c r="AK31" i="7"/>
  <c r="AB31" i="7"/>
  <c r="AG31" i="7"/>
  <c r="AI31" i="7"/>
  <c r="AE31" i="7"/>
  <c r="AC31" i="7"/>
  <c r="X174" i="10"/>
  <c r="AI122" i="7"/>
  <c r="AE122" i="7"/>
  <c r="AK122" i="7"/>
  <c r="AG122" i="7"/>
  <c r="AC122" i="7"/>
  <c r="AB122" i="7"/>
  <c r="V76" i="7"/>
  <c r="Q153" i="10"/>
  <c r="Q157" i="10"/>
  <c r="V94" i="7" s="1"/>
  <c r="Q152" i="10"/>
  <c r="V89" i="7" s="1"/>
  <c r="M114" i="7"/>
  <c r="H178" i="10"/>
  <c r="M115" i="7" s="1"/>
  <c r="I8" i="15"/>
  <c r="AD84" i="10"/>
  <c r="AD83" i="10"/>
  <c r="AD72" i="10"/>
  <c r="I9" i="15" s="1"/>
  <c r="AD41" i="7"/>
  <c r="AJ41" i="7"/>
  <c r="AL41" i="7"/>
  <c r="AH41" i="7"/>
  <c r="AF41" i="7"/>
  <c r="P152" i="10"/>
  <c r="U89" i="7" s="1"/>
  <c r="P153" i="10"/>
  <c r="U76" i="7"/>
  <c r="P157" i="10"/>
  <c r="U94" i="7" s="1"/>
  <c r="AB21" i="7"/>
  <c r="AE21" i="7"/>
  <c r="AG21" i="7"/>
  <c r="AC21" i="7"/>
  <c r="AI21" i="7"/>
  <c r="AK21" i="7"/>
  <c r="M6" i="15"/>
  <c r="P6" i="15"/>
  <c r="O6" i="15"/>
  <c r="L6" i="15"/>
  <c r="N6" i="15"/>
  <c r="AK108" i="7"/>
  <c r="AK132" i="7" s="1"/>
  <c r="AE108" i="7"/>
  <c r="AE132" i="7" s="1"/>
  <c r="AC108" i="7"/>
  <c r="AC132" i="7" s="1"/>
  <c r="AG108" i="7"/>
  <c r="AG132" i="7" s="1"/>
  <c r="AB108" i="7"/>
  <c r="AB132" i="7" s="1"/>
  <c r="AI108" i="7"/>
  <c r="AI132" i="7" s="1"/>
  <c r="AF33" i="7"/>
  <c r="AL33" i="7"/>
  <c r="AD33" i="7"/>
  <c r="AJ33" i="7"/>
  <c r="AH33" i="7"/>
  <c r="AC11" i="7"/>
  <c r="AI11" i="7"/>
  <c r="AB11" i="7"/>
  <c r="AE11" i="7"/>
  <c r="AG11" i="7"/>
  <c r="AK11" i="7"/>
  <c r="J31" i="15"/>
  <c r="AF153" i="10"/>
  <c r="AF167" i="10" s="1"/>
  <c r="AF152" i="10"/>
  <c r="AF157" i="10"/>
  <c r="J37" i="15" s="1"/>
  <c r="AA172" i="10"/>
  <c r="AB52" i="7"/>
  <c r="AE52" i="7"/>
  <c r="AC52" i="7"/>
  <c r="AI52" i="7"/>
  <c r="AG52" i="7"/>
  <c r="AK52" i="7"/>
  <c r="W113" i="7"/>
  <c r="R190" i="10"/>
  <c r="Z176" i="10"/>
  <c r="AJ105" i="7"/>
  <c r="AJ131" i="7" s="1"/>
  <c r="AL105" i="7"/>
  <c r="AL131" i="7" s="1"/>
  <c r="AH105" i="7"/>
  <c r="AH131" i="7" s="1"/>
  <c r="AD105" i="7"/>
  <c r="AD131" i="7" s="1"/>
  <c r="AF105" i="7"/>
  <c r="AF131" i="7" s="1"/>
  <c r="AG113" i="7"/>
  <c r="AB113" i="7"/>
  <c r="AC113" i="7"/>
  <c r="AK113" i="7"/>
  <c r="AI113" i="7"/>
  <c r="AE113" i="7"/>
  <c r="V190" i="10"/>
  <c r="AA113" i="7"/>
  <c r="Y113" i="7" s="1"/>
  <c r="P20" i="15"/>
  <c r="N20" i="15"/>
  <c r="L20" i="15"/>
  <c r="O20" i="15"/>
  <c r="M20" i="15"/>
  <c r="X182" i="10"/>
  <c r="AC35" i="7"/>
  <c r="AB35" i="7"/>
  <c r="AI35" i="7"/>
  <c r="AE35" i="7"/>
  <c r="AG35" i="7"/>
  <c r="AK35" i="7"/>
  <c r="AC111" i="7"/>
  <c r="AK111" i="7"/>
  <c r="AB111" i="7"/>
  <c r="AE111" i="7"/>
  <c r="AG111" i="7"/>
  <c r="AI111" i="7"/>
  <c r="F153" i="10"/>
  <c r="K76" i="7"/>
  <c r="F152" i="10"/>
  <c r="K89" i="7" s="1"/>
  <c r="F157" i="10"/>
  <c r="K94" i="7" s="1"/>
  <c r="L43" i="15"/>
  <c r="P43" i="15"/>
  <c r="N43" i="15"/>
  <c r="M43" i="15"/>
  <c r="O43" i="15"/>
  <c r="AF10" i="7"/>
  <c r="AH10" i="7"/>
  <c r="AJ10" i="7"/>
  <c r="AL10" i="7"/>
  <c r="AD10" i="7"/>
  <c r="AG13" i="7"/>
  <c r="AC13" i="7"/>
  <c r="AI13" i="7"/>
  <c r="AE13" i="7"/>
  <c r="AK13" i="7"/>
  <c r="AB13" i="7"/>
  <c r="F147" i="10"/>
  <c r="K71" i="7"/>
  <c r="AA134" i="10"/>
  <c r="Y134" i="10"/>
  <c r="X134" i="10"/>
  <c r="G153" i="10"/>
  <c r="G157" i="10"/>
  <c r="L94" i="7" s="1"/>
  <c r="G152" i="10"/>
  <c r="L89" i="7" s="1"/>
  <c r="L76" i="7"/>
  <c r="AE36" i="7"/>
  <c r="AB36" i="7"/>
  <c r="AC36" i="7"/>
  <c r="AI36" i="7"/>
  <c r="AG36" i="7"/>
  <c r="AK36" i="7"/>
  <c r="AH180" i="10"/>
  <c r="O167" i="10"/>
  <c r="T104" i="7" s="1"/>
  <c r="T90" i="7"/>
  <c r="AA96" i="10"/>
  <c r="I33" i="7"/>
  <c r="Y96" i="10"/>
  <c r="X96" i="10"/>
  <c r="H163" i="10"/>
  <c r="M99" i="7"/>
  <c r="H166" i="10"/>
  <c r="M103" i="7" s="1"/>
  <c r="AI126" i="7"/>
  <c r="AK126" i="7"/>
  <c r="AE126" i="7"/>
  <c r="AG126" i="7"/>
  <c r="AC126" i="7"/>
  <c r="AB126" i="7"/>
  <c r="V114" i="7"/>
  <c r="Q178" i="10"/>
  <c r="V115" i="7" s="1"/>
  <c r="AH176" i="10"/>
  <c r="AH187" i="10"/>
  <c r="P178" i="10"/>
  <c r="U115" i="7" s="1"/>
  <c r="U114" i="7"/>
  <c r="U102" i="10"/>
  <c r="Z39" i="7" s="1"/>
  <c r="U91" i="10"/>
  <c r="Z28" i="7" s="1"/>
  <c r="U105" i="10"/>
  <c r="Z42" i="7" s="1"/>
  <c r="Z27" i="7"/>
  <c r="AA175" i="10"/>
  <c r="AD6" i="7"/>
  <c r="AL6" i="7"/>
  <c r="AH6" i="7"/>
  <c r="AJ6" i="7"/>
  <c r="AF6" i="7"/>
  <c r="J47" i="7"/>
  <c r="X110" i="10"/>
  <c r="AA110" i="10"/>
  <c r="Y110" i="10"/>
  <c r="Z111" i="10"/>
  <c r="W48" i="7"/>
  <c r="Y87" i="10"/>
  <c r="I24" i="7"/>
  <c r="AA87" i="10"/>
  <c r="X87" i="10"/>
  <c r="X171" i="10"/>
  <c r="AC56" i="7"/>
  <c r="AI56" i="7"/>
  <c r="AE56" i="7"/>
  <c r="AB56" i="7"/>
  <c r="AG56" i="7"/>
  <c r="AK56" i="7"/>
  <c r="M48" i="15"/>
  <c r="L48" i="15"/>
  <c r="P48" i="15"/>
  <c r="N48" i="15"/>
  <c r="O48" i="15"/>
  <c r="W11" i="7"/>
  <c r="Z74" i="10"/>
  <c r="X74" i="10"/>
  <c r="AA184" i="10"/>
  <c r="R84" i="10"/>
  <c r="R83" i="10"/>
  <c r="W8" i="7"/>
  <c r="Z71" i="10"/>
  <c r="R72" i="10"/>
  <c r="X71" i="10"/>
  <c r="AA71" i="10"/>
  <c r="AH79" i="10"/>
  <c r="S105" i="10"/>
  <c r="X42" i="7" s="1"/>
  <c r="S91" i="10"/>
  <c r="X28" i="7" s="1"/>
  <c r="X27" i="7"/>
  <c r="S102" i="10"/>
  <c r="X39" i="7" s="1"/>
  <c r="M166" i="10"/>
  <c r="R103" i="7" s="1"/>
  <c r="R99" i="7"/>
  <c r="M163" i="10"/>
  <c r="J103" i="7"/>
  <c r="Z187" i="10"/>
  <c r="W124" i="7"/>
  <c r="Z183" i="10"/>
  <c r="W120" i="7"/>
  <c r="AA130" i="7"/>
  <c r="Y130" i="7" s="1"/>
  <c r="Y112" i="7"/>
  <c r="AH136" i="7"/>
  <c r="S136" i="7"/>
  <c r="X136" i="7"/>
  <c r="AI136" i="7"/>
  <c r="AJ136" i="7"/>
  <c r="I136" i="7"/>
  <c r="O136" i="7"/>
  <c r="AG136" i="7"/>
  <c r="AC136" i="7"/>
  <c r="P136" i="7"/>
  <c r="U136" i="7"/>
  <c r="AP136" i="7"/>
  <c r="AG44" i="7"/>
  <c r="K136" i="7"/>
  <c r="L136" i="7"/>
  <c r="R136" i="7"/>
  <c r="AC44" i="7"/>
  <c r="M136" i="7"/>
  <c r="AA136" i="7"/>
  <c r="Y136" i="7" s="1"/>
  <c r="AK44" i="7"/>
  <c r="AF136" i="7"/>
  <c r="AE44" i="7"/>
  <c r="AB136" i="7"/>
  <c r="J136" i="7"/>
  <c r="W136" i="7"/>
  <c r="AB44" i="7"/>
  <c r="AL136" i="7"/>
  <c r="AI44" i="7"/>
  <c r="AE136" i="7"/>
  <c r="AD136" i="7"/>
  <c r="Z136" i="7"/>
  <c r="AK136" i="7"/>
  <c r="N136" i="7"/>
  <c r="V136" i="7"/>
  <c r="T136" i="7"/>
  <c r="Q136" i="7"/>
  <c r="U190" i="10"/>
  <c r="Z113" i="7"/>
  <c r="AF83" i="7"/>
  <c r="AH83" i="7"/>
  <c r="AD83" i="7"/>
  <c r="AL83" i="7"/>
  <c r="AJ83" i="7"/>
  <c r="AD157" i="10"/>
  <c r="I37" i="15" s="1"/>
  <c r="I31" i="15"/>
  <c r="AD153" i="10"/>
  <c r="AD167" i="10" s="1"/>
  <c r="AD152" i="10"/>
  <c r="AA88" i="7"/>
  <c r="Y88" i="7" s="1"/>
  <c r="Z151" i="10"/>
  <c r="Z172" i="10"/>
  <c r="W109" i="7"/>
  <c r="AK18" i="7"/>
  <c r="AG18" i="7"/>
  <c r="AE18" i="7"/>
  <c r="AI18" i="7"/>
  <c r="AB18" i="7"/>
  <c r="AC18" i="7"/>
  <c r="I80" i="7"/>
  <c r="D140" i="10"/>
  <c r="AA143" i="10"/>
  <c r="Y143" i="10"/>
  <c r="D160" i="10"/>
  <c r="X143" i="10"/>
  <c r="K75" i="7"/>
  <c r="F151" i="10"/>
  <c r="Y138" i="10"/>
  <c r="X138" i="10"/>
  <c r="AA138" i="10"/>
  <c r="P114" i="7"/>
  <c r="K178" i="10"/>
  <c r="P115" i="7" s="1"/>
  <c r="V99" i="7"/>
  <c r="Q166" i="10"/>
  <c r="V103" i="7" s="1"/>
  <c r="Q163" i="10"/>
  <c r="N76" i="7"/>
  <c r="I152" i="10"/>
  <c r="N89" i="7" s="1"/>
  <c r="I157" i="10"/>
  <c r="N94" i="7" s="1"/>
  <c r="I153" i="10"/>
  <c r="AI112" i="7"/>
  <c r="AI130" i="7" s="1"/>
  <c r="AK112" i="7"/>
  <c r="AK130" i="7" s="1"/>
  <c r="AC112" i="7"/>
  <c r="AC130" i="7" s="1"/>
  <c r="AB112" i="7"/>
  <c r="AB130" i="7" s="1"/>
  <c r="AG112" i="7"/>
  <c r="AG130" i="7" s="1"/>
  <c r="AE112" i="7"/>
  <c r="AE130" i="7" s="1"/>
  <c r="AK16" i="7"/>
  <c r="AG16" i="7"/>
  <c r="AC16" i="7"/>
  <c r="AB16" i="7"/>
  <c r="AE16" i="7"/>
  <c r="AI16" i="7"/>
  <c r="AH18" i="7"/>
  <c r="AJ18" i="7"/>
  <c r="AF18" i="7"/>
  <c r="AD18" i="7"/>
  <c r="AL18" i="7"/>
  <c r="AH182" i="10"/>
  <c r="AH183" i="10"/>
  <c r="AH188" i="10"/>
  <c r="P163" i="10"/>
  <c r="P166" i="10"/>
  <c r="U103" i="7" s="1"/>
  <c r="U99" i="7"/>
  <c r="AA82" i="10"/>
  <c r="U84" i="10"/>
  <c r="Z21" i="7" s="1"/>
  <c r="Z8" i="7"/>
  <c r="U83" i="10"/>
  <c r="Z20" i="7" s="1"/>
  <c r="U72" i="10"/>
  <c r="Z9" i="7" s="1"/>
  <c r="AI22" i="7"/>
  <c r="AB22" i="7"/>
  <c r="AC22" i="7"/>
  <c r="AE22" i="7"/>
  <c r="AG22" i="7"/>
  <c r="AK22" i="7"/>
  <c r="AA75" i="10"/>
  <c r="AA171" i="10"/>
  <c r="AP75" i="7"/>
  <c r="T151" i="10"/>
  <c r="AP88" i="7" s="1"/>
  <c r="AG60" i="7"/>
  <c r="AB60" i="7"/>
  <c r="AE60" i="7"/>
  <c r="AK60" i="7"/>
  <c r="AI60" i="7"/>
  <c r="AC60" i="7"/>
  <c r="K49" i="15"/>
  <c r="AH178" i="10"/>
  <c r="AA74" i="10"/>
  <c r="W27" i="7"/>
  <c r="R91" i="10"/>
  <c r="R105" i="10"/>
  <c r="R102" i="10"/>
  <c r="Z90" i="10"/>
  <c r="X90" i="10"/>
  <c r="AA90" i="10"/>
  <c r="AE78" i="7"/>
  <c r="AK78" i="7"/>
  <c r="AI78" i="7"/>
  <c r="AB78" i="7"/>
  <c r="AG78" i="7"/>
  <c r="AC78" i="7"/>
  <c r="AH75" i="10"/>
  <c r="X8" i="7"/>
  <c r="S84" i="10"/>
  <c r="X21" i="7" s="1"/>
  <c r="S83" i="10"/>
  <c r="X20" i="7" s="1"/>
  <c r="S72" i="10"/>
  <c r="X9" i="7" s="1"/>
  <c r="R114" i="7"/>
  <c r="M178" i="10"/>
  <c r="R115" i="7" s="1"/>
  <c r="AC39" i="7"/>
  <c r="AG39" i="7"/>
  <c r="AK39" i="7"/>
  <c r="AE39" i="7"/>
  <c r="AI39" i="7"/>
  <c r="AB39" i="7"/>
  <c r="I63" i="7"/>
  <c r="D139" i="10"/>
  <c r="Y126" i="10"/>
  <c r="AA126" i="10"/>
  <c r="X126" i="10"/>
  <c r="J100" i="7"/>
  <c r="E164" i="10"/>
  <c r="AC20" i="7"/>
  <c r="AB20" i="7"/>
  <c r="AK20" i="7"/>
  <c r="AI20" i="7"/>
  <c r="AE20" i="7"/>
  <c r="AG20" i="7"/>
  <c r="W116" i="7"/>
  <c r="Z179" i="10"/>
  <c r="Z189" i="10"/>
  <c r="W126" i="7"/>
  <c r="AE118" i="7"/>
  <c r="AB118" i="7"/>
  <c r="AK118" i="7"/>
  <c r="AI118" i="7"/>
  <c r="AC118" i="7"/>
  <c r="AG118" i="7"/>
  <c r="E191" i="10"/>
  <c r="J127" i="7"/>
  <c r="AA190" i="10"/>
  <c r="Y190" i="10"/>
  <c r="X190" i="10"/>
  <c r="Y161" i="10"/>
  <c r="AA107" i="10"/>
  <c r="S106" i="10"/>
  <c r="X43" i="7" s="1"/>
  <c r="X44" i="7"/>
  <c r="J115" i="7"/>
  <c r="AH126" i="10"/>
  <c r="H25" i="15"/>
  <c r="AC139" i="10"/>
  <c r="AK119" i="7"/>
  <c r="AI119" i="7"/>
  <c r="AB119" i="7"/>
  <c r="AE119" i="7"/>
  <c r="AC119" i="7"/>
  <c r="AG119" i="7"/>
  <c r="T97" i="7"/>
  <c r="O154" i="10"/>
  <c r="T91" i="7" s="1"/>
  <c r="O159" i="10"/>
  <c r="T96" i="7" s="1"/>
  <c r="T114" i="7"/>
  <c r="O178" i="10"/>
  <c r="T115" i="7" s="1"/>
  <c r="AF25" i="7"/>
  <c r="AJ25" i="7"/>
  <c r="AL25" i="7"/>
  <c r="AD25" i="7"/>
  <c r="AH25" i="7"/>
  <c r="AD24" i="7"/>
  <c r="AJ24" i="7"/>
  <c r="AH24" i="7"/>
  <c r="AL24" i="7"/>
  <c r="AF24" i="7"/>
  <c r="I64" i="7"/>
  <c r="Y127" i="10"/>
  <c r="AA127" i="10"/>
  <c r="X127" i="10"/>
  <c r="J90" i="7"/>
  <c r="E167" i="10"/>
  <c r="J104" i="7" s="1"/>
  <c r="AC67" i="7"/>
  <c r="AI67" i="7"/>
  <c r="AE67" i="7"/>
  <c r="AK67" i="7"/>
  <c r="AG67" i="7"/>
  <c r="AB67" i="7"/>
  <c r="J89" i="7"/>
  <c r="Y152" i="10"/>
  <c r="AD63" i="7"/>
  <c r="AJ63" i="7"/>
  <c r="AH63" i="7"/>
  <c r="AL63" i="7"/>
  <c r="AF63" i="7"/>
  <c r="AF102" i="10"/>
  <c r="AF91" i="10"/>
  <c r="J17" i="15" s="1"/>
  <c r="J16" i="15"/>
  <c r="AF105" i="10"/>
  <c r="X79" i="10"/>
  <c r="AF83" i="10"/>
  <c r="J8" i="15"/>
  <c r="AF84" i="10"/>
  <c r="AF72" i="10"/>
  <c r="J9" i="15" s="1"/>
  <c r="AI70" i="7"/>
  <c r="AE70" i="7"/>
  <c r="AK70" i="7"/>
  <c r="AC70" i="7"/>
  <c r="AG70" i="7"/>
  <c r="AB70" i="7"/>
  <c r="AH179" i="10"/>
  <c r="AH175" i="10"/>
  <c r="AH184" i="10"/>
  <c r="AB19" i="7"/>
  <c r="AG19" i="7"/>
  <c r="AE19" i="7"/>
  <c r="AI19" i="7"/>
  <c r="AK19" i="7"/>
  <c r="AC19" i="7"/>
  <c r="AA185" i="10"/>
  <c r="L153" i="10"/>
  <c r="Q76" i="7"/>
  <c r="L157" i="10"/>
  <c r="Q94" i="7" s="1"/>
  <c r="L152" i="10"/>
  <c r="Q89" i="7" s="1"/>
  <c r="AG62" i="7"/>
  <c r="AC62" i="7"/>
  <c r="AK62" i="7"/>
  <c r="AI62" i="7"/>
  <c r="AB62" i="7"/>
  <c r="AE62" i="7"/>
  <c r="S139" i="10"/>
  <c r="X63" i="7"/>
  <c r="X104" i="10"/>
  <c r="H144" i="7" s="1"/>
  <c r="AA104" i="10"/>
  <c r="Y104" i="10"/>
  <c r="I41" i="7"/>
  <c r="D111" i="10"/>
  <c r="AE12" i="7"/>
  <c r="AB12" i="7"/>
  <c r="AG12" i="7"/>
  <c r="AK12" i="7"/>
  <c r="AC12" i="7"/>
  <c r="AI12" i="7"/>
  <c r="T162" i="10"/>
  <c r="AP83" i="7"/>
  <c r="T177" i="10"/>
  <c r="W12" i="7"/>
  <c r="Z75" i="10"/>
  <c r="X179" i="10"/>
  <c r="AK55" i="7"/>
  <c r="AE55" i="7"/>
  <c r="AC55" i="7"/>
  <c r="AB55" i="7"/>
  <c r="AG55" i="7"/>
  <c r="AI55" i="7"/>
  <c r="AH134" i="7"/>
  <c r="N134" i="7"/>
  <c r="S134" i="7"/>
  <c r="AK134" i="7"/>
  <c r="K134" i="7"/>
  <c r="AB42" i="7"/>
  <c r="O134" i="7"/>
  <c r="AP134" i="7"/>
  <c r="AA134" i="7"/>
  <c r="Y134" i="7" s="1"/>
  <c r="AF134" i="7"/>
  <c r="P134" i="7"/>
  <c r="M134" i="7"/>
  <c r="W134" i="7"/>
  <c r="AD134" i="7"/>
  <c r="R134" i="7"/>
  <c r="L134" i="7"/>
  <c r="T134" i="7"/>
  <c r="AI134" i="7"/>
  <c r="V134" i="7"/>
  <c r="AC42" i="7"/>
  <c r="AB134" i="7"/>
  <c r="AE42" i="7"/>
  <c r="Q134" i="7"/>
  <c r="AE134" i="7"/>
  <c r="AK42" i="7"/>
  <c r="U134" i="7"/>
  <c r="AJ134" i="7"/>
  <c r="AC134" i="7"/>
  <c r="AI42" i="7"/>
  <c r="X134" i="7"/>
  <c r="I134" i="7"/>
  <c r="AG134" i="7"/>
  <c r="AL134" i="7"/>
  <c r="Z134" i="7"/>
  <c r="AG42" i="7"/>
  <c r="J134" i="7"/>
  <c r="AG164" i="10"/>
  <c r="AH164" i="10" s="1"/>
  <c r="AH163" i="10"/>
  <c r="X76" i="10"/>
  <c r="X187" i="10"/>
  <c r="AI120" i="7"/>
  <c r="AK120" i="7"/>
  <c r="AE120" i="7"/>
  <c r="AG120" i="7"/>
  <c r="AC120" i="7"/>
  <c r="AB120" i="7"/>
  <c r="AH90" i="10"/>
  <c r="AC91" i="10"/>
  <c r="H16" i="15"/>
  <c r="AC102" i="10"/>
  <c r="AC105" i="10"/>
  <c r="AH105" i="10" s="1"/>
  <c r="W121" i="7"/>
  <c r="Z184" i="10"/>
  <c r="Z186" i="10"/>
  <c r="W123" i="7"/>
  <c r="W119" i="7"/>
  <c r="Z182" i="10"/>
  <c r="X181" i="10"/>
  <c r="AA188" i="10"/>
  <c r="U106" i="10"/>
  <c r="Z43" i="7" s="1"/>
  <c r="Z44" i="7"/>
  <c r="AA161" i="10"/>
  <c r="X107" i="10"/>
  <c r="H145" i="7" s="1"/>
  <c r="H147" i="7" s="1"/>
  <c r="J178" i="10"/>
  <c r="O115" i="7" s="1"/>
  <c r="O114" i="7"/>
  <c r="G166" i="10"/>
  <c r="L103" i="7" s="1"/>
  <c r="G163" i="10"/>
  <c r="L99" i="7"/>
  <c r="AG102" i="10"/>
  <c r="K16" i="15"/>
  <c r="AG91" i="10"/>
  <c r="K17" i="15" s="1"/>
  <c r="AG105" i="10"/>
  <c r="L159" i="10"/>
  <c r="Q96" i="7" s="1"/>
  <c r="Q97" i="7"/>
  <c r="L154" i="10"/>
  <c r="Q91" i="7" s="1"/>
  <c r="U157" i="10"/>
  <c r="Z94" i="7" s="1"/>
  <c r="U152" i="10"/>
  <c r="Z89" i="7" s="1"/>
  <c r="U153" i="10"/>
  <c r="Z76" i="7"/>
  <c r="X180" i="10"/>
  <c r="AA114" i="7"/>
  <c r="Y114" i="7" s="1"/>
  <c r="Z177" i="10"/>
  <c r="V178" i="10"/>
  <c r="O166" i="10"/>
  <c r="T103" i="7" s="1"/>
  <c r="O163" i="10"/>
  <c r="T99" i="7"/>
  <c r="AE28" i="7"/>
  <c r="AI28" i="7"/>
  <c r="AK28" i="7"/>
  <c r="AC28" i="7"/>
  <c r="AG28" i="7"/>
  <c r="AB28" i="7"/>
  <c r="AC116" i="7"/>
  <c r="AB116" i="7"/>
  <c r="AI116" i="7"/>
  <c r="AG116" i="7"/>
  <c r="AK116" i="7"/>
  <c r="AE116" i="7"/>
  <c r="L166" i="10"/>
  <c r="Q103" i="7" s="1"/>
  <c r="L163" i="10"/>
  <c r="Q99" i="7"/>
  <c r="I23" i="7"/>
  <c r="Y86" i="10"/>
  <c r="AA86" i="10"/>
  <c r="X86" i="10"/>
  <c r="AH172" i="10"/>
  <c r="H47" i="15"/>
  <c r="AA79" i="10"/>
  <c r="R152" i="10"/>
  <c r="W76" i="7"/>
  <c r="R157" i="10"/>
  <c r="R153" i="10"/>
  <c r="Z139" i="10"/>
  <c r="I74" i="7"/>
  <c r="Y137" i="10"/>
  <c r="D150" i="10"/>
  <c r="AA137" i="10"/>
  <c r="X137" i="10"/>
  <c r="AL75" i="7"/>
  <c r="AH75" i="7"/>
  <c r="AJ75" i="7"/>
  <c r="AD75" i="7"/>
  <c r="AF75" i="7"/>
  <c r="AE81" i="7"/>
  <c r="AB81" i="7"/>
  <c r="AK81" i="7"/>
  <c r="AI81" i="7"/>
  <c r="AG81" i="7"/>
  <c r="AC81" i="7"/>
  <c r="H46" i="15"/>
  <c r="AH171" i="10"/>
  <c r="AH186" i="10"/>
  <c r="X82" i="10"/>
  <c r="Y88" i="10"/>
  <c r="I25" i="7"/>
  <c r="AA88" i="10"/>
  <c r="X88" i="10"/>
  <c r="X75" i="10"/>
  <c r="AG153" i="10"/>
  <c r="AG167" i="10" s="1"/>
  <c r="K31" i="15"/>
  <c r="AG152" i="10"/>
  <c r="AG157" i="10"/>
  <c r="K37" i="15" s="1"/>
  <c r="I164" i="10"/>
  <c r="N101" i="7" s="1"/>
  <c r="N100" i="7"/>
  <c r="W19" i="7"/>
  <c r="Z82" i="10"/>
  <c r="AA179" i="10"/>
  <c r="AJ17" i="7"/>
  <c r="AF17" i="7"/>
  <c r="AH17" i="7"/>
  <c r="AD17" i="7"/>
  <c r="AL17" i="7"/>
  <c r="O42" i="15"/>
  <c r="N42" i="15"/>
  <c r="L42" i="15"/>
  <c r="M42" i="15"/>
  <c r="P42" i="15"/>
  <c r="J93" i="7"/>
  <c r="Y156" i="10"/>
  <c r="X156" i="10"/>
  <c r="AA156" i="10"/>
  <c r="AH74" i="10"/>
  <c r="AA76" i="10"/>
  <c r="AE124" i="7"/>
  <c r="AK124" i="7"/>
  <c r="AG124" i="7"/>
  <c r="AI124" i="7"/>
  <c r="AB124" i="7"/>
  <c r="AC124" i="7"/>
  <c r="X183" i="10"/>
  <c r="AH71" i="10"/>
  <c r="AC83" i="10"/>
  <c r="H8" i="15"/>
  <c r="AC84" i="10"/>
  <c r="AC72" i="10"/>
  <c r="W122" i="7"/>
  <c r="Z185" i="10"/>
  <c r="W111" i="7"/>
  <c r="Z174" i="10"/>
  <c r="AA181" i="10"/>
  <c r="AK125" i="7"/>
  <c r="AI125" i="7"/>
  <c r="AB125" i="7"/>
  <c r="AG125" i="7"/>
  <c r="AC125" i="7"/>
  <c r="AE125" i="7"/>
  <c r="O18" i="15"/>
  <c r="M18" i="15"/>
  <c r="P18" i="15"/>
  <c r="L18" i="15"/>
  <c r="N18" i="15"/>
  <c r="X161" i="10"/>
  <c r="O99" i="7"/>
  <c r="J163" i="10"/>
  <c r="J166" i="10"/>
  <c r="O103" i="7" s="1"/>
  <c r="G178" i="10"/>
  <c r="L115" i="7" s="1"/>
  <c r="L114" i="7"/>
  <c r="O76" i="7"/>
  <c r="J152" i="10"/>
  <c r="O89" i="7" s="1"/>
  <c r="J153" i="10"/>
  <c r="J157" i="10"/>
  <c r="O94" i="7" s="1"/>
  <c r="N167" i="10"/>
  <c r="S104" i="7" s="1"/>
  <c r="S90" i="7"/>
  <c r="AC123" i="7"/>
  <c r="AB123" i="7"/>
  <c r="AI123" i="7"/>
  <c r="AG123" i="7"/>
  <c r="AE123" i="7"/>
  <c r="AK123" i="7"/>
  <c r="K8" i="15"/>
  <c r="AG84" i="10"/>
  <c r="AG83" i="10"/>
  <c r="AG72" i="10"/>
  <c r="K9" i="15" s="1"/>
  <c r="AC53" i="7"/>
  <c r="AB53" i="7"/>
  <c r="AE53" i="7"/>
  <c r="AK53" i="7"/>
  <c r="AG53" i="7"/>
  <c r="AI53" i="7"/>
  <c r="W31" i="7"/>
  <c r="Z94" i="10"/>
  <c r="V97" i="7"/>
  <c r="Q159" i="10"/>
  <c r="V96" i="7" s="1"/>
  <c r="Q154" i="10"/>
  <c r="V91" i="7" s="1"/>
  <c r="AA180" i="10"/>
  <c r="M90" i="7"/>
  <c r="H167" i="10"/>
  <c r="M104" i="7" s="1"/>
  <c r="V166" i="10"/>
  <c r="Z162" i="10"/>
  <c r="AA99" i="7"/>
  <c r="Y99" i="7" s="1"/>
  <c r="V163" i="10"/>
  <c r="R90" i="7"/>
  <c r="M167" i="10"/>
  <c r="R104" i="7" s="1"/>
  <c r="T166" i="10" l="1"/>
  <c r="AP103" i="7" s="1"/>
  <c r="AP99" i="7"/>
  <c r="T163" i="10"/>
  <c r="Y140" i="10"/>
  <c r="AA140" i="10"/>
  <c r="X140" i="10"/>
  <c r="I77" i="7"/>
  <c r="AL8" i="7"/>
  <c r="AH8" i="7"/>
  <c r="AJ8" i="7"/>
  <c r="AD8" i="7"/>
  <c r="AF8" i="7"/>
  <c r="AE33" i="7"/>
  <c r="AI33" i="7"/>
  <c r="AB33" i="7"/>
  <c r="AC33" i="7"/>
  <c r="AG33" i="7"/>
  <c r="AK33" i="7"/>
  <c r="F167" i="10"/>
  <c r="K104" i="7" s="1"/>
  <c r="K90" i="7"/>
  <c r="AD113" i="7"/>
  <c r="AH113" i="7"/>
  <c r="AF113" i="7"/>
  <c r="AJ113" i="7"/>
  <c r="AL113" i="7"/>
  <c r="AL110" i="7"/>
  <c r="AH110" i="7"/>
  <c r="AJ110" i="7"/>
  <c r="AF110" i="7"/>
  <c r="AD110" i="7"/>
  <c r="AK66" i="7"/>
  <c r="AI66" i="7"/>
  <c r="AE66" i="7"/>
  <c r="AB66" i="7"/>
  <c r="AC66" i="7"/>
  <c r="AG66" i="7"/>
  <c r="AF121" i="7"/>
  <c r="AH121" i="7"/>
  <c r="AD121" i="7"/>
  <c r="AJ121" i="7"/>
  <c r="AL121" i="7"/>
  <c r="AL124" i="7"/>
  <c r="AH124" i="7"/>
  <c r="AD124" i="7"/>
  <c r="AF124" i="7"/>
  <c r="AJ124" i="7"/>
  <c r="AA103" i="7"/>
  <c r="Y103" i="7" s="1"/>
  <c r="Z166" i="10"/>
  <c r="Y150" i="10"/>
  <c r="AA150" i="10"/>
  <c r="I87" i="7"/>
  <c r="X150" i="10"/>
  <c r="Q100" i="7"/>
  <c r="L164" i="10"/>
  <c r="Q101" i="7" s="1"/>
  <c r="AE133" i="7"/>
  <c r="O133" i="7"/>
  <c r="Z133" i="7"/>
  <c r="AK133" i="7"/>
  <c r="AD133" i="7"/>
  <c r="AK41" i="7"/>
  <c r="AG41" i="7"/>
  <c r="AP133" i="7"/>
  <c r="AE41" i="7"/>
  <c r="AF133" i="7"/>
  <c r="AJ133" i="7"/>
  <c r="T133" i="7"/>
  <c r="AC133" i="7"/>
  <c r="AB41" i="7"/>
  <c r="N133" i="7"/>
  <c r="S133" i="7"/>
  <c r="AB133" i="7"/>
  <c r="J133" i="7"/>
  <c r="V133" i="7"/>
  <c r="P133" i="7"/>
  <c r="AI41" i="7"/>
  <c r="R133" i="7"/>
  <c r="AA133" i="7"/>
  <c r="Y133" i="7" s="1"/>
  <c r="U133" i="7"/>
  <c r="AC41" i="7"/>
  <c r="AG133" i="7"/>
  <c r="K133" i="7"/>
  <c r="Q133" i="7"/>
  <c r="X133" i="7"/>
  <c r="AL133" i="7"/>
  <c r="AI133" i="7"/>
  <c r="AH133" i="7"/>
  <c r="M133" i="7"/>
  <c r="L133" i="7"/>
  <c r="W133" i="7"/>
  <c r="I133" i="7"/>
  <c r="P164" i="10"/>
  <c r="U101" i="7" s="1"/>
  <c r="U100" i="7"/>
  <c r="AK75" i="7"/>
  <c r="AE75" i="7"/>
  <c r="AG75" i="7"/>
  <c r="AC75" i="7"/>
  <c r="AI75" i="7"/>
  <c r="AB75" i="7"/>
  <c r="AL109" i="7"/>
  <c r="AF109" i="7"/>
  <c r="AJ109" i="7"/>
  <c r="AD109" i="7"/>
  <c r="AH109" i="7"/>
  <c r="AL48" i="7"/>
  <c r="AJ48" i="7"/>
  <c r="AF48" i="7"/>
  <c r="AH48" i="7"/>
  <c r="AD48" i="7"/>
  <c r="AC71" i="7"/>
  <c r="AI71" i="7"/>
  <c r="AK71" i="7"/>
  <c r="AB71" i="7"/>
  <c r="AE71" i="7"/>
  <c r="AG71" i="7"/>
  <c r="R191" i="10"/>
  <c r="W127" i="7"/>
  <c r="Z190" i="10"/>
  <c r="AA90" i="7"/>
  <c r="Y90" i="7" s="1"/>
  <c r="V167" i="10"/>
  <c r="AA104" i="7" s="1"/>
  <c r="Y104" i="7" s="1"/>
  <c r="AD118" i="7"/>
  <c r="AJ118" i="7"/>
  <c r="AH118" i="7"/>
  <c r="AF118" i="7"/>
  <c r="AL118" i="7"/>
  <c r="I86" i="7"/>
  <c r="AA149" i="10"/>
  <c r="X149" i="10"/>
  <c r="Y149" i="10"/>
  <c r="I79" i="7"/>
  <c r="Y142" i="10"/>
  <c r="AA142" i="10"/>
  <c r="X142" i="10"/>
  <c r="Z178" i="10"/>
  <c r="AA115" i="7"/>
  <c r="Y115" i="7" s="1"/>
  <c r="AF126" i="7"/>
  <c r="AL126" i="7"/>
  <c r="AH126" i="7"/>
  <c r="AJ126" i="7"/>
  <c r="AD126" i="7"/>
  <c r="AG63" i="7"/>
  <c r="AI63" i="7"/>
  <c r="AB63" i="7"/>
  <c r="AC63" i="7"/>
  <c r="AK63" i="7"/>
  <c r="AE63" i="7"/>
  <c r="AH27" i="7"/>
  <c r="AJ27" i="7"/>
  <c r="AF27" i="7"/>
  <c r="AD27" i="7"/>
  <c r="AL27" i="7"/>
  <c r="Q164" i="10"/>
  <c r="V101" i="7" s="1"/>
  <c r="V100" i="7"/>
  <c r="K88" i="7"/>
  <c r="Y151" i="10"/>
  <c r="AA151" i="10"/>
  <c r="X151" i="10"/>
  <c r="AL88" i="7"/>
  <c r="AF88" i="7"/>
  <c r="AJ88" i="7"/>
  <c r="AH88" i="7"/>
  <c r="AD88" i="7"/>
  <c r="Z83" i="10"/>
  <c r="W20" i="7"/>
  <c r="X83" i="10"/>
  <c r="AA83" i="10"/>
  <c r="R139" i="7"/>
  <c r="AG139" i="7"/>
  <c r="AL139" i="7"/>
  <c r="Z139" i="7"/>
  <c r="K139" i="7"/>
  <c r="AG47" i="7"/>
  <c r="O139" i="7"/>
  <c r="AH139" i="7"/>
  <c r="AC139" i="7"/>
  <c r="AJ139" i="7"/>
  <c r="AC47" i="7"/>
  <c r="AF139" i="7"/>
  <c r="X139" i="7"/>
  <c r="J139" i="7"/>
  <c r="U139" i="7"/>
  <c r="AB47" i="7"/>
  <c r="AK139" i="7"/>
  <c r="AP139" i="7"/>
  <c r="AE47" i="7"/>
  <c r="W139" i="7"/>
  <c r="L139" i="7"/>
  <c r="I139" i="7"/>
  <c r="V139" i="7"/>
  <c r="AD139" i="7"/>
  <c r="T139" i="7"/>
  <c r="AA139" i="7"/>
  <c r="Y139" i="7" s="1"/>
  <c r="M139" i="7"/>
  <c r="P139" i="7"/>
  <c r="AI47" i="7"/>
  <c r="AK47" i="7"/>
  <c r="Q139" i="7"/>
  <c r="AB139" i="7"/>
  <c r="S139" i="7"/>
  <c r="AE139" i="7"/>
  <c r="N139" i="7"/>
  <c r="AI139" i="7"/>
  <c r="AL44" i="7"/>
  <c r="AF44" i="7"/>
  <c r="AD44" i="7"/>
  <c r="AJ44" i="7"/>
  <c r="AH44" i="7"/>
  <c r="AL125" i="7"/>
  <c r="AF125" i="7"/>
  <c r="AH125" i="7"/>
  <c r="AJ125" i="7"/>
  <c r="AD125" i="7"/>
  <c r="P100" i="7"/>
  <c r="K164" i="10"/>
  <c r="P101" i="7" s="1"/>
  <c r="AH99" i="7"/>
  <c r="AD99" i="7"/>
  <c r="AJ99" i="7"/>
  <c r="AL99" i="7"/>
  <c r="AF99" i="7"/>
  <c r="L49" i="15"/>
  <c r="M49" i="15"/>
  <c r="O49" i="15"/>
  <c r="P49" i="15"/>
  <c r="N49" i="15"/>
  <c r="AL111" i="7"/>
  <c r="AD111" i="7"/>
  <c r="AJ111" i="7"/>
  <c r="AF111" i="7"/>
  <c r="AH111" i="7"/>
  <c r="M46" i="15"/>
  <c r="N46" i="15"/>
  <c r="P46" i="15"/>
  <c r="L46" i="15"/>
  <c r="O46" i="15"/>
  <c r="AB74" i="7"/>
  <c r="AG74" i="7"/>
  <c r="AE74" i="7"/>
  <c r="AC74" i="7"/>
  <c r="AK74" i="7"/>
  <c r="AI74" i="7"/>
  <c r="L100" i="7"/>
  <c r="G164" i="10"/>
  <c r="L101" i="7" s="1"/>
  <c r="J128" i="7"/>
  <c r="Y191" i="10"/>
  <c r="O100" i="7"/>
  <c r="J164" i="10"/>
  <c r="O101" i="7" s="1"/>
  <c r="AL19" i="7"/>
  <c r="AD19" i="7"/>
  <c r="AJ19" i="7"/>
  <c r="AH19" i="7"/>
  <c r="AF19" i="7"/>
  <c r="N47" i="15"/>
  <c r="P47" i="15"/>
  <c r="M47" i="15"/>
  <c r="O47" i="15"/>
  <c r="L47" i="15"/>
  <c r="AJ114" i="7"/>
  <c r="AF114" i="7"/>
  <c r="AL114" i="7"/>
  <c r="AD114" i="7"/>
  <c r="AH114" i="7"/>
  <c r="AH102" i="10"/>
  <c r="H31" i="15"/>
  <c r="AH139" i="10"/>
  <c r="AC152" i="10"/>
  <c r="AH152" i="10" s="1"/>
  <c r="AC153" i="10"/>
  <c r="AC157" i="10"/>
  <c r="AF116" i="7"/>
  <c r="AL116" i="7"/>
  <c r="AJ116" i="7"/>
  <c r="AD116" i="7"/>
  <c r="AH116" i="7"/>
  <c r="I76" i="7"/>
  <c r="D157" i="10"/>
  <c r="D153" i="10"/>
  <c r="Y139" i="10"/>
  <c r="X139" i="10"/>
  <c r="AA139" i="10"/>
  <c r="Z102" i="10"/>
  <c r="W39" i="7"/>
  <c r="AA102" i="10"/>
  <c r="X102" i="10"/>
  <c r="W21" i="7"/>
  <c r="Z84" i="10"/>
  <c r="AA84" i="10"/>
  <c r="X84" i="10"/>
  <c r="V90" i="7"/>
  <c r="Q167" i="10"/>
  <c r="V104" i="7" s="1"/>
  <c r="AK73" i="7"/>
  <c r="AG73" i="7"/>
  <c r="AC73" i="7"/>
  <c r="AI73" i="7"/>
  <c r="AB73" i="7"/>
  <c r="AE73" i="7"/>
  <c r="AJ31" i="7"/>
  <c r="AH31" i="7"/>
  <c r="AF31" i="7"/>
  <c r="AL31" i="7"/>
  <c r="AD31" i="7"/>
  <c r="T100" i="7"/>
  <c r="O164" i="10"/>
  <c r="T101" i="7" s="1"/>
  <c r="AF12" i="7"/>
  <c r="AH12" i="7"/>
  <c r="AL12" i="7"/>
  <c r="AJ12" i="7"/>
  <c r="AD12" i="7"/>
  <c r="AC64" i="7"/>
  <c r="AG64" i="7"/>
  <c r="AI64" i="7"/>
  <c r="AE64" i="7"/>
  <c r="AK64" i="7"/>
  <c r="AB64" i="7"/>
  <c r="Z105" i="10"/>
  <c r="W42" i="7"/>
  <c r="X105" i="10"/>
  <c r="H146" i="7" s="1"/>
  <c r="AA105" i="10"/>
  <c r="K84" i="7"/>
  <c r="AA147" i="10"/>
  <c r="X147" i="10"/>
  <c r="Y147" i="10"/>
  <c r="AA127" i="7"/>
  <c r="Y127" i="7" s="1"/>
  <c r="V191" i="10"/>
  <c r="AA128" i="7" s="1"/>
  <c r="Y128" i="7" s="1"/>
  <c r="P167" i="10"/>
  <c r="U104" i="7" s="1"/>
  <c r="U90" i="7"/>
  <c r="AH117" i="7"/>
  <c r="AJ117" i="7"/>
  <c r="AF117" i="7"/>
  <c r="AL117" i="7"/>
  <c r="AD117" i="7"/>
  <c r="AF84" i="7"/>
  <c r="AL84" i="7"/>
  <c r="AJ84" i="7"/>
  <c r="AD84" i="7"/>
  <c r="AH84" i="7"/>
  <c r="AL16" i="7"/>
  <c r="AJ16" i="7"/>
  <c r="AF16" i="7"/>
  <c r="AH16" i="7"/>
  <c r="AD16" i="7"/>
  <c r="W43" i="7"/>
  <c r="Z106" i="10"/>
  <c r="AE83" i="7"/>
  <c r="AC83" i="7"/>
  <c r="AI83" i="7"/>
  <c r="AK83" i="7"/>
  <c r="AB83" i="7"/>
  <c r="AG83" i="7"/>
  <c r="AJ122" i="7"/>
  <c r="AF122" i="7"/>
  <c r="AL122" i="7"/>
  <c r="AD122" i="7"/>
  <c r="AH122" i="7"/>
  <c r="O90" i="7"/>
  <c r="J167" i="10"/>
  <c r="O104" i="7" s="1"/>
  <c r="R167" i="10"/>
  <c r="W90" i="7"/>
  <c r="AH91" i="10"/>
  <c r="H17" i="15"/>
  <c r="X76" i="7"/>
  <c r="S157" i="10"/>
  <c r="X94" i="7" s="1"/>
  <c r="S152" i="10"/>
  <c r="X89" i="7" s="1"/>
  <c r="S153" i="10"/>
  <c r="Z153" i="10" s="1"/>
  <c r="N25" i="15"/>
  <c r="P25" i="15"/>
  <c r="M25" i="15"/>
  <c r="O25" i="15"/>
  <c r="L25" i="15"/>
  <c r="AE98" i="7"/>
  <c r="AI98" i="7"/>
  <c r="AB98" i="7"/>
  <c r="AK98" i="7"/>
  <c r="AC98" i="7"/>
  <c r="AG98" i="7"/>
  <c r="Z91" i="10"/>
  <c r="W28" i="7"/>
  <c r="X91" i="10"/>
  <c r="AA91" i="10"/>
  <c r="I97" i="7"/>
  <c r="D159" i="10"/>
  <c r="D154" i="10"/>
  <c r="Y160" i="10"/>
  <c r="X160" i="10"/>
  <c r="AA160" i="10"/>
  <c r="M164" i="10"/>
  <c r="R101" i="7" s="1"/>
  <c r="R100" i="7"/>
  <c r="S191" i="10"/>
  <c r="X128" i="7" s="1"/>
  <c r="X127" i="7"/>
  <c r="Z135" i="7"/>
  <c r="AB43" i="7"/>
  <c r="AP135" i="7"/>
  <c r="AC43" i="7"/>
  <c r="J135" i="7"/>
  <c r="AI135" i="7"/>
  <c r="AK43" i="7"/>
  <c r="T135" i="7"/>
  <c r="P135" i="7"/>
  <c r="I135" i="7"/>
  <c r="AD135" i="7"/>
  <c r="AC135" i="7"/>
  <c r="S135" i="7"/>
  <c r="V135" i="7"/>
  <c r="AJ135" i="7"/>
  <c r="AH135" i="7"/>
  <c r="Q135" i="7"/>
  <c r="AG43" i="7"/>
  <c r="AA135" i="7"/>
  <c r="Y135" i="7" s="1"/>
  <c r="AE43" i="7"/>
  <c r="L135" i="7"/>
  <c r="X135" i="7"/>
  <c r="O135" i="7"/>
  <c r="R135" i="7"/>
  <c r="AF135" i="7"/>
  <c r="AL135" i="7"/>
  <c r="AB135" i="7"/>
  <c r="K135" i="7"/>
  <c r="M135" i="7"/>
  <c r="W135" i="7"/>
  <c r="AG135" i="7"/>
  <c r="U135" i="7"/>
  <c r="AE135" i="7"/>
  <c r="N135" i="7"/>
  <c r="AI43" i="7"/>
  <c r="AK135" i="7"/>
  <c r="F166" i="10"/>
  <c r="F163" i="10"/>
  <c r="K99" i="7"/>
  <c r="X162" i="10"/>
  <c r="AA162" i="10"/>
  <c r="Y162" i="10"/>
  <c r="AE89" i="7"/>
  <c r="AG89" i="7"/>
  <c r="AB89" i="7"/>
  <c r="AI89" i="7"/>
  <c r="AC89" i="7"/>
  <c r="AK89" i="7"/>
  <c r="AL76" i="7"/>
  <c r="AH76" i="7"/>
  <c r="AD76" i="7"/>
  <c r="AF76" i="7"/>
  <c r="AJ76" i="7"/>
  <c r="AC23" i="7"/>
  <c r="AK23" i="7"/>
  <c r="AE23" i="7"/>
  <c r="AI23" i="7"/>
  <c r="AB23" i="7"/>
  <c r="AG23" i="7"/>
  <c r="N16" i="15"/>
  <c r="L16" i="15"/>
  <c r="M16" i="15"/>
  <c r="P16" i="15"/>
  <c r="O16" i="15"/>
  <c r="AP114" i="7"/>
  <c r="T178" i="10"/>
  <c r="AP115" i="7" s="1"/>
  <c r="X152" i="10"/>
  <c r="J101" i="7"/>
  <c r="N90" i="7"/>
  <c r="I167" i="10"/>
  <c r="N104" i="7" s="1"/>
  <c r="AK80" i="7"/>
  <c r="AG80" i="7"/>
  <c r="AB80" i="7"/>
  <c r="AI80" i="7"/>
  <c r="AE80" i="7"/>
  <c r="AC80" i="7"/>
  <c r="Z127" i="7"/>
  <c r="U191" i="10"/>
  <c r="Z128" i="7" s="1"/>
  <c r="AF120" i="7"/>
  <c r="AJ120" i="7"/>
  <c r="AL120" i="7"/>
  <c r="AD120" i="7"/>
  <c r="AH120" i="7"/>
  <c r="AL11" i="7"/>
  <c r="AD11" i="7"/>
  <c r="AJ11" i="7"/>
  <c r="AF11" i="7"/>
  <c r="AH11" i="7"/>
  <c r="H164" i="10"/>
  <c r="M101" i="7" s="1"/>
  <c r="M100" i="7"/>
  <c r="AJ112" i="7"/>
  <c r="AJ130" i="7" s="1"/>
  <c r="AL112" i="7"/>
  <c r="AL130" i="7" s="1"/>
  <c r="AH112" i="7"/>
  <c r="AH130" i="7" s="1"/>
  <c r="AF112" i="7"/>
  <c r="AF130" i="7" s="1"/>
  <c r="AD112" i="7"/>
  <c r="AD130" i="7" s="1"/>
  <c r="X106" i="10"/>
  <c r="AJ13" i="7"/>
  <c r="AH13" i="7"/>
  <c r="AF13" i="7"/>
  <c r="AD13" i="7"/>
  <c r="AL13" i="7"/>
  <c r="W89" i="7"/>
  <c r="Z152" i="10"/>
  <c r="P8" i="15"/>
  <c r="AH83" i="10"/>
  <c r="M8" i="15"/>
  <c r="N8" i="15"/>
  <c r="L8" i="15"/>
  <c r="O8" i="15"/>
  <c r="AJ119" i="7"/>
  <c r="AD119" i="7"/>
  <c r="AL119" i="7"/>
  <c r="AH119" i="7"/>
  <c r="AF119" i="7"/>
  <c r="V164" i="10"/>
  <c r="AA100" i="7"/>
  <c r="Y100" i="7" s="1"/>
  <c r="Z163" i="10"/>
  <c r="AH72" i="10"/>
  <c r="H9" i="15"/>
  <c r="AE93" i="7"/>
  <c r="AK93" i="7"/>
  <c r="AC93" i="7"/>
  <c r="AB93" i="7"/>
  <c r="AI93" i="7"/>
  <c r="AG93" i="7"/>
  <c r="W94" i="7"/>
  <c r="Z157" i="10"/>
  <c r="AH84" i="10"/>
  <c r="AC25" i="7"/>
  <c r="AK25" i="7"/>
  <c r="AB25" i="7"/>
  <c r="AI25" i="7"/>
  <c r="AG25" i="7"/>
  <c r="AE25" i="7"/>
  <c r="Z90" i="7"/>
  <c r="U167" i="10"/>
  <c r="Z104" i="7" s="1"/>
  <c r="AD123" i="7"/>
  <c r="AL123" i="7"/>
  <c r="AF123" i="7"/>
  <c r="AJ123" i="7"/>
  <c r="AH123" i="7"/>
  <c r="Y111" i="10"/>
  <c r="I48" i="7"/>
  <c r="X111" i="10"/>
  <c r="AA111" i="10"/>
  <c r="L167" i="10"/>
  <c r="Q104" i="7" s="1"/>
  <c r="Q90" i="7"/>
  <c r="AA152" i="10"/>
  <c r="AE127" i="7"/>
  <c r="AK127" i="7"/>
  <c r="AG127" i="7"/>
  <c r="AC127" i="7"/>
  <c r="AB127" i="7"/>
  <c r="AI127" i="7"/>
  <c r="W9" i="7"/>
  <c r="Z72" i="10"/>
  <c r="X72" i="10"/>
  <c r="AA72" i="10"/>
  <c r="AC24" i="7"/>
  <c r="AG24" i="7"/>
  <c r="AE24" i="7"/>
  <c r="AB24" i="7"/>
  <c r="AI24" i="7"/>
  <c r="AK24" i="7"/>
  <c r="G167" i="10"/>
  <c r="L104" i="7" s="1"/>
  <c r="L90" i="7"/>
  <c r="AA106" i="10"/>
  <c r="K114" i="7"/>
  <c r="F178" i="10"/>
  <c r="AA177" i="10"/>
  <c r="Y177" i="10"/>
  <c r="X177" i="10"/>
  <c r="AJ108" i="7"/>
  <c r="AJ132" i="7" s="1"/>
  <c r="AD108" i="7"/>
  <c r="AD132" i="7" s="1"/>
  <c r="AF108" i="7"/>
  <c r="AF132" i="7" s="1"/>
  <c r="AL108" i="7"/>
  <c r="AL132" i="7" s="1"/>
  <c r="AH108" i="7"/>
  <c r="AH132" i="7" s="1"/>
  <c r="AF90" i="7" l="1"/>
  <c r="AD90" i="7"/>
  <c r="AL90" i="7"/>
  <c r="AH90" i="7"/>
  <c r="AJ90" i="7"/>
  <c r="AD28" i="7"/>
  <c r="AH28" i="7"/>
  <c r="AL28" i="7"/>
  <c r="AF28" i="7"/>
  <c r="AJ28" i="7"/>
  <c r="AL39" i="7"/>
  <c r="AJ39" i="7"/>
  <c r="AH39" i="7"/>
  <c r="AF39" i="7"/>
  <c r="AD39" i="7"/>
  <c r="AI86" i="7"/>
  <c r="AB86" i="7"/>
  <c r="AK86" i="7"/>
  <c r="AG86" i="7"/>
  <c r="AC86" i="7"/>
  <c r="AE86" i="7"/>
  <c r="AJ103" i="7"/>
  <c r="AH103" i="7"/>
  <c r="AF103" i="7"/>
  <c r="AL103" i="7"/>
  <c r="AD103" i="7"/>
  <c r="AJ89" i="7"/>
  <c r="AL89" i="7"/>
  <c r="AD89" i="7"/>
  <c r="AH89" i="7"/>
  <c r="AF89" i="7"/>
  <c r="AI99" i="7"/>
  <c r="AG99" i="7"/>
  <c r="AC99" i="7"/>
  <c r="AE99" i="7"/>
  <c r="AK99" i="7"/>
  <c r="AB99" i="7"/>
  <c r="AI97" i="7"/>
  <c r="AG97" i="7"/>
  <c r="AE97" i="7"/>
  <c r="AC97" i="7"/>
  <c r="AK97" i="7"/>
  <c r="AB97" i="7"/>
  <c r="N17" i="15"/>
  <c r="L17" i="15"/>
  <c r="M17" i="15"/>
  <c r="P17" i="15"/>
  <c r="O17" i="15"/>
  <c r="AD94" i="7"/>
  <c r="AJ94" i="7"/>
  <c r="AF94" i="7"/>
  <c r="AL94" i="7"/>
  <c r="AH94" i="7"/>
  <c r="V140" i="7"/>
  <c r="AI48" i="7"/>
  <c r="L140" i="7"/>
  <c r="O140" i="7"/>
  <c r="AG140" i="7"/>
  <c r="K140" i="7"/>
  <c r="X140" i="7"/>
  <c r="AP140" i="7"/>
  <c r="M140" i="7"/>
  <c r="AK140" i="7"/>
  <c r="AF140" i="7"/>
  <c r="AB140" i="7"/>
  <c r="AJ140" i="7"/>
  <c r="I140" i="7"/>
  <c r="R140" i="7"/>
  <c r="AI140" i="7"/>
  <c r="J140" i="7"/>
  <c r="AB48" i="7"/>
  <c r="Q140" i="7"/>
  <c r="N140" i="7"/>
  <c r="U140" i="7"/>
  <c r="W140" i="7"/>
  <c r="T140" i="7"/>
  <c r="P140" i="7"/>
  <c r="AD140" i="7"/>
  <c r="AE140" i="7"/>
  <c r="AH140" i="7"/>
  <c r="Z140" i="7"/>
  <c r="AA140" i="7"/>
  <c r="Y140" i="7" s="1"/>
  <c r="S140" i="7"/>
  <c r="AK48" i="7"/>
  <c r="AE48" i="7"/>
  <c r="AG48" i="7"/>
  <c r="AC140" i="7"/>
  <c r="AC48" i="7"/>
  <c r="AL140" i="7"/>
  <c r="M9" i="15"/>
  <c r="O9" i="15"/>
  <c r="N9" i="15"/>
  <c r="L9" i="15"/>
  <c r="P9" i="15"/>
  <c r="Y154" i="10"/>
  <c r="I91" i="7"/>
  <c r="X154" i="10"/>
  <c r="AA154" i="10"/>
  <c r="AH43" i="7"/>
  <c r="AD43" i="7"/>
  <c r="AL43" i="7"/>
  <c r="AJ43" i="7"/>
  <c r="AF43" i="7"/>
  <c r="AL100" i="7"/>
  <c r="AD100" i="7"/>
  <c r="AH100" i="7"/>
  <c r="AJ100" i="7"/>
  <c r="AF100" i="7"/>
  <c r="Y159" i="10"/>
  <c r="I96" i="7"/>
  <c r="X159" i="10"/>
  <c r="AA159" i="10"/>
  <c r="AL21" i="7"/>
  <c r="AJ21" i="7"/>
  <c r="AF21" i="7"/>
  <c r="AD21" i="7"/>
  <c r="AH21" i="7"/>
  <c r="AK76" i="7"/>
  <c r="AG76" i="7"/>
  <c r="AB76" i="7"/>
  <c r="AI76" i="7"/>
  <c r="AC76" i="7"/>
  <c r="AE76" i="7"/>
  <c r="AA191" i="10"/>
  <c r="AJ115" i="7"/>
  <c r="AH115" i="7"/>
  <c r="AL115" i="7"/>
  <c r="AF115" i="7"/>
  <c r="AD115" i="7"/>
  <c r="AF127" i="7"/>
  <c r="AL127" i="7"/>
  <c r="AJ127" i="7"/>
  <c r="AD127" i="7"/>
  <c r="AH127" i="7"/>
  <c r="X90" i="7"/>
  <c r="S167" i="10"/>
  <c r="X104" i="7" s="1"/>
  <c r="W104" i="7"/>
  <c r="D167" i="10"/>
  <c r="I90" i="7"/>
  <c r="X153" i="10"/>
  <c r="AA153" i="10"/>
  <c r="Y153" i="10"/>
  <c r="H37" i="15"/>
  <c r="AH157" i="10"/>
  <c r="AB128" i="7"/>
  <c r="AI128" i="7"/>
  <c r="AE128" i="7"/>
  <c r="AK128" i="7"/>
  <c r="AC128" i="7"/>
  <c r="AG128" i="7"/>
  <c r="AI77" i="7"/>
  <c r="AG77" i="7"/>
  <c r="AB77" i="7"/>
  <c r="AK77" i="7"/>
  <c r="AE77" i="7"/>
  <c r="AC77" i="7"/>
  <c r="F164" i="10"/>
  <c r="K100" i="7"/>
  <c r="Y163" i="10"/>
  <c r="X163" i="10"/>
  <c r="AA163" i="10"/>
  <c r="I94" i="7"/>
  <c r="AA157" i="10"/>
  <c r="Y157" i="10"/>
  <c r="X157" i="10"/>
  <c r="AH153" i="10"/>
  <c r="AC167" i="10"/>
  <c r="AH167" i="10" s="1"/>
  <c r="X191" i="10"/>
  <c r="Z191" i="10"/>
  <c r="W128" i="7"/>
  <c r="AP100" i="7"/>
  <c r="T164" i="10"/>
  <c r="AP101" i="7" s="1"/>
  <c r="AB114" i="7"/>
  <c r="AI114" i="7"/>
  <c r="AC114" i="7"/>
  <c r="AE114" i="7"/>
  <c r="AK114" i="7"/>
  <c r="AG114" i="7"/>
  <c r="AA101" i="7"/>
  <c r="Y101" i="7" s="1"/>
  <c r="Z164" i="10"/>
  <c r="K103" i="7"/>
  <c r="X166" i="10"/>
  <c r="Y166" i="10"/>
  <c r="AA166" i="10"/>
  <c r="AF42" i="7"/>
  <c r="AD42" i="7"/>
  <c r="AJ42" i="7"/>
  <c r="AL42" i="7"/>
  <c r="AH42" i="7"/>
  <c r="AJ20" i="7"/>
  <c r="AL20" i="7"/>
  <c r="AH20" i="7"/>
  <c r="AD20" i="7"/>
  <c r="AF20" i="7"/>
  <c r="AB88" i="7"/>
  <c r="AK88" i="7"/>
  <c r="AC88" i="7"/>
  <c r="AE88" i="7"/>
  <c r="AI88" i="7"/>
  <c r="AG88" i="7"/>
  <c r="AE79" i="7"/>
  <c r="AC79" i="7"/>
  <c r="AK79" i="7"/>
  <c r="AI79" i="7"/>
  <c r="AG79" i="7"/>
  <c r="AB79" i="7"/>
  <c r="AF9" i="7"/>
  <c r="AD9" i="7"/>
  <c r="AJ9" i="7"/>
  <c r="AL9" i="7"/>
  <c r="AH9" i="7"/>
  <c r="K115" i="7"/>
  <c r="Y178" i="10"/>
  <c r="AA178" i="10"/>
  <c r="X178" i="10"/>
  <c r="AC84" i="7"/>
  <c r="AG84" i="7"/>
  <c r="AE84" i="7"/>
  <c r="AK84" i="7"/>
  <c r="AB84" i="7"/>
  <c r="AI84" i="7"/>
  <c r="P31" i="15"/>
  <c r="M31" i="15"/>
  <c r="N31" i="15"/>
  <c r="O31" i="15"/>
  <c r="L31" i="15"/>
  <c r="AK87" i="7"/>
  <c r="AI87" i="7"/>
  <c r="AB87" i="7"/>
  <c r="AE87" i="7"/>
  <c r="AC87" i="7"/>
  <c r="AG87" i="7"/>
  <c r="AE100" i="7" l="1"/>
  <c r="AB100" i="7"/>
  <c r="AK100" i="7"/>
  <c r="AG100" i="7"/>
  <c r="AI100" i="7"/>
  <c r="AC100" i="7"/>
  <c r="AG91" i="7"/>
  <c r="AC91" i="7"/>
  <c r="AE91" i="7"/>
  <c r="AK91" i="7"/>
  <c r="AI91" i="7"/>
  <c r="AB91" i="7"/>
  <c r="AK115" i="7"/>
  <c r="AB115" i="7"/>
  <c r="AI115" i="7"/>
  <c r="AG115" i="7"/>
  <c r="AC115" i="7"/>
  <c r="AE115" i="7"/>
  <c r="K101" i="7"/>
  <c r="AA164" i="10"/>
  <c r="X164" i="10"/>
  <c r="Y164" i="10"/>
  <c r="AL101" i="7"/>
  <c r="AF101" i="7"/>
  <c r="AH101" i="7"/>
  <c r="AJ101" i="7"/>
  <c r="AD101" i="7"/>
  <c r="AE94" i="7"/>
  <c r="AK94" i="7"/>
  <c r="AG94" i="7"/>
  <c r="AB94" i="7"/>
  <c r="AI94" i="7"/>
  <c r="AC94" i="7"/>
  <c r="AB96" i="7"/>
  <c r="AE96" i="7"/>
  <c r="AI96" i="7"/>
  <c r="AC96" i="7"/>
  <c r="AG96" i="7"/>
  <c r="AK96" i="7"/>
  <c r="AK90" i="7"/>
  <c r="AI90" i="7"/>
  <c r="AG90" i="7"/>
  <c r="AC90" i="7"/>
  <c r="AB90" i="7"/>
  <c r="AE90" i="7"/>
  <c r="Y167" i="10"/>
  <c r="X167" i="10"/>
  <c r="I104" i="7"/>
  <c r="AA167" i="10"/>
  <c r="AD128" i="7"/>
  <c r="AL128" i="7"/>
  <c r="AJ128" i="7"/>
  <c r="AH128" i="7"/>
  <c r="AF128" i="7"/>
  <c r="Z167" i="10"/>
  <c r="AK103" i="7"/>
  <c r="AI103" i="7"/>
  <c r="AE103" i="7"/>
  <c r="AB103" i="7"/>
  <c r="AG103" i="7"/>
  <c r="AC103" i="7"/>
  <c r="L37" i="15"/>
  <c r="P37" i="15"/>
  <c r="O37" i="15"/>
  <c r="M37" i="15"/>
  <c r="N37" i="15"/>
  <c r="AJ104" i="7" l="1"/>
  <c r="AF104" i="7"/>
  <c r="AL104" i="7"/>
  <c r="AH104" i="7"/>
  <c r="AD104" i="7"/>
  <c r="AK104" i="7"/>
  <c r="AC104" i="7"/>
  <c r="AE104" i="7"/>
  <c r="AB104" i="7"/>
  <c r="AI104" i="7"/>
  <c r="AG104" i="7"/>
  <c r="AC101" i="7"/>
  <c r="AE101" i="7"/>
  <c r="AK101" i="7"/>
  <c r="AB101" i="7"/>
  <c r="AI101" i="7"/>
  <c r="AG101" i="7"/>
</calcChain>
</file>

<file path=xl/comments1.xml><?xml version="1.0" encoding="utf-8"?>
<comments xmlns="http://schemas.openxmlformats.org/spreadsheetml/2006/main">
  <authors>
    <author>ese-veda03</author>
  </authors>
  <commentList>
    <comment ref="C22" authorId="0" shapeId="0">
      <text>
        <r>
          <rPr>
            <b/>
            <sz val="8"/>
            <color indexed="81"/>
            <rFont val="Tahoma"/>
            <family val="2"/>
          </rPr>
          <t>Christian:</t>
        </r>
        <r>
          <rPr>
            <sz val="8"/>
            <color indexed="81"/>
            <rFont val="Tahoma"/>
            <family val="2"/>
          </rPr>
          <t xml:space="preserve">
reflects more realistic charge post costs (private)</t>
        </r>
      </text>
    </comment>
  </commentList>
</comments>
</file>

<file path=xl/comments2.xml><?xml version="1.0" encoding="utf-8"?>
<comments xmlns="http://schemas.openxmlformats.org/spreadsheetml/2006/main">
  <authors>
    <author>ndaaa65</author>
  </authors>
  <commentList>
    <comment ref="C51" authorId="0" shapeId="0">
      <text>
        <r>
          <rPr>
            <b/>
            <sz val="8"/>
            <color indexed="81"/>
            <rFont val="Tahoma"/>
            <family val="2"/>
          </rPr>
          <t>ndaaa65:</t>
        </r>
        <r>
          <rPr>
            <sz val="8"/>
            <color indexed="81"/>
            <rFont val="Tahoma"/>
            <family val="2"/>
          </rPr>
          <t xml:space="preserve">
to convert IEA data to ecu, multiplication with factor
</t>
        </r>
      </text>
    </comment>
  </commentList>
</comments>
</file>

<file path=xl/comments3.xml><?xml version="1.0" encoding="utf-8"?>
<comments xmlns="http://schemas.openxmlformats.org/spreadsheetml/2006/main">
  <authors>
    <author>ndaaa65</author>
  </authors>
  <commentList>
    <comment ref="C6" authorId="0" shapeId="0">
      <text>
        <r>
          <rPr>
            <b/>
            <sz val="8"/>
            <color indexed="81"/>
            <rFont val="Tahoma"/>
            <family val="2"/>
          </rPr>
          <t>ndaaa65:</t>
        </r>
        <r>
          <rPr>
            <sz val="8"/>
            <color indexed="81"/>
            <rFont val="Tahoma"/>
            <family val="2"/>
          </rPr>
          <t xml:space="preserve">
EU member states average NG pipeline import price
</t>
        </r>
      </text>
    </comment>
    <comment ref="C7" authorId="0" shapeId="0">
      <text>
        <r>
          <rPr>
            <b/>
            <sz val="8"/>
            <color indexed="81"/>
            <rFont val="Tahoma"/>
            <family val="2"/>
          </rPr>
          <t>ndaaa65:</t>
        </r>
        <r>
          <rPr>
            <sz val="8"/>
            <color indexed="81"/>
            <rFont val="Tahoma"/>
            <family val="2"/>
          </rPr>
          <t xml:space="preserve">
steam coal import cost EU15</t>
        </r>
      </text>
    </comment>
  </commentList>
</comments>
</file>

<file path=xl/comments4.xml><?xml version="1.0" encoding="utf-8"?>
<comments xmlns="http://schemas.openxmlformats.org/spreadsheetml/2006/main">
  <authors>
    <author>FEB</author>
    <author>ndaaa65</author>
  </authors>
  <commentList>
    <comment ref="AY2" authorId="0" shapeId="0">
      <text>
        <r>
          <rPr>
            <b/>
            <sz val="8"/>
            <color indexed="81"/>
            <rFont val="Tahoma"/>
            <family val="2"/>
          </rPr>
          <t>FEB:</t>
        </r>
        <r>
          <rPr>
            <sz val="8"/>
            <color indexed="81"/>
            <rFont val="Tahoma"/>
            <family val="2"/>
          </rPr>
          <t xml:space="preserve">
Data received from SI, already in EURO/GJ
</t>
        </r>
      </text>
    </comment>
    <comment ref="AN10" authorId="1" shapeId="0">
      <text>
        <r>
          <rPr>
            <b/>
            <sz val="8"/>
            <color indexed="81"/>
            <rFont val="Tahoma"/>
            <family val="2"/>
          </rPr>
          <t>ndaaa65:</t>
        </r>
        <r>
          <rPr>
            <sz val="8"/>
            <color indexed="81"/>
            <rFont val="Tahoma"/>
            <family val="2"/>
          </rPr>
          <t xml:space="preserve">
adapted with TAXUD</t>
        </r>
      </text>
    </comment>
    <comment ref="D13" authorId="1" shapeId="0">
      <text>
        <r>
          <rPr>
            <b/>
            <sz val="8"/>
            <color indexed="81"/>
            <rFont val="Tahoma"/>
            <family val="2"/>
          </rPr>
          <t>ndaaa65:</t>
        </r>
        <r>
          <rPr>
            <sz val="8"/>
            <color indexed="81"/>
            <rFont val="Tahoma"/>
            <family val="2"/>
          </rPr>
          <t xml:space="preserve">
refunded for some sectors
</t>
        </r>
      </text>
    </comment>
    <comment ref="L13" authorId="1" shapeId="0">
      <text>
        <r>
          <rPr>
            <b/>
            <sz val="8"/>
            <color indexed="81"/>
            <rFont val="Tahoma"/>
            <family val="2"/>
          </rPr>
          <t>ndaaa65:</t>
        </r>
        <r>
          <rPr>
            <sz val="8"/>
            <color indexed="81"/>
            <rFont val="Tahoma"/>
            <family val="2"/>
          </rPr>
          <t xml:space="preserve">
0.7 derived from DK delivcost in templates
</t>
        </r>
      </text>
    </comment>
    <comment ref="I20" authorId="1" shapeId="0">
      <text>
        <r>
          <rPr>
            <b/>
            <sz val="8"/>
            <color indexed="81"/>
            <rFont val="Tahoma"/>
            <family val="2"/>
          </rPr>
          <t>ndaaa65:</t>
        </r>
        <r>
          <rPr>
            <sz val="8"/>
            <color indexed="81"/>
            <rFont val="Tahoma"/>
            <family val="2"/>
          </rPr>
          <t xml:space="preserve">
tax included in price</t>
        </r>
      </text>
    </comment>
  </commentList>
</comments>
</file>

<file path=xl/comments5.xml><?xml version="1.0" encoding="utf-8"?>
<comments xmlns="http://schemas.openxmlformats.org/spreadsheetml/2006/main">
  <authors>
    <author>Faculteit ETEW</author>
  </authors>
  <commentList>
    <comment ref="C5" authorId="0" shapeId="0">
      <text>
        <r>
          <rPr>
            <b/>
            <sz val="8"/>
            <color indexed="81"/>
            <rFont val="Tahoma"/>
            <family val="2"/>
          </rPr>
          <t>Faculteit ETEW:</t>
        </r>
        <r>
          <rPr>
            <sz val="8"/>
            <color indexed="81"/>
            <rFont val="Tahoma"/>
            <family val="2"/>
          </rPr>
          <t xml:space="preserve">
source:SUSATRANS, LPG and GDO additional tax to GSLtax
</t>
        </r>
      </text>
    </comment>
  </commentList>
</comments>
</file>

<file path=xl/comments6.xml><?xml version="1.0" encoding="utf-8"?>
<comments xmlns="http://schemas.openxmlformats.org/spreadsheetml/2006/main">
  <authors>
    <author>Faculteit ETEW</author>
    <author>KanORS</author>
  </authors>
  <commentList>
    <comment ref="B53" authorId="0" shapeId="0">
      <text>
        <r>
          <rPr>
            <b/>
            <sz val="8"/>
            <color indexed="81"/>
            <rFont val="Tahoma"/>
            <family val="2"/>
          </rPr>
          <t>Faculteit ETEW:</t>
        </r>
        <r>
          <rPr>
            <sz val="8"/>
            <color indexed="81"/>
            <rFont val="Tahoma"/>
            <family val="2"/>
          </rPr>
          <t xml:space="preserve">
% of ELC price, calibrated for belgium
</t>
        </r>
      </text>
    </comment>
    <comment ref="D120" authorId="1" shapeId="0">
      <text>
        <r>
          <rPr>
            <b/>
            <sz val="8"/>
            <color indexed="81"/>
            <rFont val="Tahoma"/>
            <family val="2"/>
          </rPr>
          <t>KanORS:</t>
        </r>
        <r>
          <rPr>
            <sz val="8"/>
            <color indexed="81"/>
            <rFont val="Tahoma"/>
            <family val="2"/>
          </rPr>
          <t xml:space="preserve">
GAS + 1
</t>
        </r>
      </text>
    </comment>
    <comment ref="E120" authorId="1" shapeId="0">
      <text>
        <r>
          <rPr>
            <b/>
            <sz val="8"/>
            <color indexed="81"/>
            <rFont val="Tahoma"/>
            <family val="2"/>
          </rPr>
          <t>KanORS:</t>
        </r>
        <r>
          <rPr>
            <sz val="8"/>
            <color indexed="81"/>
            <rFont val="Tahoma"/>
            <family val="2"/>
          </rPr>
          <t xml:space="preserve">
GAS + 1
</t>
        </r>
      </text>
    </comment>
    <comment ref="F120" authorId="1" shapeId="0">
      <text>
        <r>
          <rPr>
            <b/>
            <sz val="8"/>
            <color indexed="81"/>
            <rFont val="Tahoma"/>
            <family val="2"/>
          </rPr>
          <t>KanORS:</t>
        </r>
        <r>
          <rPr>
            <sz val="8"/>
            <color indexed="81"/>
            <rFont val="Tahoma"/>
            <family val="2"/>
          </rPr>
          <t xml:space="preserve">
GAS + 1
</t>
        </r>
      </text>
    </comment>
    <comment ref="G120" authorId="1" shapeId="0">
      <text>
        <r>
          <rPr>
            <b/>
            <sz val="8"/>
            <color indexed="81"/>
            <rFont val="Tahoma"/>
            <family val="2"/>
          </rPr>
          <t>KanORS:</t>
        </r>
        <r>
          <rPr>
            <sz val="8"/>
            <color indexed="81"/>
            <rFont val="Tahoma"/>
            <family val="2"/>
          </rPr>
          <t xml:space="preserve">
GAS + 1
</t>
        </r>
      </text>
    </comment>
    <comment ref="H120" authorId="1" shapeId="0">
      <text>
        <r>
          <rPr>
            <b/>
            <sz val="8"/>
            <color indexed="81"/>
            <rFont val="Tahoma"/>
            <family val="2"/>
          </rPr>
          <t>KanORS:</t>
        </r>
        <r>
          <rPr>
            <sz val="8"/>
            <color indexed="81"/>
            <rFont val="Tahoma"/>
            <family val="2"/>
          </rPr>
          <t xml:space="preserve">
GAS + 1
</t>
        </r>
      </text>
    </comment>
    <comment ref="I120" authorId="1" shapeId="0">
      <text>
        <r>
          <rPr>
            <b/>
            <sz val="8"/>
            <color indexed="81"/>
            <rFont val="Tahoma"/>
            <family val="2"/>
          </rPr>
          <t>KanORS:</t>
        </r>
        <r>
          <rPr>
            <sz val="8"/>
            <color indexed="81"/>
            <rFont val="Tahoma"/>
            <family val="2"/>
          </rPr>
          <t xml:space="preserve">
GAS + 1
</t>
        </r>
      </text>
    </comment>
    <comment ref="J120" authorId="1" shapeId="0">
      <text>
        <r>
          <rPr>
            <b/>
            <sz val="8"/>
            <color indexed="81"/>
            <rFont val="Tahoma"/>
            <family val="2"/>
          </rPr>
          <t>KanORS:</t>
        </r>
        <r>
          <rPr>
            <sz val="8"/>
            <color indexed="81"/>
            <rFont val="Tahoma"/>
            <family val="2"/>
          </rPr>
          <t xml:space="preserve">
GAS + 1
</t>
        </r>
      </text>
    </comment>
    <comment ref="K120" authorId="1" shapeId="0">
      <text>
        <r>
          <rPr>
            <b/>
            <sz val="8"/>
            <color indexed="81"/>
            <rFont val="Tahoma"/>
            <family val="2"/>
          </rPr>
          <t>KanORS:</t>
        </r>
        <r>
          <rPr>
            <sz val="8"/>
            <color indexed="81"/>
            <rFont val="Tahoma"/>
            <family val="2"/>
          </rPr>
          <t xml:space="preserve">
GAS + 1
</t>
        </r>
      </text>
    </comment>
    <comment ref="L120" authorId="1" shapeId="0">
      <text>
        <r>
          <rPr>
            <b/>
            <sz val="8"/>
            <color indexed="81"/>
            <rFont val="Tahoma"/>
            <family val="2"/>
          </rPr>
          <t>KanORS:</t>
        </r>
        <r>
          <rPr>
            <sz val="8"/>
            <color indexed="81"/>
            <rFont val="Tahoma"/>
            <family val="2"/>
          </rPr>
          <t xml:space="preserve">
GAS + 1
</t>
        </r>
      </text>
    </comment>
    <comment ref="M120" authorId="1" shapeId="0">
      <text>
        <r>
          <rPr>
            <b/>
            <sz val="8"/>
            <color indexed="81"/>
            <rFont val="Tahoma"/>
            <family val="2"/>
          </rPr>
          <t>KanORS:</t>
        </r>
        <r>
          <rPr>
            <sz val="8"/>
            <color indexed="81"/>
            <rFont val="Tahoma"/>
            <family val="2"/>
          </rPr>
          <t xml:space="preserve">
GAS + 1
</t>
        </r>
      </text>
    </comment>
    <comment ref="N120" authorId="1" shapeId="0">
      <text>
        <r>
          <rPr>
            <b/>
            <sz val="8"/>
            <color indexed="81"/>
            <rFont val="Tahoma"/>
            <family val="2"/>
          </rPr>
          <t>KanORS:</t>
        </r>
        <r>
          <rPr>
            <sz val="8"/>
            <color indexed="81"/>
            <rFont val="Tahoma"/>
            <family val="2"/>
          </rPr>
          <t xml:space="preserve">
GAS + 1
</t>
        </r>
      </text>
    </comment>
    <comment ref="O120" authorId="1" shapeId="0">
      <text>
        <r>
          <rPr>
            <b/>
            <sz val="8"/>
            <color indexed="81"/>
            <rFont val="Tahoma"/>
            <family val="2"/>
          </rPr>
          <t>KanORS:</t>
        </r>
        <r>
          <rPr>
            <sz val="8"/>
            <color indexed="81"/>
            <rFont val="Tahoma"/>
            <family val="2"/>
          </rPr>
          <t xml:space="preserve">
GAS + 1
</t>
        </r>
      </text>
    </comment>
    <comment ref="P120" authorId="1" shapeId="0">
      <text>
        <r>
          <rPr>
            <b/>
            <sz val="8"/>
            <color indexed="81"/>
            <rFont val="Tahoma"/>
            <family val="2"/>
          </rPr>
          <t>KanORS:</t>
        </r>
        <r>
          <rPr>
            <sz val="8"/>
            <color indexed="81"/>
            <rFont val="Tahoma"/>
            <family val="2"/>
          </rPr>
          <t xml:space="preserve">
GAS + 1
</t>
        </r>
      </text>
    </comment>
    <comment ref="Q120" authorId="1" shapeId="0">
      <text>
        <r>
          <rPr>
            <b/>
            <sz val="8"/>
            <color indexed="81"/>
            <rFont val="Tahoma"/>
            <family val="2"/>
          </rPr>
          <t>KanORS:</t>
        </r>
        <r>
          <rPr>
            <sz val="8"/>
            <color indexed="81"/>
            <rFont val="Tahoma"/>
            <family val="2"/>
          </rPr>
          <t xml:space="preserve">
GAS + 1
</t>
        </r>
      </text>
    </comment>
    <comment ref="R120" authorId="1" shapeId="0">
      <text>
        <r>
          <rPr>
            <b/>
            <sz val="8"/>
            <color indexed="81"/>
            <rFont val="Tahoma"/>
            <family val="2"/>
          </rPr>
          <t>KanORS:</t>
        </r>
        <r>
          <rPr>
            <sz val="8"/>
            <color indexed="81"/>
            <rFont val="Tahoma"/>
            <family val="2"/>
          </rPr>
          <t xml:space="preserve">
GAS + 1
</t>
        </r>
      </text>
    </comment>
    <comment ref="S120" authorId="1" shapeId="0">
      <text>
        <r>
          <rPr>
            <b/>
            <sz val="8"/>
            <color indexed="81"/>
            <rFont val="Tahoma"/>
            <family val="2"/>
          </rPr>
          <t>KanORS:</t>
        </r>
        <r>
          <rPr>
            <sz val="8"/>
            <color indexed="81"/>
            <rFont val="Tahoma"/>
            <family val="2"/>
          </rPr>
          <t xml:space="preserve">
GAS + 1
</t>
        </r>
      </text>
    </comment>
    <comment ref="T120" authorId="1" shapeId="0">
      <text>
        <r>
          <rPr>
            <b/>
            <sz val="8"/>
            <color indexed="81"/>
            <rFont val="Tahoma"/>
            <family val="2"/>
          </rPr>
          <t>KanORS:</t>
        </r>
        <r>
          <rPr>
            <sz val="8"/>
            <color indexed="81"/>
            <rFont val="Tahoma"/>
            <family val="2"/>
          </rPr>
          <t xml:space="preserve">
GAS + 1
</t>
        </r>
      </text>
    </comment>
    <comment ref="U120" authorId="1" shapeId="0">
      <text>
        <r>
          <rPr>
            <b/>
            <sz val="8"/>
            <color indexed="81"/>
            <rFont val="Tahoma"/>
            <family val="2"/>
          </rPr>
          <t>KanORS:</t>
        </r>
        <r>
          <rPr>
            <sz val="8"/>
            <color indexed="81"/>
            <rFont val="Tahoma"/>
            <family val="2"/>
          </rPr>
          <t xml:space="preserve">
GAS + 1
</t>
        </r>
      </text>
    </comment>
    <comment ref="V120" authorId="1" shapeId="0">
      <text>
        <r>
          <rPr>
            <b/>
            <sz val="8"/>
            <color indexed="81"/>
            <rFont val="Tahoma"/>
            <family val="2"/>
          </rPr>
          <t>KanORS:</t>
        </r>
        <r>
          <rPr>
            <sz val="8"/>
            <color indexed="81"/>
            <rFont val="Tahoma"/>
            <family val="2"/>
          </rPr>
          <t xml:space="preserve">
GAS + 1
</t>
        </r>
      </text>
    </comment>
    <comment ref="D131" authorId="1" shapeId="0">
      <text>
        <r>
          <rPr>
            <b/>
            <sz val="8"/>
            <color indexed="81"/>
            <rFont val="Tahoma"/>
            <family val="2"/>
          </rPr>
          <t>KanORS:</t>
        </r>
        <r>
          <rPr>
            <sz val="8"/>
            <color indexed="81"/>
            <rFont val="Tahoma"/>
            <family val="2"/>
          </rPr>
          <t xml:space="preserve">
GAS + 1
</t>
        </r>
      </text>
    </comment>
    <comment ref="D190" authorId="1" shapeId="0">
      <text>
        <r>
          <rPr>
            <b/>
            <sz val="8"/>
            <color indexed="81"/>
            <rFont val="Tahoma"/>
            <family val="2"/>
          </rPr>
          <t>KanORS:</t>
        </r>
        <r>
          <rPr>
            <sz val="8"/>
            <color indexed="81"/>
            <rFont val="Tahoma"/>
            <family val="2"/>
          </rPr>
          <t xml:space="preserve">
New Fuel, so 1+conventional ones
</t>
        </r>
      </text>
    </comment>
  </commentList>
</comments>
</file>

<file path=xl/comments7.xml><?xml version="1.0" encoding="utf-8"?>
<comments xmlns="http://schemas.openxmlformats.org/spreadsheetml/2006/main">
  <authors>
    <author>Amit Kanudia</author>
  </authors>
  <commentList>
    <comment ref="A142" authorId="0" shapeId="0">
      <text>
        <r>
          <rPr>
            <b/>
            <sz val="8"/>
            <color indexed="81"/>
            <rFont val="Tahoma"/>
            <family val="2"/>
          </rPr>
          <t>Amit Kanudia:</t>
        </r>
        <r>
          <rPr>
            <sz val="8"/>
            <color indexed="81"/>
            <rFont val="Tahoma"/>
            <family val="2"/>
          </rPr>
          <t xml:space="preserve">
NO idea what this is doing…
</t>
        </r>
      </text>
    </comment>
  </commentList>
</comments>
</file>

<file path=xl/comments8.xml><?xml version="1.0" encoding="utf-8"?>
<comments xmlns="http://schemas.openxmlformats.org/spreadsheetml/2006/main">
  <authors>
    <author>ese-veda03</author>
    <author>Amit Kanudia</author>
    <author>Amit</author>
  </authors>
  <commentList>
    <comment ref="E8" authorId="0" shapeId="0">
      <text>
        <r>
          <rPr>
            <b/>
            <sz val="8"/>
            <color indexed="81"/>
            <rFont val="Tahoma"/>
            <family val="2"/>
          </rPr>
          <t>Christian:</t>
        </r>
        <r>
          <rPr>
            <sz val="8"/>
            <color indexed="81"/>
            <rFont val="Tahoma"/>
            <family val="2"/>
          </rPr>
          <t xml:space="preserve">
reflects more realistic charge post costs (private)</t>
        </r>
      </text>
    </comment>
    <comment ref="C9" authorId="1" shapeId="0">
      <text>
        <r>
          <rPr>
            <b/>
            <sz val="8"/>
            <color indexed="81"/>
            <rFont val="Tahoma"/>
            <family val="2"/>
          </rPr>
          <t>Christian, Wouter:</t>
        </r>
        <r>
          <rPr>
            <sz val="8"/>
            <color indexed="81"/>
            <rFont val="Tahoma"/>
            <family val="2"/>
          </rPr>
          <t xml:space="preserve">
is total infrastructure costs for transport electricity (chg stn needs to be added to this for Evs)
</t>
        </r>
      </text>
    </comment>
    <comment ref="E9" authorId="0" shapeId="0">
      <text>
        <r>
          <rPr>
            <b/>
            <sz val="8"/>
            <color indexed="81"/>
            <rFont val="Tahoma"/>
            <family val="2"/>
          </rPr>
          <t>Christian:</t>
        </r>
        <r>
          <rPr>
            <sz val="8"/>
            <color indexed="81"/>
            <rFont val="Tahoma"/>
            <family val="2"/>
          </rPr>
          <t xml:space="preserve">
Trains etc… we assume a lower delivery cost than charging stations for Cars and Light Duty</t>
        </r>
      </text>
    </comment>
    <comment ref="C10" authorId="2" shapeId="0">
      <text>
        <r>
          <rPr>
            <b/>
            <sz val="8"/>
            <color indexed="81"/>
            <rFont val="Tahoma"/>
            <family val="2"/>
          </rPr>
          <t>Amit:</t>
        </r>
        <r>
          <rPr>
            <sz val="8"/>
            <color indexed="81"/>
            <rFont val="Tahoma"/>
            <family val="2"/>
          </rPr>
          <t xml:space="preserve">
4/16/2012
use of biomass in these sectors will involve additional costs
</t>
        </r>
      </text>
    </comment>
  </commentList>
</comments>
</file>

<file path=xl/comments9.xml><?xml version="1.0" encoding="utf-8"?>
<comments xmlns="http://schemas.openxmlformats.org/spreadsheetml/2006/main">
  <authors>
    <author>KanORS</author>
    <author>FEB</author>
  </authors>
  <commentList>
    <comment ref="Y4" authorId="0" shapeId="0">
      <text>
        <r>
          <rPr>
            <b/>
            <sz val="8"/>
            <color indexed="81"/>
            <rFont val="Tahoma"/>
            <family val="2"/>
          </rPr>
          <t>KanORS:</t>
        </r>
        <r>
          <rPr>
            <sz val="8"/>
            <color indexed="81"/>
            <rFont val="Tahoma"/>
            <family val="2"/>
          </rPr>
          <t xml:space="preserve">
These values were very different from other regions and there is some green stuff on the main IEA sheet. We (GG and I) have decided to use SK values instead.
Discovered while investigating RSDBIO going down
OLD values in col AP</t>
        </r>
      </text>
    </comment>
    <comment ref="E133" authorId="1" shapeId="0">
      <text>
        <r>
          <rPr>
            <b/>
            <sz val="8"/>
            <color indexed="81"/>
            <rFont val="Tahoma"/>
            <family val="2"/>
          </rPr>
          <t>FEB:</t>
        </r>
        <r>
          <rPr>
            <sz val="8"/>
            <color indexed="81"/>
            <rFont val="Tahoma"/>
            <family val="2"/>
          </rPr>
          <t xml:space="preserve">
for new products production
</t>
        </r>
      </text>
    </comment>
  </commentList>
</comments>
</file>

<file path=xl/sharedStrings.xml><?xml version="1.0" encoding="utf-8"?>
<sst xmlns="http://schemas.openxmlformats.org/spreadsheetml/2006/main" count="1229" uniqueCount="485">
  <si>
    <t>Conversion factors</t>
  </si>
  <si>
    <t>Inflation (2%/year)</t>
  </si>
  <si>
    <t>€ per US$</t>
  </si>
  <si>
    <t>mt to PJ</t>
  </si>
  <si>
    <t>fromBF to EURO</t>
  </si>
  <si>
    <t>bbl to PJ</t>
  </si>
  <si>
    <t>m3 to PJ</t>
  </si>
  <si>
    <t>from BF1990 to EURO2000=</t>
  </si>
  <si>
    <t>from BF2000 to EURO2000=</t>
  </si>
  <si>
    <t>discount rate</t>
  </si>
  <si>
    <t>Belgium</t>
  </si>
  <si>
    <t>GDP deflator growth rate</t>
  </si>
  <si>
    <t>GDP deflator growth, 90-2000</t>
  </si>
  <si>
    <t>Tc</t>
  </si>
  <si>
    <t xml:space="preserve">1 year = </t>
  </si>
  <si>
    <t>hours</t>
  </si>
  <si>
    <t>Tf</t>
  </si>
  <si>
    <t xml:space="preserve">1kWh e = </t>
  </si>
  <si>
    <t>kWh th</t>
  </si>
  <si>
    <t>Carnot</t>
  </si>
  <si>
    <t>Conversion energy units</t>
  </si>
  <si>
    <t>PJ</t>
  </si>
  <si>
    <t>=</t>
  </si>
  <si>
    <t>GWh</t>
  </si>
  <si>
    <t>GJ</t>
  </si>
  <si>
    <t>kWh</t>
  </si>
  <si>
    <t>MJ</t>
  </si>
  <si>
    <t>Ws</t>
  </si>
  <si>
    <t>wh</t>
  </si>
  <si>
    <t>Basic Unit Conversion Factors</t>
  </si>
  <si>
    <t>1BOE</t>
  </si>
  <si>
    <t>1 MBTU GAS</t>
  </si>
  <si>
    <t>1 TOE</t>
  </si>
  <si>
    <t>1 Kwh</t>
  </si>
  <si>
    <t>1PJ =</t>
  </si>
  <si>
    <t xml:space="preserve">1 t coal </t>
  </si>
  <si>
    <t>10e7kcal</t>
  </si>
  <si>
    <t>GW</t>
  </si>
  <si>
    <t>IEA source</t>
  </si>
  <si>
    <t>GJ/L</t>
  </si>
  <si>
    <t>TOE/TON</t>
  </si>
  <si>
    <t>KG/L</t>
  </si>
  <si>
    <t>L/TOE</t>
  </si>
  <si>
    <t>Gasoline</t>
  </si>
  <si>
    <t>Diesel</t>
  </si>
  <si>
    <t>GJ/1000l</t>
  </si>
  <si>
    <t>GJ/ton</t>
  </si>
  <si>
    <t>Light fuel</t>
  </si>
  <si>
    <t>Heavy Fuel Oil</t>
  </si>
  <si>
    <t>Electricity</t>
  </si>
  <si>
    <t>oil</t>
  </si>
  <si>
    <t>gas</t>
  </si>
  <si>
    <t>in 2005$</t>
  </si>
  <si>
    <t>coal</t>
  </si>
  <si>
    <t>($/boe)</t>
  </si>
  <si>
    <t>($/MBTU)</t>
  </si>
  <si>
    <t xml:space="preserve">($/ton) </t>
  </si>
  <si>
    <t>coking coal</t>
  </si>
  <si>
    <t>Conversion to EURO per GJ</t>
  </si>
  <si>
    <t>in EURO2000/GJ</t>
  </si>
  <si>
    <t>price increase 2000/2005=</t>
  </si>
  <si>
    <t>conversion factor</t>
  </si>
  <si>
    <t>AT</t>
  </si>
  <si>
    <t>BE</t>
  </si>
  <si>
    <t>DE</t>
  </si>
  <si>
    <t>(*)</t>
  </si>
  <si>
    <t>FI</t>
  </si>
  <si>
    <t>FR</t>
  </si>
  <si>
    <t>IE</t>
  </si>
  <si>
    <t>IT</t>
  </si>
  <si>
    <t>NL</t>
  </si>
  <si>
    <t>PT</t>
  </si>
  <si>
    <t>ES</t>
  </si>
  <si>
    <t>Price</t>
  </si>
  <si>
    <t>Excise Tax</t>
  </si>
  <si>
    <t>VAT</t>
  </si>
  <si>
    <t>Electricity sector</t>
  </si>
  <si>
    <t xml:space="preserve">P_HCL_EL </t>
  </si>
  <si>
    <t>ton</t>
  </si>
  <si>
    <t xml:space="preserve">P_HFO_EL </t>
  </si>
  <si>
    <t xml:space="preserve">P_NGS_EL </t>
  </si>
  <si>
    <t>10e7kcal GCV</t>
  </si>
  <si>
    <t>Industry</t>
  </si>
  <si>
    <t xml:space="preserve">P_HCL_IN </t>
  </si>
  <si>
    <t>P_HFO_IN</t>
  </si>
  <si>
    <t>P_GDO_IN</t>
  </si>
  <si>
    <t>1000l</t>
  </si>
  <si>
    <t xml:space="preserve">P_ELC_IN </t>
  </si>
  <si>
    <t>kwh</t>
  </si>
  <si>
    <t xml:space="preserve">P_NGS_IN </t>
  </si>
  <si>
    <t>Transport</t>
  </si>
  <si>
    <t>P_GDO_RT</t>
  </si>
  <si>
    <t>lit</t>
  </si>
  <si>
    <t>P_GSL_RT (95ron)</t>
  </si>
  <si>
    <t>Domestic/Household</t>
  </si>
  <si>
    <t>P_HCL_DM</t>
  </si>
  <si>
    <t xml:space="preserve">P_GDO_DM </t>
  </si>
  <si>
    <t xml:space="preserve">P_ELC_DM </t>
  </si>
  <si>
    <t>P_NGS_DM</t>
  </si>
  <si>
    <t>Prices from IEA Energy Prices and Taxes Statistics in 'fix EURO' or National Currencies (*)</t>
  </si>
  <si>
    <t>NC/EURO</t>
  </si>
  <si>
    <t>Conversion Factor for IEA prices in EURO</t>
  </si>
  <si>
    <t>Exchange Rates</t>
  </si>
  <si>
    <t>EX_AT</t>
  </si>
  <si>
    <t>EX_BE</t>
  </si>
  <si>
    <t>EX_DE</t>
  </si>
  <si>
    <t>EX_DK</t>
  </si>
  <si>
    <t>EX_FI</t>
  </si>
  <si>
    <t>EX_FR</t>
  </si>
  <si>
    <t>EX_EL</t>
  </si>
  <si>
    <t>EX_IE</t>
  </si>
  <si>
    <t xml:space="preserve">EX_IT </t>
  </si>
  <si>
    <t xml:space="preserve">EX_NL </t>
  </si>
  <si>
    <t>EX_PT</t>
  </si>
  <si>
    <t>EX_ES</t>
  </si>
  <si>
    <t>EX_SE</t>
  </si>
  <si>
    <t>EX_UK</t>
  </si>
  <si>
    <t xml:space="preserve">EX_HU </t>
  </si>
  <si>
    <t>EX_SI</t>
  </si>
  <si>
    <t>EX_CZ</t>
  </si>
  <si>
    <t>EX_SK</t>
  </si>
  <si>
    <t>EX_CH</t>
  </si>
  <si>
    <t>EX_EE</t>
  </si>
  <si>
    <t>EX_LT</t>
  </si>
  <si>
    <t>EX_LV</t>
  </si>
  <si>
    <t>EX_US</t>
  </si>
  <si>
    <t>US$ per EURO</t>
  </si>
  <si>
    <t xml:space="preserve">Inflation </t>
  </si>
  <si>
    <t>Going from Crude/Coal to Refined Products</t>
  </si>
  <si>
    <t>Coal to coke</t>
  </si>
  <si>
    <t>Crude to Heavy Fuel</t>
  </si>
  <si>
    <t>Crude to Light Distillate</t>
  </si>
  <si>
    <t>Crude to LPG</t>
  </si>
  <si>
    <t>Crude to Gasoline</t>
  </si>
  <si>
    <t>Heavy Distillate Oil</t>
  </si>
  <si>
    <t>Light Distilate Oil</t>
  </si>
  <si>
    <t>LPG</t>
  </si>
  <si>
    <t>Prices in EURO/GJ</t>
  </si>
  <si>
    <t>in EURO/GJ or MillionEURO/PJ</t>
  </si>
  <si>
    <t>Computation of the prices/delivery cost for the base year 2000</t>
  </si>
  <si>
    <t>Domestic Prices</t>
  </si>
  <si>
    <t>EURO/GJ</t>
  </si>
  <si>
    <t>Price for Import of Fuels (basic import price to which to add the delivery cost to have the final consumer price without taxes)</t>
  </si>
  <si>
    <t>(IEA Europe E15 Import Costs)</t>
  </si>
  <si>
    <t>ELCCOH</t>
  </si>
  <si>
    <t>ELCDST</t>
  </si>
  <si>
    <t>ELCHFO</t>
  </si>
  <si>
    <t>ELCGAS</t>
  </si>
  <si>
    <t>ELCWOO</t>
  </si>
  <si>
    <t>ELCBGS</t>
  </si>
  <si>
    <t>ELCMUN</t>
  </si>
  <si>
    <t>ELCSLU</t>
  </si>
  <si>
    <t>ELCNUC</t>
  </si>
  <si>
    <t>INDCOA</t>
  </si>
  <si>
    <t>INDCOK</t>
  </si>
  <si>
    <t>INDLFO</t>
  </si>
  <si>
    <t>INDNAP</t>
  </si>
  <si>
    <t>INDHFO</t>
  </si>
  <si>
    <t>INDGAS</t>
  </si>
  <si>
    <t>INDBIO</t>
  </si>
  <si>
    <t>INDMUN</t>
  </si>
  <si>
    <t>INDSLU</t>
  </si>
  <si>
    <t>INDELC</t>
  </si>
  <si>
    <t>RSDCOA</t>
  </si>
  <si>
    <t>RSDLPG</t>
  </si>
  <si>
    <t>RSDOIL</t>
  </si>
  <si>
    <t>RSDGAS</t>
  </si>
  <si>
    <t>RSDELC</t>
  </si>
  <si>
    <t>COMCOA</t>
  </si>
  <si>
    <t>COMLPG</t>
  </si>
  <si>
    <t>COMOIL</t>
  </si>
  <si>
    <t>COMGAS</t>
  </si>
  <si>
    <t>COMBIO</t>
  </si>
  <si>
    <t>COMELC</t>
  </si>
  <si>
    <t>TRALPG</t>
  </si>
  <si>
    <t>TRAGSL</t>
  </si>
  <si>
    <t>TRAKER</t>
  </si>
  <si>
    <t>TRADST</t>
  </si>
  <si>
    <t>TRAHFO</t>
  </si>
  <si>
    <t>TRAGAS</t>
  </si>
  <si>
    <t>TRABDL</t>
  </si>
  <si>
    <t>TRAELC</t>
  </si>
  <si>
    <t>INDHH2</t>
  </si>
  <si>
    <t>TRAHH2</t>
  </si>
  <si>
    <t>n° of years per period</t>
  </si>
  <si>
    <t>TRAETH</t>
  </si>
  <si>
    <t>RSDLTH</t>
  </si>
  <si>
    <t xml:space="preserve">Prices for TIMES </t>
  </si>
  <si>
    <t>Coal</t>
  </si>
  <si>
    <t>Coke (rel coal)</t>
  </si>
  <si>
    <t>Crude</t>
  </si>
  <si>
    <t>Natural Gas</t>
  </si>
  <si>
    <t>COMLTH</t>
  </si>
  <si>
    <t>Nat. Corrective factor</t>
  </si>
  <si>
    <t>INDCOL</t>
  </si>
  <si>
    <t>INDCOB</t>
  </si>
  <si>
    <t>Agriculture</t>
  </si>
  <si>
    <t>as large commercial</t>
  </si>
  <si>
    <t>Residential</t>
  </si>
  <si>
    <t>RSDBIO</t>
  </si>
  <si>
    <t>RSDGEO</t>
  </si>
  <si>
    <t>Commercial small</t>
  </si>
  <si>
    <t>COMGEO</t>
  </si>
  <si>
    <t>Commercial large</t>
  </si>
  <si>
    <t>% of small</t>
  </si>
  <si>
    <t>AGRBDL</t>
  </si>
  <si>
    <t>AGRBIO</t>
  </si>
  <si>
    <t>AGRCOA</t>
  </si>
  <si>
    <t>AGRELC</t>
  </si>
  <si>
    <t>AGRGAS</t>
  </si>
  <si>
    <t>AGRGEO</t>
  </si>
  <si>
    <t>AGRLPG</t>
  </si>
  <si>
    <t>AGRLTH</t>
  </si>
  <si>
    <t>AGROIL</t>
  </si>
  <si>
    <t>0.7 of DST</t>
  </si>
  <si>
    <t>INDHTH</t>
  </si>
  <si>
    <t>INDLPG</t>
  </si>
  <si>
    <t>INDLTH</t>
  </si>
  <si>
    <t>INDNEU</t>
  </si>
  <si>
    <t>INDRFG</t>
  </si>
  <si>
    <t>ELCCOL</t>
  </si>
  <si>
    <t>ELCDGS</t>
  </si>
  <si>
    <t>ELCGEO</t>
  </si>
  <si>
    <t>ELCRFG</t>
  </si>
  <si>
    <t>SUPCOA</t>
  </si>
  <si>
    <t>SUPELC</t>
  </si>
  <si>
    <t>SUPGAS</t>
  </si>
  <si>
    <t>SUPHTH</t>
  </si>
  <si>
    <t>SUPRPG</t>
  </si>
  <si>
    <t>as LFO</t>
  </si>
  <si>
    <t>as HFO</t>
  </si>
  <si>
    <t>as COA</t>
  </si>
  <si>
    <t>as gas</t>
  </si>
  <si>
    <t>as DST</t>
  </si>
  <si>
    <t>Lignite</t>
  </si>
  <si>
    <t>Coal to brown coal</t>
  </si>
  <si>
    <t>Coal to Lignite</t>
  </si>
  <si>
    <t>Brown coal</t>
  </si>
  <si>
    <t>Crude to Naphta, Fdst &amp; NEU</t>
  </si>
  <si>
    <t>Kerosene</t>
  </si>
  <si>
    <t>as coal</t>
  </si>
  <si>
    <t>ELCHH2</t>
  </si>
  <si>
    <t>0.5 gas</t>
  </si>
  <si>
    <t>C*L*</t>
  </si>
  <si>
    <t xml:space="preserve">PRIMES prices scenario </t>
  </si>
  <si>
    <t>Euro'00 per boe</t>
  </si>
  <si>
    <t>Oil high</t>
  </si>
  <si>
    <t>Gas - independ.</t>
  </si>
  <si>
    <t>Gas - depend.</t>
  </si>
  <si>
    <t>Coal high</t>
  </si>
  <si>
    <t>$05 per boe</t>
  </si>
  <si>
    <t>Oil</t>
  </si>
  <si>
    <t>High</t>
  </si>
  <si>
    <t>Base</t>
  </si>
  <si>
    <t>Gas</t>
  </si>
  <si>
    <t>High - indep.</t>
  </si>
  <si>
    <t>High - depend.</t>
  </si>
  <si>
    <t>Prices from P. Capros</t>
  </si>
  <si>
    <t>SUPRPP</t>
  </si>
  <si>
    <t>TB*</t>
  </si>
  <si>
    <t>1.5 DST</t>
  </si>
  <si>
    <t>SUPBIO</t>
  </si>
  <si>
    <t>SUPSLU</t>
  </si>
  <si>
    <t>as OIL+4for pellets</t>
  </si>
  <si>
    <t>Delivery cost for aggregate fuel</t>
  </si>
  <si>
    <t>Import Prices of the aggregate products</t>
  </si>
  <si>
    <t>TIMES Delivery cost for all fuels</t>
  </si>
  <si>
    <t>as IND</t>
  </si>
  <si>
    <t>Supply, as IND</t>
  </si>
  <si>
    <t>as ELC</t>
  </si>
  <si>
    <t>as OIL+4 for pellets</t>
  </si>
  <si>
    <t>1.20* for trolley busses</t>
  </si>
  <si>
    <t>~TFM_INS</t>
  </si>
  <si>
    <t>CH</t>
  </si>
  <si>
    <t>CY</t>
  </si>
  <si>
    <t>EE</t>
  </si>
  <si>
    <t>IS</t>
  </si>
  <si>
    <t>LT</t>
  </si>
  <si>
    <t>LU</t>
  </si>
  <si>
    <t>LV</t>
  </si>
  <si>
    <t>MT</t>
  </si>
  <si>
    <t>RO</t>
  </si>
  <si>
    <t>DELIV</t>
  </si>
  <si>
    <t>2000 import price by country to compute a correction factor if needed for the delivery cost</t>
  </si>
  <si>
    <t>SE</t>
  </si>
  <si>
    <t>UK</t>
  </si>
  <si>
    <t>DK</t>
  </si>
  <si>
    <t>Default with all</t>
  </si>
  <si>
    <t>Default with 14</t>
  </si>
  <si>
    <t>OILGSL</t>
  </si>
  <si>
    <t>OILKER</t>
  </si>
  <si>
    <t>TAI*</t>
  </si>
  <si>
    <t>OILDST</t>
  </si>
  <si>
    <t>OILHFO</t>
  </si>
  <si>
    <t>TNB*</t>
  </si>
  <si>
    <t>in distribution technology</t>
  </si>
  <si>
    <t>Excise Taxes on Fuels</t>
  </si>
  <si>
    <t>Domestic Taxes</t>
  </si>
  <si>
    <t>Yearly tax</t>
  </si>
  <si>
    <t>(EURO/GJ)</t>
  </si>
  <si>
    <t>EURO/veh/year</t>
  </si>
  <si>
    <t>LPG car</t>
  </si>
  <si>
    <t>yearly tax</t>
  </si>
  <si>
    <t>KM per year</t>
  </si>
  <si>
    <t>LD</t>
  </si>
  <si>
    <t>SD</t>
  </si>
  <si>
    <t>Vkm/GJ</t>
  </si>
  <si>
    <t>GDO</t>
  </si>
  <si>
    <t>GSL</t>
  </si>
  <si>
    <t>NO</t>
  </si>
  <si>
    <t>Prices from PRIMES: nov 2007</t>
  </si>
  <si>
    <t>Energy import prices in $ (2005) / boe</t>
  </si>
  <si>
    <t>in $ (2005) / boe</t>
  </si>
  <si>
    <t>in EURO (2005)/boe</t>
  </si>
  <si>
    <t>in 1999€/boe</t>
  </si>
  <si>
    <t>POLES prices</t>
  </si>
  <si>
    <t>S:\C&amp;S Common Folder\Energy\Poles5\POLES6\bas-4 (received july 2007</t>
  </si>
  <si>
    <r>
      <t>EUROS99/boe</t>
    </r>
    <r>
      <rPr>
        <sz val="10"/>
        <rFont val="Arial"/>
      </rPr>
      <t xml:space="preserve"> </t>
    </r>
  </si>
  <si>
    <t>Source: IEA Energy Prices and Taxes</t>
  </si>
  <si>
    <t>brent</t>
  </si>
  <si>
    <t>gasoline</t>
  </si>
  <si>
    <t>gasoil</t>
  </si>
  <si>
    <t>kerosene</t>
  </si>
  <si>
    <t>naphta</t>
  </si>
  <si>
    <t>lsfo</t>
  </si>
  <si>
    <t>hsfo</t>
  </si>
  <si>
    <t>spot price in 2000 (US$/bbl, FOB), IEA Statistics</t>
  </si>
  <si>
    <t>TRABGS</t>
  </si>
  <si>
    <t>TRADMES</t>
  </si>
  <si>
    <t>TRADMEB</t>
  </si>
  <si>
    <t>TRAFTS</t>
  </si>
  <si>
    <t>TRAFTB</t>
  </si>
  <si>
    <t>TRAGH2</t>
  </si>
  <si>
    <t>TRALH2</t>
  </si>
  <si>
    <t>ELCOIL</t>
  </si>
  <si>
    <t>EVTRANS_H-H</t>
  </si>
  <si>
    <t>EVTRANS_H-M</t>
  </si>
  <si>
    <t>EVTRANS_M-L</t>
  </si>
  <si>
    <t>Source HH:</t>
  </si>
  <si>
    <t>ETSO 2006, 7€/MWh</t>
  </si>
  <si>
    <t>VAROM</t>
  </si>
  <si>
    <t>If a technology deliver  ELCLOW or ELCMED, the same cost as in EVTRANS are added as a deliv cost for ELCLOWW orELCMED</t>
  </si>
  <si>
    <t>Modelling of the delivery cost</t>
  </si>
  <si>
    <t>Fuels</t>
  </si>
  <si>
    <t>difference between import price and domestic price from IEA</t>
  </si>
  <si>
    <t>ELC</t>
  </si>
  <si>
    <t>for new fuels to take the delivery of similar fuel, taking into account if they have a delivering technology with cost or not</t>
  </si>
  <si>
    <t>IER has added cost on the EVTRANS technologies, transmission cost</t>
  </si>
  <si>
    <t>Losses should be allocated between grids (done by IER but to check)</t>
  </si>
  <si>
    <t>Additional delivery cost</t>
  </si>
  <si>
    <t>CHP/ELC pp which deliver directly ELCMED or ELCLOW: adding as delivery cost the EVTRANScost</t>
  </si>
  <si>
    <t>Delivery cost for the others</t>
  </si>
  <si>
    <t>Peak PP, Wind, Wave, Tidal &amp; SOL plant deliver ELCMED, SOLPV roof &amp; FuelCell PP deliver ELCLOW, therefore</t>
  </si>
  <si>
    <t>CHP delivering INDELC: one could add half of the ELCMED EVTRANS, IER 11.111 for some CHP</t>
  </si>
  <si>
    <t>IEA stat as before but with deduction of the EVTRANS cost M-L because already included through this EVTRANS</t>
  </si>
  <si>
    <t>Default NMS</t>
  </si>
  <si>
    <t>Transmission Cost</t>
  </si>
  <si>
    <t>TRA</t>
  </si>
  <si>
    <t>IND</t>
  </si>
  <si>
    <t>H</t>
  </si>
  <si>
    <t>M</t>
  </si>
  <si>
    <t>L</t>
  </si>
  <si>
    <t>Average</t>
  </si>
  <si>
    <t>RCA</t>
  </si>
  <si>
    <t>ELCMED</t>
  </si>
  <si>
    <t>ELCLOW</t>
  </si>
  <si>
    <t>INDBGS</t>
  </si>
  <si>
    <t>SUPBGS</t>
  </si>
  <si>
    <t>SUPMUN</t>
  </si>
  <si>
    <t>SUPHH2</t>
  </si>
  <si>
    <t>RSDHH2</t>
  </si>
  <si>
    <t>COMBGS</t>
  </si>
  <si>
    <t>COMDST</t>
  </si>
  <si>
    <t>COMHH2</t>
  </si>
  <si>
    <t>COMSLU</t>
  </si>
  <si>
    <t>COMHTH</t>
  </si>
  <si>
    <t>AGRBGS</t>
  </si>
  <si>
    <t>AGRSLU</t>
  </si>
  <si>
    <t>AGRDST</t>
  </si>
  <si>
    <t>AGRHH2</t>
  </si>
  <si>
    <t>AGRHTH</t>
  </si>
  <si>
    <t>as oil</t>
  </si>
  <si>
    <t>TRAETHM</t>
  </si>
  <si>
    <t>TRABDLM</t>
  </si>
  <si>
    <t>TRAFTBM</t>
  </si>
  <si>
    <t>TRAFTSM</t>
  </si>
  <si>
    <t>TRAMTHS</t>
  </si>
  <si>
    <t>TRAMTHB</t>
  </si>
  <si>
    <t>CHL*FC*</t>
  </si>
  <si>
    <t>CHPCOM*</t>
  </si>
  <si>
    <t>PU*</t>
  </si>
  <si>
    <t>RW*FC*</t>
  </si>
  <si>
    <t>as LTH</t>
  </si>
  <si>
    <t>Additional Cost for Local PP or CHP, because do not use directly the grid (Source IER)</t>
  </si>
  <si>
    <t>Delivery cost on delivering technology or on input of real technology ?, here on input fuel</t>
  </si>
  <si>
    <t>TimeSlice</t>
  </si>
  <si>
    <t>LimType</t>
  </si>
  <si>
    <t>Attribute</t>
  </si>
  <si>
    <t>Year</t>
  </si>
  <si>
    <t>AllRegions</t>
  </si>
  <si>
    <t>Pset_PN</t>
  </si>
  <si>
    <t>Cset_CN</t>
  </si>
  <si>
    <t>-SSCDRFLX00</t>
  </si>
  <si>
    <t>Pset_CI</t>
  </si>
  <si>
    <t>HU</t>
  </si>
  <si>
    <t>PL</t>
  </si>
  <si>
    <t>CZ</t>
  </si>
  <si>
    <t>SK</t>
  </si>
  <si>
    <t>EU15</t>
  </si>
  <si>
    <t xml:space="preserve">Average </t>
  </si>
  <si>
    <t>Min</t>
  </si>
  <si>
    <t>BG</t>
  </si>
  <si>
    <t>-SSCDBRIQ00,-SSCDRFLX00,-SSCDCOKE00,-SPRI*,-SPI*</t>
  </si>
  <si>
    <t>for SUP to new technologies, the max is taken because assuming more preparation than for traditional products</t>
  </si>
  <si>
    <t>For new technologies in the supply sectors, they use no SUP fuel, so a separate delivery cost must be added equal to the SUP fuel delivery cost</t>
  </si>
  <si>
    <t>technologies for gasification, hydrogen, etc</t>
  </si>
  <si>
    <t>SCOA*</t>
  </si>
  <si>
    <t>SGAS*</t>
  </si>
  <si>
    <t>SHFO*</t>
  </si>
  <si>
    <t>SSOL* (with gas)</t>
  </si>
  <si>
    <t>COAHAR</t>
  </si>
  <si>
    <t>GASNAT</t>
  </si>
  <si>
    <t>SSOL*</t>
  </si>
  <si>
    <t>EX_PL</t>
  </si>
  <si>
    <t>The prices from SI have been adapted with prices received from IER Slovenia</t>
  </si>
  <si>
    <t>Subsidies in NMS</t>
  </si>
  <si>
    <t>FLO_SUB</t>
  </si>
  <si>
    <t>Average Subsidy</t>
  </si>
  <si>
    <t>Subsidy</t>
  </si>
  <si>
    <t>for ELC computation in NMS because too low (only SI)</t>
  </si>
  <si>
    <t>For NMS subsidy are evaluated because prices seemed to be very low</t>
  </si>
  <si>
    <t>2010,2050</t>
  </si>
  <si>
    <t>0</t>
  </si>
  <si>
    <t>SI</t>
  </si>
  <si>
    <t>DME split into DMES and DMEB</t>
  </si>
  <si>
    <t>ELCDMES</t>
  </si>
  <si>
    <t>ELCDMEB</t>
  </si>
  <si>
    <t>RSDDMEB</t>
  </si>
  <si>
    <t>RSDDMES</t>
  </si>
  <si>
    <t>COMDMEB</t>
  </si>
  <si>
    <t>COMDMES</t>
  </si>
  <si>
    <t>MAX EU27</t>
  </si>
  <si>
    <t>BWOO*</t>
  </si>
  <si>
    <t>Allregions</t>
  </si>
  <si>
    <t>CHPIND*</t>
  </si>
  <si>
    <t>completed the delivery cost for CHP and localPP</t>
  </si>
  <si>
    <t>A</t>
  </si>
  <si>
    <t>TOP_CHECK</t>
  </si>
  <si>
    <t>as OIL+3for pellets</t>
  </si>
  <si>
    <t>deliv of biocrp and other put on mining in biopot file</t>
  </si>
  <si>
    <t>TRA*</t>
  </si>
  <si>
    <t>TC*,TB*,TF*</t>
  </si>
  <si>
    <t>Average NMS</t>
  </si>
  <si>
    <t>Average OMS</t>
  </si>
  <si>
    <t>Taxes on Road Transport put equal to diesel tax, average for NMS when no, for road maintenance</t>
  </si>
  <si>
    <t>as a FLO_COST to be not included in tax because a cost for the transport system</t>
  </si>
  <si>
    <t>FLO_COST</t>
  </si>
  <si>
    <t>2001,2050</t>
  </si>
  <si>
    <t>I</t>
  </si>
  <si>
    <t>change SUP delivery for new technologies: equal average EU14 (and not max)</t>
  </si>
  <si>
    <t>added deliv for BWOO technologies delivering ELCLOW, as for CHP</t>
  </si>
  <si>
    <t>(for new tech, the average EU14</t>
  </si>
  <si>
    <t>2005,2008</t>
  </si>
  <si>
    <t>DEACT-TFM_INS</t>
  </si>
  <si>
    <t>Pset_CO</t>
  </si>
  <si>
    <t>Attrib_cond</t>
  </si>
  <si>
    <t>TRAELC*</t>
  </si>
  <si>
    <t>ELC*</t>
  </si>
  <si>
    <t>COMBIO,RSDBIO</t>
  </si>
  <si>
    <t>TRAELC_EV</t>
  </si>
  <si>
    <t>TRABAT_Chg*</t>
  </si>
  <si>
    <t>O</t>
  </si>
  <si>
    <t>Date</t>
  </si>
  <si>
    <t>Sheet</t>
  </si>
  <si>
    <t>Cell</t>
  </si>
  <si>
    <t>Comment</t>
  </si>
  <si>
    <t>VedaDelivCHPOTH</t>
  </si>
  <si>
    <t>Christian and Wouter see row down adding a cost for distributing electricity for electric cars</t>
  </si>
  <si>
    <t>VEDADELIVCHPOTH</t>
  </si>
  <si>
    <t>Mauri: disbaled because the thecnology name column is not consistent with the Cset_CNPU* technologies are not producing ELCMED</t>
  </si>
  <si>
    <t>C6,C8,C9,C11</t>
  </si>
  <si>
    <t xml:space="preserve">\I: </t>
  </si>
  <si>
    <t>We included all processes that produce ELCLOW and ELCMED to reflect a cost for grid connection</t>
  </si>
  <si>
    <t>*,-*TRANS*,-ELCSOLCUR</t>
  </si>
  <si>
    <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</si>
</sst>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200" formatCode="0.000"/>
    <numFmt numFmtId="201" formatCode="0.0"/>
    <numFmt numFmtId="202" formatCode="0.00000"/>
    <numFmt numFmtId="203" formatCode="0.0000"/>
    <numFmt numFmtId="214" formatCode="[$-409]d\-mmm\-yy;@"/>
  </numFmts>
  <fonts count="24" x14ac:knownFonts="1">
    <font>
      <sz val="10"/>
      <name val="Arial"/>
    </font>
    <font>
      <sz val="10"/>
      <name val="Arial"/>
    </font>
    <font>
      <b/>
      <sz val="10"/>
      <name val="Arial"/>
      <family val="2"/>
    </font>
    <font>
      <b/>
      <sz val="10"/>
      <name val="Arial"/>
      <family val="2"/>
    </font>
    <font>
      <sz val="10"/>
      <name val="Arial"/>
      <family val="2"/>
    </font>
    <font>
      <b/>
      <sz val="8"/>
      <color indexed="81"/>
      <name val="Tahoma"/>
      <family val="2"/>
    </font>
    <font>
      <sz val="8"/>
      <color indexed="81"/>
      <name val="Tahoma"/>
      <family val="2"/>
    </font>
    <font>
      <sz val="10"/>
      <color indexed="10"/>
      <name val="Arial"/>
      <family val="2"/>
    </font>
    <font>
      <sz val="10"/>
      <color indexed="10"/>
      <name val="Arial"/>
      <family val="2"/>
    </font>
    <font>
      <sz val="10"/>
      <color indexed="53"/>
      <name val="Arial"/>
      <family val="2"/>
    </font>
    <font>
      <i/>
      <sz val="10"/>
      <name val="Arial"/>
      <family val="2"/>
    </font>
    <font>
      <sz val="8"/>
      <name val="Arial"/>
      <family val="2"/>
    </font>
    <font>
      <sz val="10"/>
      <name val="Tahoma"/>
      <family val="2"/>
    </font>
    <font>
      <sz val="10"/>
      <color indexed="12"/>
      <name val="Tahoma"/>
      <family val="2"/>
    </font>
    <font>
      <sz val="10"/>
      <color indexed="14"/>
      <name val="Tahoma"/>
      <family val="2"/>
    </font>
    <font>
      <b/>
      <sz val="10"/>
      <color indexed="12"/>
      <name val="Arial"/>
      <family val="2"/>
    </font>
    <font>
      <b/>
      <sz val="14"/>
      <name val="Arial"/>
      <family val="2"/>
    </font>
    <font>
      <b/>
      <sz val="12"/>
      <name val="Arial"/>
      <family val="2"/>
    </font>
    <font>
      <sz val="11"/>
      <name val="Arial"/>
      <family val="2"/>
    </font>
    <font>
      <sz val="12"/>
      <name val="Arial"/>
      <family val="2"/>
    </font>
    <font>
      <sz val="10"/>
      <color indexed="12"/>
      <name val="Arial"/>
      <family val="2"/>
    </font>
    <font>
      <sz val="8"/>
      <color indexed="81"/>
      <name val="Tahoma"/>
      <family val="2"/>
    </font>
    <font>
      <b/>
      <sz val="8"/>
      <color indexed="81"/>
      <name val="Tahoma"/>
      <family val="2"/>
    </font>
    <font>
      <sz val="10"/>
      <name val="Arial"/>
      <family val="2"/>
    </font>
  </fonts>
  <fills count="10">
    <fill>
      <patternFill patternType="none"/>
    </fill>
    <fill>
      <patternFill patternType="gray125"/>
    </fill>
    <fill>
      <patternFill patternType="solid">
        <fgColor indexed="13"/>
        <bgColor indexed="64"/>
      </patternFill>
    </fill>
    <fill>
      <patternFill patternType="solid">
        <fgColor indexed="51"/>
        <bgColor indexed="64"/>
      </patternFill>
    </fill>
    <fill>
      <patternFill patternType="solid">
        <fgColor indexed="43"/>
        <bgColor indexed="64"/>
      </patternFill>
    </fill>
    <fill>
      <patternFill patternType="solid">
        <fgColor indexed="22"/>
        <bgColor indexed="64"/>
      </patternFill>
    </fill>
    <fill>
      <patternFill patternType="solid">
        <fgColor indexed="10"/>
        <bgColor indexed="64"/>
      </patternFill>
    </fill>
    <fill>
      <patternFill patternType="solid">
        <fgColor indexed="11"/>
        <bgColor indexed="64"/>
      </patternFill>
    </fill>
    <fill>
      <patternFill patternType="solid">
        <fgColor indexed="15"/>
        <bgColor indexed="64"/>
      </patternFill>
    </fill>
    <fill>
      <patternFill patternType="solid">
        <fgColor rgb="FFFF0000"/>
        <bgColor indexed="64"/>
      </patternFill>
    </fill>
  </fills>
  <borders count="16">
    <border>
      <left/>
      <right/>
      <top/>
      <bottom/>
      <diagonal/>
    </border>
    <border>
      <left style="medium">
        <color indexed="64"/>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9" fontId="23" fillId="0" borderId="0" applyFont="0" applyFill="0" applyBorder="0" applyAlignment="0" applyProtection="0"/>
  </cellStyleXfs>
  <cellXfs count="160">
    <xf numFmtId="0" fontId="0" fillId="0" borderId="0" xfId="0"/>
    <xf numFmtId="0" fontId="2" fillId="0" borderId="0" xfId="0" applyFont="1"/>
    <xf numFmtId="9" fontId="0" fillId="0" borderId="0" xfId="0" applyNumberFormat="1"/>
    <xf numFmtId="0" fontId="0" fillId="0" borderId="0" xfId="0" applyAlignment="1">
      <alignment horizontal="right"/>
    </xf>
    <xf numFmtId="2" fontId="0" fillId="0" borderId="0" xfId="0" applyNumberFormat="1"/>
    <xf numFmtId="9" fontId="0" fillId="0" borderId="0" xfId="1" applyFont="1"/>
    <xf numFmtId="0" fontId="2" fillId="2" borderId="0" xfId="0" applyFont="1" applyFill="1"/>
    <xf numFmtId="0" fontId="0" fillId="2" borderId="0" xfId="0" applyFill="1"/>
    <xf numFmtId="0" fontId="0" fillId="2" borderId="0" xfId="0" applyFill="1" applyAlignment="1">
      <alignment horizontal="right"/>
    </xf>
    <xf numFmtId="0" fontId="0" fillId="0" borderId="0" xfId="0" applyAlignment="1">
      <alignment horizontal="center"/>
    </xf>
    <xf numFmtId="200" fontId="0" fillId="0" borderId="0" xfId="0" applyNumberFormat="1"/>
    <xf numFmtId="0" fontId="2" fillId="0" borderId="0" xfId="0" applyFont="1" applyAlignment="1">
      <alignment horizontal="center"/>
    </xf>
    <xf numFmtId="0" fontId="2" fillId="0" borderId="0" xfId="0" applyFont="1" applyAlignment="1">
      <alignment horizontal="center" vertical="center" wrapText="1"/>
    </xf>
    <xf numFmtId="201" fontId="0" fillId="0" borderId="0" xfId="0" applyNumberFormat="1"/>
    <xf numFmtId="0" fontId="3" fillId="0" borderId="0" xfId="0" applyFont="1" applyAlignment="1">
      <alignment horizontal="center" vertical="center" wrapText="1"/>
    </xf>
    <xf numFmtId="0" fontId="3" fillId="0" borderId="0" xfId="0" quotePrefix="1" applyFont="1" applyAlignment="1">
      <alignment horizontal="center" vertical="center" wrapText="1"/>
    </xf>
    <xf numFmtId="0" fontId="3" fillId="0" borderId="0" xfId="0" applyFont="1" applyAlignment="1">
      <alignment horizontal="center"/>
    </xf>
    <xf numFmtId="0" fontId="3" fillId="0" borderId="0" xfId="0" applyFont="1" applyBorder="1" applyAlignment="1">
      <alignment horizontal="center" vertical="center" wrapText="1"/>
    </xf>
    <xf numFmtId="0" fontId="0" fillId="0" borderId="1" xfId="0" applyBorder="1"/>
    <xf numFmtId="0" fontId="0" fillId="0" borderId="0" xfId="0" applyBorder="1"/>
    <xf numFmtId="202" fontId="0" fillId="0" borderId="0" xfId="0" applyNumberFormat="1" applyBorder="1"/>
    <xf numFmtId="203" fontId="0" fillId="0" borderId="0" xfId="0" applyNumberFormat="1"/>
    <xf numFmtId="202" fontId="2" fillId="0" borderId="0" xfId="0" applyNumberFormat="1" applyFont="1" applyBorder="1" applyAlignment="1">
      <alignment horizontal="center"/>
    </xf>
    <xf numFmtId="0" fontId="0" fillId="0" borderId="0" xfId="0" applyFill="1" applyBorder="1"/>
    <xf numFmtId="200" fontId="0" fillId="0" borderId="0" xfId="0" applyNumberFormat="1" applyFill="1" applyBorder="1"/>
    <xf numFmtId="0" fontId="4" fillId="0" borderId="0" xfId="0" applyFont="1" applyFill="1"/>
    <xf numFmtId="10" fontId="0" fillId="0" borderId="0" xfId="0" applyNumberFormat="1"/>
    <xf numFmtId="10" fontId="0" fillId="0" borderId="0" xfId="1" applyNumberFormat="1" applyFont="1"/>
    <xf numFmtId="0" fontId="0" fillId="0" borderId="0" xfId="1" applyNumberFormat="1" applyFont="1"/>
    <xf numFmtId="201" fontId="0" fillId="0" borderId="0" xfId="1" applyNumberFormat="1" applyFon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2" fillId="0" borderId="0" xfId="0" applyFont="1" applyAlignment="1">
      <alignment horizontal="left" vertical="center" wrapText="1"/>
    </xf>
    <xf numFmtId="0" fontId="2" fillId="0" borderId="2" xfId="0" applyFont="1" applyBorder="1" applyAlignment="1">
      <alignment horizontal="center" vertical="center" wrapText="1"/>
    </xf>
    <xf numFmtId="0" fontId="1" fillId="0" borderId="0" xfId="0" applyFont="1" applyAlignment="1">
      <alignment horizontal="left" vertical="center" wrapText="1"/>
    </xf>
    <xf numFmtId="0" fontId="1" fillId="0" borderId="2" xfId="0" applyFont="1" applyBorder="1" applyAlignment="1">
      <alignment horizontal="center" vertical="center" wrapText="1"/>
    </xf>
    <xf numFmtId="2" fontId="7" fillId="0" borderId="0" xfId="0" applyNumberFormat="1" applyFont="1"/>
    <xf numFmtId="2" fontId="0" fillId="0" borderId="3" xfId="0" applyNumberFormat="1" applyBorder="1"/>
    <xf numFmtId="1" fontId="8" fillId="0" borderId="3" xfId="0" applyNumberFormat="1" applyFont="1" applyBorder="1"/>
    <xf numFmtId="0" fontId="7" fillId="0" borderId="3" xfId="0" applyFont="1" applyBorder="1"/>
    <xf numFmtId="2" fontId="7" fillId="0" borderId="3" xfId="0" applyNumberFormat="1" applyFont="1" applyBorder="1"/>
    <xf numFmtId="201" fontId="7" fillId="0" borderId="3" xfId="0" applyNumberFormat="1" applyFont="1" applyBorder="1"/>
    <xf numFmtId="0" fontId="1" fillId="0" borderId="0" xfId="0" quotePrefix="1" applyFont="1" applyAlignment="1">
      <alignment horizontal="left" vertical="center" wrapText="1"/>
    </xf>
    <xf numFmtId="2" fontId="8" fillId="0" borderId="3" xfId="0" applyNumberFormat="1" applyFont="1" applyBorder="1"/>
    <xf numFmtId="1" fontId="0" fillId="0" borderId="3" xfId="0" applyNumberFormat="1" applyBorder="1"/>
    <xf numFmtId="1" fontId="0" fillId="0" borderId="0" xfId="0" applyNumberFormat="1"/>
    <xf numFmtId="201" fontId="8" fillId="0" borderId="3" xfId="0" applyNumberFormat="1" applyFont="1" applyBorder="1"/>
    <xf numFmtId="2" fontId="9" fillId="0" borderId="0" xfId="0" applyNumberFormat="1" applyFont="1"/>
    <xf numFmtId="2" fontId="9" fillId="0" borderId="3" xfId="0" applyNumberFormat="1" applyFont="1" applyBorder="1"/>
    <xf numFmtId="0" fontId="8" fillId="0" borderId="3" xfId="0" applyFont="1" applyBorder="1"/>
    <xf numFmtId="201" fontId="0" fillId="0" borderId="3" xfId="0" applyNumberFormat="1" applyBorder="1"/>
    <xf numFmtId="0" fontId="2" fillId="0" borderId="0" xfId="0" quotePrefix="1" applyFont="1" applyAlignment="1">
      <alignment horizontal="left" vertical="center" wrapText="1"/>
    </xf>
    <xf numFmtId="0" fontId="2" fillId="0" borderId="2" xfId="0" quotePrefix="1" applyFont="1" applyBorder="1" applyAlignment="1">
      <alignment horizontal="center" vertical="center" wrapText="1"/>
    </xf>
    <xf numFmtId="0" fontId="4" fillId="0" borderId="0" xfId="0" applyFont="1"/>
    <xf numFmtId="2" fontId="1" fillId="0" borderId="0" xfId="0" applyNumberFormat="1" applyFont="1"/>
    <xf numFmtId="2" fontId="8" fillId="0" borderId="0" xfId="0" applyNumberFormat="1" applyFont="1"/>
    <xf numFmtId="0" fontId="0" fillId="0" borderId="0" xfId="0" quotePrefix="1" applyAlignment="1">
      <alignment horizontal="left"/>
    </xf>
    <xf numFmtId="2" fontId="4" fillId="0" borderId="0" xfId="0" applyNumberFormat="1" applyFont="1"/>
    <xf numFmtId="203" fontId="0" fillId="0" borderId="3" xfId="0" applyNumberFormat="1" applyBorder="1"/>
    <xf numFmtId="203" fontId="7" fillId="0" borderId="0" xfId="0" applyNumberFormat="1" applyFont="1"/>
    <xf numFmtId="0" fontId="1" fillId="0" borderId="3" xfId="0" applyFont="1" applyBorder="1"/>
    <xf numFmtId="2" fontId="0" fillId="0" borderId="0" xfId="0" applyNumberFormat="1" applyFill="1" applyBorder="1"/>
    <xf numFmtId="201" fontId="3" fillId="0" borderId="0" xfId="0" applyNumberFormat="1" applyFont="1" applyAlignment="1">
      <alignment horizontal="left"/>
    </xf>
    <xf numFmtId="201" fontId="3" fillId="0" borderId="2" xfId="0" applyNumberFormat="1" applyFont="1" applyBorder="1" applyAlignment="1">
      <alignment horizontal="center"/>
    </xf>
    <xf numFmtId="0" fontId="4" fillId="0" borderId="0" xfId="0" quotePrefix="1" applyFont="1" applyAlignment="1">
      <alignment horizontal="left"/>
    </xf>
    <xf numFmtId="1" fontId="7" fillId="0" borderId="3" xfId="0" applyNumberFormat="1" applyFont="1" applyBorder="1"/>
    <xf numFmtId="2" fontId="0" fillId="0" borderId="3" xfId="0" applyNumberFormat="1" applyFill="1" applyBorder="1"/>
    <xf numFmtId="0" fontId="0" fillId="0" borderId="0" xfId="0" applyFill="1"/>
    <xf numFmtId="2" fontId="0" fillId="0" borderId="0" xfId="0" applyNumberFormat="1" applyFill="1"/>
    <xf numFmtId="0" fontId="0" fillId="0" borderId="0" xfId="0" applyAlignment="1">
      <alignment horizontal="left"/>
    </xf>
    <xf numFmtId="0" fontId="10" fillId="0" borderId="0" xfId="0" applyFont="1"/>
    <xf numFmtId="200" fontId="10" fillId="0" borderId="0" xfId="0" applyNumberFormat="1" applyFont="1"/>
    <xf numFmtId="200" fontId="4" fillId="0" borderId="0" xfId="0" applyNumberFormat="1" applyFont="1"/>
    <xf numFmtId="200" fontId="7" fillId="0" borderId="0" xfId="0" applyNumberFormat="1" applyFont="1"/>
    <xf numFmtId="0" fontId="7" fillId="0" borderId="0" xfId="0" applyFont="1"/>
    <xf numFmtId="200" fontId="0" fillId="0" borderId="0" xfId="0" applyNumberFormat="1" applyAlignment="1">
      <alignment horizontal="right"/>
    </xf>
    <xf numFmtId="0" fontId="0" fillId="0" borderId="7" xfId="0" applyBorder="1"/>
    <xf numFmtId="200" fontId="0" fillId="0" borderId="3" xfId="0" applyNumberFormat="1" applyBorder="1"/>
    <xf numFmtId="200" fontId="0" fillId="0" borderId="0" xfId="0" applyNumberFormat="1" applyBorder="1"/>
    <xf numFmtId="200" fontId="0" fillId="0" borderId="4" xfId="0" applyNumberFormat="1" applyBorder="1"/>
    <xf numFmtId="0" fontId="0" fillId="0" borderId="3" xfId="0" applyBorder="1" applyAlignment="1">
      <alignment horizontal="center"/>
    </xf>
    <xf numFmtId="0" fontId="0" fillId="0" borderId="6" xfId="0" applyBorder="1"/>
    <xf numFmtId="200" fontId="0" fillId="0" borderId="8" xfId="0" applyNumberFormat="1" applyBorder="1"/>
    <xf numFmtId="200" fontId="0" fillId="0" borderId="0" xfId="1" applyNumberFormat="1" applyFont="1"/>
    <xf numFmtId="0" fontId="2" fillId="0" borderId="0" xfId="0" quotePrefix="1" applyFont="1" applyAlignment="1">
      <alignment horizontal="left"/>
    </xf>
    <xf numFmtId="0" fontId="0" fillId="0" borderId="0" xfId="0" quotePrefix="1" applyAlignment="1">
      <alignment horizontal="right"/>
    </xf>
    <xf numFmtId="0" fontId="2" fillId="0" borderId="7" xfId="0" applyFont="1" applyBorder="1"/>
    <xf numFmtId="0" fontId="2" fillId="0" borderId="0" xfId="0" applyFont="1" applyBorder="1"/>
    <xf numFmtId="0" fontId="2" fillId="0" borderId="0" xfId="0" applyFont="1" applyFill="1" applyBorder="1"/>
    <xf numFmtId="0" fontId="12" fillId="0" borderId="0" xfId="0" applyFont="1" applyAlignment="1">
      <alignment wrapText="1"/>
    </xf>
    <xf numFmtId="0" fontId="12" fillId="0" borderId="9" xfId="0" applyFont="1" applyBorder="1" applyAlignment="1">
      <alignment wrapText="1"/>
    </xf>
    <xf numFmtId="0" fontId="12" fillId="0" borderId="4" xfId="0" applyFont="1" applyBorder="1" applyAlignment="1">
      <alignment wrapText="1"/>
    </xf>
    <xf numFmtId="0" fontId="12" fillId="0" borderId="4" xfId="0" applyFont="1" applyBorder="1" applyAlignment="1">
      <alignment horizontal="right" wrapText="1"/>
    </xf>
    <xf numFmtId="0" fontId="12" fillId="0" borderId="0" xfId="0" applyFont="1" applyAlignment="1">
      <alignment horizontal="right" wrapText="1"/>
    </xf>
    <xf numFmtId="0" fontId="12" fillId="0" borderId="8" xfId="0" applyFont="1" applyBorder="1" applyAlignment="1">
      <alignment wrapText="1"/>
    </xf>
    <xf numFmtId="0" fontId="13" fillId="0" borderId="8" xfId="0" applyFont="1" applyBorder="1" applyAlignment="1">
      <alignment wrapText="1"/>
    </xf>
    <xf numFmtId="0" fontId="13" fillId="0" borderId="8" xfId="0" applyFont="1" applyBorder="1" applyAlignment="1">
      <alignment horizontal="right" wrapText="1"/>
    </xf>
    <xf numFmtId="0" fontId="14" fillId="0" borderId="0" xfId="0" applyFont="1" applyAlignment="1">
      <alignment wrapText="1"/>
    </xf>
    <xf numFmtId="0" fontId="14" fillId="0" borderId="0" xfId="0" applyFont="1" applyAlignment="1">
      <alignment horizontal="right" wrapText="1"/>
    </xf>
    <xf numFmtId="0" fontId="12" fillId="0" borderId="8" xfId="0" applyFont="1" applyBorder="1" applyAlignment="1">
      <alignment horizontal="right" wrapText="1"/>
    </xf>
    <xf numFmtId="0" fontId="13" fillId="0" borderId="0" xfId="0" applyFont="1" applyAlignment="1">
      <alignment wrapText="1"/>
    </xf>
    <xf numFmtId="0" fontId="12" fillId="0" borderId="10" xfId="0" applyFont="1" applyBorder="1" applyAlignment="1">
      <alignment wrapText="1"/>
    </xf>
    <xf numFmtId="0" fontId="14" fillId="0" borderId="10" xfId="0" applyFont="1" applyBorder="1" applyAlignment="1">
      <alignment wrapText="1"/>
    </xf>
    <xf numFmtId="0" fontId="14" fillId="0" borderId="10" xfId="0" applyFont="1" applyBorder="1" applyAlignment="1">
      <alignment horizontal="right" wrapText="1"/>
    </xf>
    <xf numFmtId="0" fontId="13" fillId="0" borderId="0" xfId="0" applyFont="1" applyAlignment="1">
      <alignment horizontal="right" wrapText="1"/>
    </xf>
    <xf numFmtId="0" fontId="12" fillId="0" borderId="11" xfId="0" applyFont="1" applyBorder="1" applyAlignment="1">
      <alignment wrapText="1"/>
    </xf>
    <xf numFmtId="0" fontId="12" fillId="0" borderId="11" xfId="0" applyFont="1" applyBorder="1" applyAlignment="1">
      <alignment horizontal="right" wrapText="1"/>
    </xf>
    <xf numFmtId="0" fontId="0" fillId="0" borderId="12" xfId="0" applyBorder="1"/>
    <xf numFmtId="0" fontId="0" fillId="0" borderId="13" xfId="0" applyBorder="1"/>
    <xf numFmtId="0" fontId="0" fillId="0" borderId="14" xfId="0" applyBorder="1"/>
    <xf numFmtId="0" fontId="0" fillId="0" borderId="13" xfId="0" applyFill="1" applyBorder="1"/>
    <xf numFmtId="0" fontId="0" fillId="0" borderId="14" xfId="0" applyFill="1" applyBorder="1"/>
    <xf numFmtId="0" fontId="7" fillId="0" borderId="4" xfId="0" applyFont="1" applyBorder="1"/>
    <xf numFmtId="0" fontId="2" fillId="0" borderId="3" xfId="0" applyFont="1" applyBorder="1"/>
    <xf numFmtId="200" fontId="1" fillId="0" borderId="0" xfId="0" applyNumberFormat="1" applyFont="1"/>
    <xf numFmtId="1" fontId="7" fillId="0" borderId="0" xfId="0" applyNumberFormat="1" applyFont="1"/>
    <xf numFmtId="0" fontId="15" fillId="0" borderId="0" xfId="0" quotePrefix="1" applyFont="1" applyAlignment="1">
      <alignment horizontal="left"/>
    </xf>
    <xf numFmtId="0" fontId="15" fillId="0" borderId="0" xfId="0" applyFont="1"/>
    <xf numFmtId="0" fontId="2" fillId="3" borderId="9" xfId="0" applyFont="1" applyFill="1" applyBorder="1"/>
    <xf numFmtId="0" fontId="2" fillId="4" borderId="15" xfId="0" applyFont="1" applyFill="1" applyBorder="1" applyAlignment="1">
      <alignment horizontal="center"/>
    </xf>
    <xf numFmtId="0" fontId="2" fillId="3" borderId="0" xfId="0" applyFont="1" applyFill="1"/>
    <xf numFmtId="0" fontId="4" fillId="4" borderId="0" xfId="0" applyFont="1" applyFill="1" applyBorder="1" applyAlignment="1" applyProtection="1">
      <alignment horizontal="right"/>
      <protection locked="0"/>
    </xf>
    <xf numFmtId="0" fontId="4" fillId="4" borderId="0" xfId="0" applyFont="1" applyFill="1"/>
    <xf numFmtId="0" fontId="0" fillId="5" borderId="0" xfId="0" applyFill="1"/>
    <xf numFmtId="0" fontId="2" fillId="6" borderId="15" xfId="0" applyFont="1" applyFill="1" applyBorder="1" applyAlignment="1">
      <alignment horizontal="center"/>
    </xf>
    <xf numFmtId="200" fontId="1" fillId="0" borderId="4" xfId="0" applyNumberFormat="1" applyFont="1" applyBorder="1"/>
    <xf numFmtId="0" fontId="16" fillId="0" borderId="0" xfId="0" applyFont="1"/>
    <xf numFmtId="0" fontId="17" fillId="0" borderId="0" xfId="0" applyFont="1"/>
    <xf numFmtId="0" fontId="18" fillId="0" borderId="0" xfId="0" applyFont="1"/>
    <xf numFmtId="201" fontId="18" fillId="0" borderId="0" xfId="0" applyNumberFormat="1" applyFont="1" applyAlignment="1">
      <alignment horizontal="center"/>
    </xf>
    <xf numFmtId="0" fontId="19" fillId="0" borderId="0" xfId="0" applyFont="1" applyAlignment="1">
      <alignment horizontal="center"/>
    </xf>
    <xf numFmtId="0" fontId="20" fillId="0" borderId="0" xfId="0" applyFont="1"/>
    <xf numFmtId="0" fontId="0" fillId="0" borderId="4" xfId="0" applyFill="1" applyBorder="1"/>
    <xf numFmtId="0" fontId="0" fillId="0" borderId="8" xfId="0" applyBorder="1"/>
    <xf numFmtId="0" fontId="4" fillId="0" borderId="0" xfId="0" applyFont="1" applyAlignment="1">
      <alignment horizontal="center"/>
    </xf>
    <xf numFmtId="0" fontId="2" fillId="2" borderId="9" xfId="0" applyFont="1" applyFill="1" applyBorder="1"/>
    <xf numFmtId="0" fontId="4" fillId="0" borderId="0" xfId="0" applyFont="1" applyFill="1" applyBorder="1"/>
    <xf numFmtId="0" fontId="7" fillId="5" borderId="0" xfId="0" applyFont="1" applyFill="1"/>
    <xf numFmtId="0" fontId="0" fillId="0" borderId="0" xfId="0" quotePrefix="1"/>
    <xf numFmtId="0" fontId="2" fillId="6" borderId="3" xfId="0" applyFont="1" applyFill="1" applyBorder="1" applyAlignment="1">
      <alignment horizontal="center"/>
    </xf>
    <xf numFmtId="0" fontId="0" fillId="7" borderId="0" xfId="0" applyFill="1"/>
    <xf numFmtId="2" fontId="0" fillId="7" borderId="0" xfId="0" applyNumberFormat="1" applyFill="1"/>
    <xf numFmtId="0" fontId="0" fillId="7" borderId="3" xfId="0" applyFill="1" applyBorder="1"/>
    <xf numFmtId="2" fontId="0" fillId="7" borderId="3" xfId="0" applyNumberFormat="1" applyFill="1" applyBorder="1"/>
    <xf numFmtId="200" fontId="0" fillId="7" borderId="0" xfId="0" applyNumberFormat="1" applyFill="1"/>
    <xf numFmtId="49" fontId="4" fillId="4" borderId="0" xfId="0" applyNumberFormat="1" applyFont="1" applyFill="1"/>
    <xf numFmtId="0" fontId="2" fillId="3" borderId="0" xfId="0" applyFont="1" applyFill="1" applyBorder="1"/>
    <xf numFmtId="0" fontId="2" fillId="0" borderId="0" xfId="0" applyFont="1" applyFill="1"/>
    <xf numFmtId="3" fontId="0" fillId="0" borderId="0" xfId="0" quotePrefix="1" applyNumberFormat="1" applyFill="1"/>
    <xf numFmtId="0" fontId="0" fillId="8" borderId="3" xfId="0" applyFill="1" applyBorder="1"/>
    <xf numFmtId="0" fontId="0" fillId="9" borderId="0" xfId="0" applyFill="1"/>
    <xf numFmtId="0" fontId="7" fillId="9" borderId="0" xfId="0" applyFont="1" applyFill="1"/>
    <xf numFmtId="49" fontId="4" fillId="4" borderId="0" xfId="0" quotePrefix="1" applyNumberFormat="1" applyFont="1" applyFill="1"/>
    <xf numFmtId="214" fontId="0" fillId="0" borderId="0" xfId="0" applyNumberFormat="1" applyAlignment="1">
      <alignment horizontal="center" vertical="center"/>
    </xf>
    <xf numFmtId="14" fontId="0" fillId="0" borderId="0" xfId="0" applyNumberFormat="1"/>
    <xf numFmtId="0" fontId="12" fillId="0" borderId="9" xfId="0" applyFont="1" applyBorder="1" applyAlignment="1">
      <alignment wrapText="1"/>
    </xf>
  </cellXfs>
  <cellStyles count="3">
    <cellStyle name="Normal" xfId="0" builtinId="0"/>
    <cellStyle name="Percent" xfId="1" builtinId="5"/>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24"/>
  <sheetViews>
    <sheetView workbookViewId="0">
      <selection activeCell="A25" sqref="A25"/>
    </sheetView>
  </sheetViews>
  <sheetFormatPr defaultRowHeight="12.75" x14ac:dyDescent="0.35"/>
  <cols>
    <col min="1" max="1" width="10.1328125" bestFit="1" customWidth="1"/>
    <col min="2" max="2" width="19.265625" bestFit="1" customWidth="1"/>
    <col min="3" max="3" width="12.86328125" bestFit="1" customWidth="1"/>
  </cols>
  <sheetData>
    <row r="2" spans="1:9" x14ac:dyDescent="0.35">
      <c r="A2" t="s">
        <v>424</v>
      </c>
    </row>
    <row r="4" spans="1:9" x14ac:dyDescent="0.35">
      <c r="A4" t="s">
        <v>434</v>
      </c>
    </row>
    <row r="6" spans="1:9" x14ac:dyDescent="0.35">
      <c r="A6" t="s">
        <v>460</v>
      </c>
    </row>
    <row r="8" spans="1:9" x14ac:dyDescent="0.35">
      <c r="A8" t="s">
        <v>445</v>
      </c>
    </row>
    <row r="10" spans="1:9" x14ac:dyDescent="0.35">
      <c r="A10" t="s">
        <v>449</v>
      </c>
    </row>
    <row r="12" spans="1:9" x14ac:dyDescent="0.35">
      <c r="A12" t="s">
        <v>459</v>
      </c>
    </row>
    <row r="16" spans="1:9" x14ac:dyDescent="0.35">
      <c r="I16" s="71" t="s">
        <v>471</v>
      </c>
    </row>
    <row r="20" spans="1:8" ht="13.15" x14ac:dyDescent="0.4">
      <c r="A20" s="1" t="s">
        <v>472</v>
      </c>
      <c r="B20" s="1" t="s">
        <v>473</v>
      </c>
      <c r="C20" s="1" t="s">
        <v>474</v>
      </c>
      <c r="D20" s="1" t="s">
        <v>475</v>
      </c>
    </row>
    <row r="21" spans="1:8" x14ac:dyDescent="0.35">
      <c r="A21" s="157">
        <v>41723</v>
      </c>
      <c r="B21" s="57" t="s">
        <v>476</v>
      </c>
      <c r="D21" s="57" t="s">
        <v>477</v>
      </c>
    </row>
    <row r="22" spans="1:8" x14ac:dyDescent="0.35">
      <c r="A22" s="125" t="s">
        <v>282</v>
      </c>
      <c r="B22" s="126"/>
      <c r="C22" s="140">
        <v>11</v>
      </c>
      <c r="D22" s="23" t="s">
        <v>470</v>
      </c>
      <c r="E22" s="23"/>
      <c r="F22" s="23"/>
      <c r="G22" s="23"/>
      <c r="H22" s="23" t="s">
        <v>469</v>
      </c>
    </row>
    <row r="23" spans="1:8" x14ac:dyDescent="0.35">
      <c r="A23" s="158">
        <v>41837</v>
      </c>
      <c r="B23" t="s">
        <v>478</v>
      </c>
      <c r="C23" t="s">
        <v>480</v>
      </c>
      <c r="D23" s="23" t="s">
        <v>479</v>
      </c>
    </row>
    <row r="24" spans="1:8" x14ac:dyDescent="0.35">
      <c r="A24" s="158">
        <v>42055</v>
      </c>
      <c r="B24" t="s">
        <v>478</v>
      </c>
      <c r="D24" s="23" t="s">
        <v>482</v>
      </c>
    </row>
  </sheetData>
  <phoneticPr fontId="11" type="noConversion"/>
  <pageMargins left="0.75" right="0.75" top="1" bottom="1" header="0.5" footer="0.5"/>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
  <sheetViews>
    <sheetView tabSelected="1" workbookViewId="0">
      <selection activeCell="K7" sqref="K7"/>
    </sheetView>
  </sheetViews>
  <sheetFormatPr defaultRowHeight="12.75" x14ac:dyDescent="0.35"/>
  <cols>
    <col min="1" max="1" width="11.1328125" customWidth="1"/>
    <col min="2" max="2" width="8.86328125" bestFit="1" customWidth="1"/>
    <col min="3" max="3" width="8.73046875" bestFit="1" customWidth="1"/>
    <col min="4" max="4" width="5.1328125" bestFit="1" customWidth="1"/>
    <col min="5" max="5" width="10.73046875" bestFit="1" customWidth="1"/>
    <col min="6" max="6" width="13.265625" bestFit="1" customWidth="1"/>
    <col min="7" max="9" width="12" customWidth="1"/>
    <col min="10" max="10" width="16.1328125" bestFit="1" customWidth="1"/>
  </cols>
  <sheetData>
    <row r="1" spans="1:11" x14ac:dyDescent="0.35">
      <c r="A1" t="s">
        <v>393</v>
      </c>
    </row>
    <row r="3" spans="1:11" ht="12" customHeight="1" x14ac:dyDescent="0.4">
      <c r="A3" s="121" t="s">
        <v>272</v>
      </c>
      <c r="F3" s="121"/>
      <c r="G3" s="121"/>
      <c r="H3" s="121"/>
      <c r="I3" s="121"/>
      <c r="J3" s="121"/>
    </row>
    <row r="4" spans="1:11" ht="12" customHeight="1" thickBot="1" x14ac:dyDescent="0.45">
      <c r="A4" s="122" t="s">
        <v>395</v>
      </c>
      <c r="B4" s="122" t="s">
        <v>396</v>
      </c>
      <c r="C4" s="122" t="s">
        <v>397</v>
      </c>
      <c r="D4" s="122" t="s">
        <v>398</v>
      </c>
      <c r="E4" s="123" t="s">
        <v>399</v>
      </c>
      <c r="F4" s="139" t="s">
        <v>400</v>
      </c>
      <c r="G4" s="139" t="s">
        <v>464</v>
      </c>
      <c r="H4" s="139" t="s">
        <v>403</v>
      </c>
      <c r="I4" s="139" t="s">
        <v>465</v>
      </c>
      <c r="J4" s="122" t="s">
        <v>401</v>
      </c>
      <c r="K4" s="150" t="s">
        <v>447</v>
      </c>
    </row>
    <row r="5" spans="1:11" ht="12" customHeight="1" x14ac:dyDescent="0.35">
      <c r="C5" s="125" t="s">
        <v>282</v>
      </c>
      <c r="D5" s="126"/>
      <c r="E5" s="140">
        <f>'Computation assumptions'!$B$25</f>
        <v>2.64</v>
      </c>
      <c r="F5" s="71" t="s">
        <v>483</v>
      </c>
      <c r="G5" s="71"/>
      <c r="H5" s="71"/>
      <c r="I5" s="71"/>
      <c r="J5" s="71" t="s">
        <v>365</v>
      </c>
      <c r="K5" s="71" t="s">
        <v>471</v>
      </c>
    </row>
    <row r="6" spans="1:11" x14ac:dyDescent="0.35">
      <c r="C6" s="125" t="s">
        <v>282</v>
      </c>
      <c r="D6" s="126"/>
      <c r="E6" s="140">
        <f>'Computation assumptions'!$B$25</f>
        <v>2.64</v>
      </c>
      <c r="F6" s="71" t="s">
        <v>483</v>
      </c>
      <c r="G6" s="23"/>
      <c r="H6" s="23"/>
      <c r="I6" s="23"/>
      <c r="J6" s="23" t="s">
        <v>364</v>
      </c>
      <c r="K6" s="71" t="s">
        <v>471</v>
      </c>
    </row>
    <row r="7" spans="1:11" x14ac:dyDescent="0.35">
      <c r="C7" s="125" t="s">
        <v>282</v>
      </c>
      <c r="D7" s="126"/>
      <c r="E7" s="140">
        <f>'Computation assumptions'!$B$25</f>
        <v>2.64</v>
      </c>
      <c r="F7" s="23" t="s">
        <v>444</v>
      </c>
      <c r="G7" s="23"/>
      <c r="H7" s="23"/>
      <c r="I7" s="23"/>
      <c r="J7" s="23" t="s">
        <v>162</v>
      </c>
      <c r="K7" s="71" t="s">
        <v>446</v>
      </c>
    </row>
    <row r="8" spans="1:11" x14ac:dyDescent="0.35">
      <c r="C8" s="125" t="s">
        <v>282</v>
      </c>
      <c r="D8" s="126"/>
      <c r="E8" s="140">
        <v>11</v>
      </c>
      <c r="F8" s="23" t="s">
        <v>470</v>
      </c>
      <c r="G8" s="23"/>
      <c r="H8" s="23"/>
      <c r="I8" s="23"/>
      <c r="J8" s="23" t="s">
        <v>469</v>
      </c>
      <c r="K8" s="71" t="s">
        <v>471</v>
      </c>
    </row>
    <row r="9" spans="1:11" x14ac:dyDescent="0.35">
      <c r="C9" s="125" t="s">
        <v>282</v>
      </c>
      <c r="D9" s="126"/>
      <c r="E9" s="140">
        <v>4</v>
      </c>
      <c r="F9" s="23" t="s">
        <v>466</v>
      </c>
      <c r="G9" s="23"/>
      <c r="H9" s="23"/>
      <c r="I9" s="23"/>
      <c r="J9" s="23" t="s">
        <v>467</v>
      </c>
      <c r="K9" s="71" t="s">
        <v>458</v>
      </c>
    </row>
    <row r="10" spans="1:11" x14ac:dyDescent="0.35">
      <c r="C10" s="125" t="s">
        <v>282</v>
      </c>
      <c r="E10">
        <v>4</v>
      </c>
      <c r="H10" t="s">
        <v>468</v>
      </c>
      <c r="J10" t="str">
        <f>H10</f>
        <v>COMBIO,RSDBIO</v>
      </c>
      <c r="K10" s="71" t="s">
        <v>458</v>
      </c>
    </row>
    <row r="16" spans="1:11" ht="12" customHeight="1" x14ac:dyDescent="0.35">
      <c r="A16" t="s">
        <v>481</v>
      </c>
      <c r="C16" s="125" t="s">
        <v>282</v>
      </c>
      <c r="D16" s="126"/>
      <c r="E16" s="140">
        <f>'Computation assumptions'!$B$25</f>
        <v>2.64</v>
      </c>
      <c r="F16" s="71" t="s">
        <v>388</v>
      </c>
      <c r="G16" s="71"/>
      <c r="H16" s="71"/>
      <c r="I16" s="71"/>
      <c r="J16" s="71" t="s">
        <v>365</v>
      </c>
      <c r="K16" s="71" t="s">
        <v>446</v>
      </c>
    </row>
    <row r="17" spans="1:11" ht="12" customHeight="1" x14ac:dyDescent="0.35">
      <c r="A17" t="s">
        <v>481</v>
      </c>
      <c r="C17" s="125" t="s">
        <v>282</v>
      </c>
      <c r="D17" s="126"/>
      <c r="E17" s="140">
        <f>'Computation assumptions'!$B$25</f>
        <v>2.64</v>
      </c>
      <c r="F17" s="71" t="s">
        <v>389</v>
      </c>
      <c r="G17" s="71"/>
      <c r="H17" s="71"/>
      <c r="I17" s="71"/>
      <c r="J17" s="71" t="s">
        <v>365</v>
      </c>
      <c r="K17" s="71" t="s">
        <v>446</v>
      </c>
    </row>
    <row r="18" spans="1:11" ht="12" customHeight="1" x14ac:dyDescent="0.35">
      <c r="A18" t="s">
        <v>481</v>
      </c>
      <c r="C18" s="125" t="s">
        <v>282</v>
      </c>
      <c r="D18" s="126"/>
      <c r="E18" s="140">
        <f>'Computation assumptions'!$B$25</f>
        <v>2.64</v>
      </c>
      <c r="F18" s="71" t="s">
        <v>390</v>
      </c>
      <c r="G18" s="71"/>
      <c r="H18" s="71"/>
      <c r="I18" s="71"/>
      <c r="J18" s="71" t="s">
        <v>365</v>
      </c>
      <c r="K18" s="71" t="s">
        <v>446</v>
      </c>
    </row>
    <row r="19" spans="1:11" ht="12" customHeight="1" x14ac:dyDescent="0.35">
      <c r="A19" t="s">
        <v>481</v>
      </c>
      <c r="C19" s="125" t="s">
        <v>282</v>
      </c>
      <c r="D19" s="126"/>
      <c r="E19" s="140">
        <f>'Computation assumptions'!$B$25</f>
        <v>2.64</v>
      </c>
      <c r="F19" s="71" t="s">
        <v>442</v>
      </c>
      <c r="G19" s="71"/>
      <c r="H19" s="71"/>
      <c r="I19" s="71"/>
      <c r="J19" s="71" t="s">
        <v>365</v>
      </c>
      <c r="K19" s="71" t="s">
        <v>446</v>
      </c>
    </row>
    <row r="20" spans="1:11" ht="12" customHeight="1" x14ac:dyDescent="0.35">
      <c r="A20" t="s">
        <v>481</v>
      </c>
      <c r="C20" s="125" t="s">
        <v>282</v>
      </c>
      <c r="D20" s="126"/>
      <c r="E20" s="140">
        <f>'Computation assumptions'!$B$25</f>
        <v>2.64</v>
      </c>
      <c r="F20" s="71" t="s">
        <v>391</v>
      </c>
      <c r="G20" s="71"/>
      <c r="H20" s="71"/>
      <c r="I20" s="71"/>
      <c r="J20" s="71" t="s">
        <v>365</v>
      </c>
      <c r="K20" s="71" t="s">
        <v>446</v>
      </c>
    </row>
    <row r="21" spans="1:11" ht="12" customHeight="1" x14ac:dyDescent="0.35">
      <c r="A21" t="s">
        <v>481</v>
      </c>
      <c r="C21" s="125" t="s">
        <v>282</v>
      </c>
      <c r="D21" s="126"/>
      <c r="E21" s="140">
        <f>'Computation assumptions'!$B$25</f>
        <v>2.64</v>
      </c>
      <c r="F21" s="23" t="s">
        <v>390</v>
      </c>
      <c r="G21" s="23"/>
      <c r="H21" s="23"/>
      <c r="I21" s="23"/>
      <c r="J21" s="23" t="s">
        <v>364</v>
      </c>
      <c r="K21" s="71" t="s">
        <v>446</v>
      </c>
    </row>
  </sheetData>
  <phoneticPr fontId="11" type="noConversion"/>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P147"/>
  <sheetViews>
    <sheetView topLeftCell="B25" workbookViewId="0">
      <selection activeCell="I54" sqref="I54"/>
    </sheetView>
  </sheetViews>
  <sheetFormatPr defaultRowHeight="12.75" x14ac:dyDescent="0.35"/>
  <cols>
    <col min="3" max="3" width="13.1328125" bestFit="1" customWidth="1"/>
    <col min="4" max="4" width="10.1328125" bestFit="1" customWidth="1"/>
    <col min="5" max="5" width="10.1328125" customWidth="1"/>
    <col min="6" max="6" width="21.3984375" customWidth="1"/>
    <col min="7" max="8" width="10.1328125" customWidth="1"/>
    <col min="9" max="9" width="9.265625" bestFit="1" customWidth="1"/>
    <col min="10" max="37" width="9.265625" customWidth="1"/>
    <col min="38" max="38" width="11.1328125" bestFit="1" customWidth="1"/>
  </cols>
  <sheetData>
    <row r="1" spans="1:42" ht="13.15" x14ac:dyDescent="0.4">
      <c r="A1" s="120"/>
    </row>
    <row r="3" spans="1:42" ht="13.15" x14ac:dyDescent="0.4">
      <c r="A3" s="121" t="s">
        <v>463</v>
      </c>
      <c r="AL3" s="121"/>
      <c r="AM3" s="121"/>
      <c r="AN3" s="121"/>
    </row>
    <row r="4" spans="1:42" ht="13.5" thickBot="1" x14ac:dyDescent="0.45">
      <c r="A4" s="122" t="s">
        <v>395</v>
      </c>
      <c r="B4" s="122" t="s">
        <v>396</v>
      </c>
      <c r="C4" s="122" t="s">
        <v>397</v>
      </c>
      <c r="D4" s="122" t="s">
        <v>398</v>
      </c>
      <c r="E4" s="6" t="s">
        <v>403</v>
      </c>
      <c r="F4" s="6" t="s">
        <v>400</v>
      </c>
      <c r="G4" s="124" t="s">
        <v>401</v>
      </c>
      <c r="H4" s="124" t="s">
        <v>443</v>
      </c>
      <c r="I4" s="123" t="str">
        <f>IEAdelivcost!D67</f>
        <v>AT</v>
      </c>
      <c r="J4" s="123" t="str">
        <f>IEAdelivcost!E67</f>
        <v>BE</v>
      </c>
      <c r="K4" s="123" t="str">
        <f>IEAdelivcost!F67</f>
        <v>DE</v>
      </c>
      <c r="L4" s="123" t="str">
        <f>IEAdelivcost!G67</f>
        <v>DK</v>
      </c>
      <c r="M4" s="123" t="str">
        <f>IEAdelivcost!H67</f>
        <v>FI</v>
      </c>
      <c r="N4" s="123" t="str">
        <f>IEAdelivcost!I67</f>
        <v>FR</v>
      </c>
      <c r="O4" s="123" t="str">
        <f>IEAdelivcost!J67</f>
        <v>EL</v>
      </c>
      <c r="P4" s="123" t="str">
        <f>IEAdelivcost!K67</f>
        <v>IE</v>
      </c>
      <c r="Q4" s="123" t="str">
        <f>IEAdelivcost!L67</f>
        <v>IT</v>
      </c>
      <c r="R4" s="123" t="str">
        <f>IEAdelivcost!M67</f>
        <v>NL</v>
      </c>
      <c r="S4" s="123" t="str">
        <f>IEAdelivcost!N67</f>
        <v>PT</v>
      </c>
      <c r="T4" s="123" t="str">
        <f>IEAdelivcost!O67</f>
        <v>ES</v>
      </c>
      <c r="U4" s="123" t="str">
        <f>IEAdelivcost!P67</f>
        <v>SE</v>
      </c>
      <c r="V4" s="123" t="str">
        <f>IEAdelivcost!Q67</f>
        <v>UK</v>
      </c>
      <c r="W4" s="123" t="str">
        <f>IEAdelivcost!R67</f>
        <v>HU</v>
      </c>
      <c r="X4" s="123" t="str">
        <f>IEAdelivcost!S67</f>
        <v>PL</v>
      </c>
      <c r="Y4" s="123" t="str">
        <f>IEAdelivcost!T67</f>
        <v>SI</v>
      </c>
      <c r="Z4" s="123" t="str">
        <f>IEAdelivcost!U67</f>
        <v>CZ</v>
      </c>
      <c r="AA4" s="123" t="str">
        <f>IEAdelivcost!V67</f>
        <v>SK</v>
      </c>
      <c r="AB4" s="128" t="s">
        <v>273</v>
      </c>
      <c r="AC4" s="128" t="s">
        <v>274</v>
      </c>
      <c r="AD4" s="128" t="s">
        <v>275</v>
      </c>
      <c r="AE4" s="128" t="s">
        <v>276</v>
      </c>
      <c r="AF4" s="128" t="s">
        <v>277</v>
      </c>
      <c r="AG4" s="128" t="s">
        <v>278</v>
      </c>
      <c r="AH4" s="128" t="s">
        <v>279</v>
      </c>
      <c r="AI4" s="128" t="s">
        <v>280</v>
      </c>
      <c r="AJ4" s="128" t="s">
        <v>281</v>
      </c>
      <c r="AK4" s="128" t="s">
        <v>309</v>
      </c>
      <c r="AL4" s="143" t="s">
        <v>411</v>
      </c>
      <c r="AP4" s="1" t="s">
        <v>433</v>
      </c>
    </row>
    <row r="5" spans="1:42" x14ac:dyDescent="0.35">
      <c r="C5" s="125" t="s">
        <v>282</v>
      </c>
      <c r="D5" s="126"/>
      <c r="E5" t="str">
        <f>IEAdelivcost!B68</f>
        <v>ELCCOH</v>
      </c>
      <c r="G5" t="str">
        <f>IEAdelivcost!B68</f>
        <v>ELCCOH</v>
      </c>
      <c r="I5" s="127">
        <f>IEAdelivcost!D68</f>
        <v>0.61162271730435136</v>
      </c>
      <c r="J5" s="127">
        <f>IEAdelivcost!E68</f>
        <v>6.3650823252350275E-3</v>
      </c>
      <c r="K5" s="127">
        <f>IEAdelivcost!F68</f>
        <v>0.29183621570552498</v>
      </c>
      <c r="L5" s="127">
        <f>IEAdelivcost!G68</f>
        <v>0.58413003262705954</v>
      </c>
      <c r="M5" s="127">
        <f>IEAdelivcost!H68</f>
        <v>0.14592874239591636</v>
      </c>
      <c r="N5" s="127">
        <f>IEAdelivcost!I68</f>
        <v>0.48009244346353208</v>
      </c>
      <c r="O5" s="127">
        <f>IEAdelivcost!J68</f>
        <v>0.82099991677314055</v>
      </c>
      <c r="P5" s="127">
        <f>IEAdelivcost!K68</f>
        <v>2.6459359862151643E-2</v>
      </c>
      <c r="Q5" s="127">
        <f>IEAdelivcost!L68</f>
        <v>3.0411664706725627E-2</v>
      </c>
      <c r="R5" s="127">
        <f>IEAdelivcost!M68</f>
        <v>0.33881130467349663</v>
      </c>
      <c r="S5" s="127">
        <f>IEAdelivcost!N68</f>
        <v>2.3612384773183726E-2</v>
      </c>
      <c r="T5" s="127">
        <f>IEAdelivcost!O68</f>
        <v>0.76283265698666369</v>
      </c>
      <c r="U5" s="127">
        <f>IEAdelivcost!P68</f>
        <v>1.3860246135048442</v>
      </c>
      <c r="V5" s="127">
        <f>IEAdelivcost!Q68</f>
        <v>0.36648287838182236</v>
      </c>
      <c r="W5" s="127">
        <f>IEAdelivcost!R68</f>
        <v>0.37979051705221289</v>
      </c>
      <c r="X5" s="127">
        <f>IEAdelivcost!S68</f>
        <v>0.37979051705221289</v>
      </c>
      <c r="Y5">
        <f>AA5</f>
        <v>0.37979051705221278</v>
      </c>
      <c r="Z5" s="127">
        <f>IEAdelivcost!U68</f>
        <v>0.37979051705221289</v>
      </c>
      <c r="AA5" s="127">
        <f>IEAdelivcost!V68</f>
        <v>0.37979051705221278</v>
      </c>
      <c r="AB5" s="127">
        <f>IEAdelivcost!$Y68</f>
        <v>0.41968642953454627</v>
      </c>
      <c r="AC5" s="127">
        <f>IEAdelivcost!$Y68</f>
        <v>0.41968642953454627</v>
      </c>
      <c r="AD5" s="127">
        <f>IEAdelivcost!$Z68</f>
        <v>0.37979051705221289</v>
      </c>
      <c r="AE5" s="127">
        <f>IEAdelivcost!$Y68</f>
        <v>0.41968642953454627</v>
      </c>
      <c r="AF5" s="127">
        <f>IEAdelivcost!$Z68</f>
        <v>0.37979051705221289</v>
      </c>
      <c r="AG5" s="127">
        <f>IEAdelivcost!$Y68</f>
        <v>0.41968642953454627</v>
      </c>
      <c r="AH5" s="127">
        <f>IEAdelivcost!$Z68</f>
        <v>0.37979051705221289</v>
      </c>
      <c r="AI5" s="127">
        <f>IEAdelivcost!$Y68</f>
        <v>0.41968642953454627</v>
      </c>
      <c r="AJ5" s="127">
        <f>IEAdelivcost!$Z68</f>
        <v>0.37979051705221289</v>
      </c>
      <c r="AK5" s="127">
        <f>IEAdelivcost!$Y68</f>
        <v>0.41968642953454627</v>
      </c>
      <c r="AL5" s="127">
        <f>IEAdelivcost!$Z68</f>
        <v>0.37979051705221289</v>
      </c>
      <c r="AP5" s="154">
        <f>IEAdelivcost!T68</f>
        <v>3.4181137957766996</v>
      </c>
    </row>
    <row r="6" spans="1:42" x14ac:dyDescent="0.35">
      <c r="C6" s="125" t="s">
        <v>282</v>
      </c>
      <c r="D6" s="126"/>
      <c r="E6" t="str">
        <f>IEAdelivcost!B69</f>
        <v>ELCCOL</v>
      </c>
      <c r="G6" t="str">
        <f>IEAdelivcost!B69</f>
        <v>ELCCOL</v>
      </c>
      <c r="I6" s="127">
        <f>IEAdelivcost!D69</f>
        <v>0.61162271730435136</v>
      </c>
      <c r="J6" s="127">
        <f>IEAdelivcost!E69</f>
        <v>6.3650823252350275E-3</v>
      </c>
      <c r="K6" s="127">
        <f>IEAdelivcost!F69</f>
        <v>0.29183621570552498</v>
      </c>
      <c r="L6" s="127">
        <f>IEAdelivcost!G69</f>
        <v>0.58413003262705954</v>
      </c>
      <c r="M6" s="127">
        <f>IEAdelivcost!H69</f>
        <v>0.14592874239591636</v>
      </c>
      <c r="N6" s="127">
        <f>IEAdelivcost!I69</f>
        <v>0.48009244346353208</v>
      </c>
      <c r="O6" s="127">
        <f>IEAdelivcost!J69</f>
        <v>0.82099991677314055</v>
      </c>
      <c r="P6" s="127">
        <f>IEAdelivcost!K69</f>
        <v>2.6459359862151643E-2</v>
      </c>
      <c r="Q6" s="127">
        <f>IEAdelivcost!L69</f>
        <v>3.0411664706725627E-2</v>
      </c>
      <c r="R6" s="127">
        <f>IEAdelivcost!M69</f>
        <v>0.33881130467349663</v>
      </c>
      <c r="S6" s="127">
        <f>IEAdelivcost!N69</f>
        <v>2.3612384773183726E-2</v>
      </c>
      <c r="T6" s="127">
        <f>IEAdelivcost!O69</f>
        <v>0.76283265698666369</v>
      </c>
      <c r="U6" s="127">
        <f>IEAdelivcost!P69</f>
        <v>1.3860246135048442</v>
      </c>
      <c r="V6" s="127">
        <f>IEAdelivcost!Q69</f>
        <v>0.36648287838182236</v>
      </c>
      <c r="W6" s="127">
        <f>IEAdelivcost!R69</f>
        <v>0.37979051705221289</v>
      </c>
      <c r="X6" s="127">
        <f>IEAdelivcost!S69</f>
        <v>0.37979051705221289</v>
      </c>
      <c r="Y6">
        <f t="shared" ref="Y6:Y69" si="0">AA6</f>
        <v>0.37979051705221278</v>
      </c>
      <c r="Z6" s="127">
        <f>IEAdelivcost!U69</f>
        <v>0.37979051705221289</v>
      </c>
      <c r="AA6" s="127">
        <f>IEAdelivcost!V69</f>
        <v>0.37979051705221278</v>
      </c>
      <c r="AB6" s="127">
        <f>IEAdelivcost!$Y69</f>
        <v>0.41968642953454627</v>
      </c>
      <c r="AC6" s="127">
        <f>IEAdelivcost!$Y69</f>
        <v>0.41968642953454627</v>
      </c>
      <c r="AD6" s="127">
        <f>IEAdelivcost!$Z69</f>
        <v>0.37979051705221289</v>
      </c>
      <c r="AE6" s="127">
        <f>IEAdelivcost!$Y69</f>
        <v>0.41968642953454627</v>
      </c>
      <c r="AF6" s="127">
        <f>IEAdelivcost!$Z69</f>
        <v>0.37979051705221289</v>
      </c>
      <c r="AG6" s="127">
        <f>IEAdelivcost!$Y69</f>
        <v>0.41968642953454627</v>
      </c>
      <c r="AH6" s="127">
        <f>IEAdelivcost!$Z69</f>
        <v>0.37979051705221289</v>
      </c>
      <c r="AI6" s="127">
        <f>IEAdelivcost!$Y69</f>
        <v>0.41968642953454627</v>
      </c>
      <c r="AJ6" s="127">
        <f>IEAdelivcost!$Z69</f>
        <v>0.37979051705221289</v>
      </c>
      <c r="AK6" s="127">
        <f>IEAdelivcost!$Y69</f>
        <v>0.41968642953454627</v>
      </c>
      <c r="AL6" s="127">
        <f>IEAdelivcost!$Z69</f>
        <v>0.37979051705221289</v>
      </c>
      <c r="AP6" s="154">
        <f>IEAdelivcost!T69</f>
        <v>3.4181137957766996</v>
      </c>
    </row>
    <row r="7" spans="1:42" x14ac:dyDescent="0.35">
      <c r="C7" s="125" t="s">
        <v>282</v>
      </c>
      <c r="D7" s="126"/>
      <c r="E7" t="str">
        <f>IEAdelivcost!B70</f>
        <v>ELCHFO</v>
      </c>
      <c r="G7" t="str">
        <f>IEAdelivcost!B70</f>
        <v>ELCHFO</v>
      </c>
      <c r="I7" s="127">
        <f>IEAdelivcost!D70</f>
        <v>0.30408506248769562</v>
      </c>
      <c r="J7" s="127">
        <f>IEAdelivcost!E70</f>
        <v>0.4078810190360036</v>
      </c>
      <c r="K7" s="127">
        <f>IEAdelivcost!F70</f>
        <v>6.0808075499173775E-2</v>
      </c>
      <c r="L7" s="127">
        <f>IEAdelivcost!G70</f>
        <v>0.87804032310108937</v>
      </c>
      <c r="M7" s="127">
        <f>IEAdelivcost!H70</f>
        <v>0.9388155434142087</v>
      </c>
      <c r="N7" s="127">
        <f>IEAdelivcost!I70</f>
        <v>0.32416055631188723</v>
      </c>
      <c r="O7" s="127">
        <f>IEAdelivcost!J70</f>
        <v>1.2470760287490696</v>
      </c>
      <c r="P7" s="127">
        <f>IEAdelivcost!K70</f>
        <v>4.898740794678913E-2</v>
      </c>
      <c r="Q7" s="127">
        <f>IEAdelivcost!L70</f>
        <v>0.70284925692665201</v>
      </c>
      <c r="R7" s="127">
        <f>IEAdelivcost!M70</f>
        <v>1.2411048813333831</v>
      </c>
      <c r="S7" s="127">
        <f>IEAdelivcost!N70</f>
        <v>3.8333772411558442E-3</v>
      </c>
      <c r="T7" s="127">
        <f>IEAdelivcost!O70</f>
        <v>1.7931872194754801</v>
      </c>
      <c r="U7" s="127">
        <f>IEAdelivcost!P70</f>
        <v>0.18122023884448701</v>
      </c>
      <c r="V7" s="127">
        <f>IEAdelivcost!Q70</f>
        <v>0.16010007489299172</v>
      </c>
      <c r="W7" s="127">
        <f>IEAdelivcost!R70</f>
        <v>0.463410805032753</v>
      </c>
      <c r="X7" s="127">
        <f>IEAdelivcost!S70</f>
        <v>0.463410805032753</v>
      </c>
      <c r="Y7">
        <f t="shared" si="0"/>
        <v>0.463410805032753</v>
      </c>
      <c r="Z7" s="127">
        <f>IEAdelivcost!U70</f>
        <v>0.463410805032753</v>
      </c>
      <c r="AA7" s="127">
        <f>IEAdelivcost!V70</f>
        <v>0.463410805032753</v>
      </c>
      <c r="AB7" s="127">
        <f>IEAdelivcost!$Y70</f>
        <v>0.59229636180429046</v>
      </c>
      <c r="AC7" s="127">
        <f>IEAdelivcost!$Y70</f>
        <v>0.59229636180429046</v>
      </c>
      <c r="AD7" s="127">
        <f>IEAdelivcost!$Z70</f>
        <v>0.463410805032753</v>
      </c>
      <c r="AE7" s="127">
        <f>IEAdelivcost!$Y70</f>
        <v>0.59229636180429046</v>
      </c>
      <c r="AF7" s="127">
        <f>IEAdelivcost!$Z70</f>
        <v>0.463410805032753</v>
      </c>
      <c r="AG7" s="127">
        <f>IEAdelivcost!$Y70</f>
        <v>0.59229636180429046</v>
      </c>
      <c r="AH7" s="127">
        <f>IEAdelivcost!$Z70</f>
        <v>0.463410805032753</v>
      </c>
      <c r="AI7" s="127">
        <f>IEAdelivcost!$Y70</f>
        <v>0.59229636180429046</v>
      </c>
      <c r="AJ7" s="127">
        <f>IEAdelivcost!$Z70</f>
        <v>0.463410805032753</v>
      </c>
      <c r="AK7" s="127">
        <f>IEAdelivcost!$Y70</f>
        <v>0.59229636180429046</v>
      </c>
      <c r="AL7" s="127">
        <f>IEAdelivcost!$Z70</f>
        <v>0.463410805032753</v>
      </c>
      <c r="AP7" s="154">
        <f>IEAdelivcost!T70</f>
        <v>1.6942271226632766</v>
      </c>
    </row>
    <row r="8" spans="1:42" x14ac:dyDescent="0.35">
      <c r="C8" s="125" t="s">
        <v>282</v>
      </c>
      <c r="D8" s="126"/>
      <c r="E8" t="str">
        <f>IEAdelivcost!B71</f>
        <v>ELCDST</v>
      </c>
      <c r="G8" t="str">
        <f>IEAdelivcost!B71</f>
        <v>ELCDST</v>
      </c>
      <c r="I8" s="127">
        <f>IEAdelivcost!D71</f>
        <v>1.4248059850644959</v>
      </c>
      <c r="J8" s="127">
        <f>IEAdelivcost!E71</f>
        <v>1.1589759084889355</v>
      </c>
      <c r="K8" s="127">
        <f>IEAdelivcost!F71</f>
        <v>1.5639196773736908</v>
      </c>
      <c r="L8" s="127">
        <f>IEAdelivcost!G71</f>
        <v>3.9720161461165686</v>
      </c>
      <c r="M8" s="127">
        <f>IEAdelivcost!H71</f>
        <v>1.4619277301528859</v>
      </c>
      <c r="N8" s="127">
        <f>IEAdelivcost!I71</f>
        <v>1.2659162520708565</v>
      </c>
      <c r="O8" s="127">
        <f>IEAdelivcost!J71</f>
        <v>1.703299508211825</v>
      </c>
      <c r="P8" s="127">
        <f>IEAdelivcost!K71</f>
        <v>1.7492096300066331</v>
      </c>
      <c r="Q8" s="127">
        <f>IEAdelivcost!L71</f>
        <v>2.8373070076345082</v>
      </c>
      <c r="R8" s="127">
        <f>IEAdelivcost!M71</f>
        <v>1.7905287396219611</v>
      </c>
      <c r="S8" s="127">
        <f>IEAdelivcost!N71</f>
        <v>0.58039840951075838</v>
      </c>
      <c r="T8" s="127">
        <f>IEAdelivcost!O71</f>
        <v>1.478422384689944</v>
      </c>
      <c r="U8" s="127">
        <f>IEAdelivcost!P71</f>
        <v>0.9886053297712305</v>
      </c>
      <c r="V8" s="127">
        <f>IEAdelivcost!Q71</f>
        <v>0.28447126281751522</v>
      </c>
      <c r="W8" s="127">
        <f>IEAdelivcost!R71</f>
        <v>3.264961342083704</v>
      </c>
      <c r="X8" s="127">
        <f>IEAdelivcost!S71</f>
        <v>1.5670022909976966</v>
      </c>
      <c r="Y8">
        <f t="shared" si="0"/>
        <v>1.5670022909976966</v>
      </c>
      <c r="Z8" s="127">
        <f>IEAdelivcost!U71</f>
        <v>2.4709044086759411</v>
      </c>
      <c r="AA8" s="127">
        <f>IEAdelivcost!V71</f>
        <v>1.5670022909976966</v>
      </c>
      <c r="AB8" s="127">
        <f>IEAdelivcost!$Y71</f>
        <v>1.5899859979665576</v>
      </c>
      <c r="AC8" s="127">
        <f>IEAdelivcost!$Y71</f>
        <v>1.5899859979665576</v>
      </c>
      <c r="AD8" s="127">
        <f>IEAdelivcost!$Z71</f>
        <v>2.2174675831887596</v>
      </c>
      <c r="AE8" s="127">
        <f>IEAdelivcost!$Y71</f>
        <v>1.5899859979665576</v>
      </c>
      <c r="AF8" s="127">
        <f>IEAdelivcost!$Z71</f>
        <v>2.2174675831887596</v>
      </c>
      <c r="AG8" s="127">
        <f>IEAdelivcost!$Y71</f>
        <v>1.5899859979665576</v>
      </c>
      <c r="AH8" s="127">
        <f>IEAdelivcost!$Z71</f>
        <v>2.2174675831887596</v>
      </c>
      <c r="AI8" s="127">
        <f>IEAdelivcost!$Y71</f>
        <v>1.5899859979665576</v>
      </c>
      <c r="AJ8" s="127">
        <f>IEAdelivcost!$Z71</f>
        <v>2.2174675831887596</v>
      </c>
      <c r="AK8" s="127">
        <f>IEAdelivcost!$Y71</f>
        <v>1.5899859979665576</v>
      </c>
      <c r="AL8" s="127">
        <f>IEAdelivcost!$Z71</f>
        <v>2.2174675831887596</v>
      </c>
      <c r="AP8" s="154">
        <f>IEAdelivcost!T71</f>
        <v>2.3555620487188405</v>
      </c>
    </row>
    <row r="9" spans="1:42" x14ac:dyDescent="0.35">
      <c r="C9" s="125" t="s">
        <v>282</v>
      </c>
      <c r="D9" s="126"/>
      <c r="E9" t="str">
        <f>IEAdelivcost!B72</f>
        <v>ELCOIL</v>
      </c>
      <c r="G9" t="str">
        <f>IEAdelivcost!B72</f>
        <v>ELCOIL</v>
      </c>
      <c r="I9" s="127">
        <f>IEAdelivcost!D72</f>
        <v>0.86444552377609574</v>
      </c>
      <c r="J9" s="127">
        <f>IEAdelivcost!E72</f>
        <v>0.78342846376246955</v>
      </c>
      <c r="K9" s="127">
        <f>IEAdelivcost!F72</f>
        <v>0.81236387643643226</v>
      </c>
      <c r="L9" s="127">
        <f>IEAdelivcost!G72</f>
        <v>2.425028234608829</v>
      </c>
      <c r="M9" s="127">
        <f>IEAdelivcost!H72</f>
        <v>1.2003716367835473</v>
      </c>
      <c r="N9" s="127">
        <f>IEAdelivcost!I72</f>
        <v>0.79503840419137184</v>
      </c>
      <c r="O9" s="127">
        <f>IEAdelivcost!J72</f>
        <v>1.4751877684804473</v>
      </c>
      <c r="P9" s="127">
        <f>IEAdelivcost!K72</f>
        <v>0.89909851897671111</v>
      </c>
      <c r="Q9" s="127">
        <f>IEAdelivcost!L72</f>
        <v>1.7700781322805801</v>
      </c>
      <c r="R9" s="127">
        <f>IEAdelivcost!M72</f>
        <v>1.5158168104776721</v>
      </c>
      <c r="S9" s="127">
        <f>IEAdelivcost!N72</f>
        <v>0.29211589337595711</v>
      </c>
      <c r="T9" s="127">
        <f>IEAdelivcost!O72</f>
        <v>1.6358048020827121</v>
      </c>
      <c r="U9" s="127">
        <f>IEAdelivcost!P72</f>
        <v>0.58491278430785876</v>
      </c>
      <c r="V9" s="127">
        <f>IEAdelivcost!Q72</f>
        <v>0.22228566885525347</v>
      </c>
      <c r="W9" s="127">
        <f>IEAdelivcost!R72</f>
        <v>1.8641860735582285</v>
      </c>
      <c r="X9" s="127">
        <f>IEAdelivcost!S72</f>
        <v>1.0152065480152248</v>
      </c>
      <c r="Y9">
        <f t="shared" si="0"/>
        <v>1.0152065480152248</v>
      </c>
      <c r="Z9" s="127">
        <f>IEAdelivcost!U72</f>
        <v>1.467157606854347</v>
      </c>
      <c r="AA9" s="127">
        <f>IEAdelivcost!V72</f>
        <v>1.0152065480152248</v>
      </c>
      <c r="AB9" s="127">
        <f>IEAdelivcost!$Y72</f>
        <v>1.091141179885424</v>
      </c>
      <c r="AC9" s="127">
        <f>IEAdelivcost!$Y72</f>
        <v>1.091141179885424</v>
      </c>
      <c r="AD9" s="127">
        <f>IEAdelivcost!$Z72</f>
        <v>1.3404391941107563</v>
      </c>
      <c r="AE9" s="127">
        <f>IEAdelivcost!$Y72</f>
        <v>1.091141179885424</v>
      </c>
      <c r="AF9" s="127">
        <f>IEAdelivcost!$Z72</f>
        <v>1.3404391941107563</v>
      </c>
      <c r="AG9" s="127">
        <f>IEAdelivcost!$Y72</f>
        <v>1.091141179885424</v>
      </c>
      <c r="AH9" s="127">
        <f>IEAdelivcost!$Z72</f>
        <v>1.3404391941107563</v>
      </c>
      <c r="AI9" s="127">
        <f>IEAdelivcost!$Y72</f>
        <v>1.091141179885424</v>
      </c>
      <c r="AJ9" s="127">
        <f>IEAdelivcost!$Z72</f>
        <v>1.3404391941107563</v>
      </c>
      <c r="AK9" s="127">
        <f>IEAdelivcost!$Y72</f>
        <v>1.091141179885424</v>
      </c>
      <c r="AL9" s="127">
        <f>IEAdelivcost!$Z72</f>
        <v>1.3404391941107563</v>
      </c>
      <c r="AP9" s="154">
        <f>IEAdelivcost!T72</f>
        <v>2.0248945856910585</v>
      </c>
    </row>
    <row r="10" spans="1:42" x14ac:dyDescent="0.35">
      <c r="C10" s="125" t="s">
        <v>282</v>
      </c>
      <c r="D10" s="126"/>
      <c r="E10" t="str">
        <f>IEAdelivcost!B73</f>
        <v>ELCGAS</v>
      </c>
      <c r="G10" t="str">
        <f>IEAdelivcost!B73</f>
        <v>ELCGAS</v>
      </c>
      <c r="I10" s="127">
        <f>IEAdelivcost!D73</f>
        <v>0.53537184456743248</v>
      </c>
      <c r="J10" s="127">
        <f>IEAdelivcost!E73</f>
        <v>0.56191612793213874</v>
      </c>
      <c r="K10" s="127">
        <f>IEAdelivcost!F73</f>
        <v>0.52068353907765763</v>
      </c>
      <c r="L10" s="127">
        <f>IEAdelivcost!G73</f>
        <v>3.7313188239457569</v>
      </c>
      <c r="M10" s="127">
        <f>IEAdelivcost!H73</f>
        <v>7.9717955903661153E-2</v>
      </c>
      <c r="N10" s="127">
        <f>IEAdelivcost!I73</f>
        <v>1.4948709195747893</v>
      </c>
      <c r="O10" s="127">
        <f>IEAdelivcost!J73</f>
        <v>2.6657839214868355</v>
      </c>
      <c r="P10" s="127">
        <f>IEAdelivcost!K73</f>
        <v>0.14120672523321698</v>
      </c>
      <c r="Q10" s="127">
        <f>IEAdelivcost!L73</f>
        <v>4.7654382110617899E-2</v>
      </c>
      <c r="R10" s="127">
        <f>IEAdelivcost!M73</f>
        <v>0.92151342432884276</v>
      </c>
      <c r="S10" s="127">
        <f>IEAdelivcost!N73</f>
        <v>2.862519103131195</v>
      </c>
      <c r="T10" s="127">
        <f>IEAdelivcost!O73</f>
        <v>1.4229301929973515</v>
      </c>
      <c r="U10" s="127">
        <f>IEAdelivcost!P73</f>
        <v>5.1622162481974128</v>
      </c>
      <c r="V10" s="127">
        <f>IEAdelivcost!Q73</f>
        <v>0.12291079009735784</v>
      </c>
      <c r="W10" s="127">
        <f>IEAdelivcost!R73</f>
        <v>1.3765072375153968</v>
      </c>
      <c r="X10" s="127">
        <f>IEAdelivcost!S73</f>
        <v>1.3765072375153968</v>
      </c>
      <c r="Y10">
        <f t="shared" si="0"/>
        <v>1.3765072375153968</v>
      </c>
      <c r="Z10" s="127">
        <f>IEAdelivcost!U73</f>
        <v>1.3765072375153968</v>
      </c>
      <c r="AA10" s="127">
        <f>IEAdelivcost!V73</f>
        <v>1.3765072375153968</v>
      </c>
      <c r="AB10" s="127">
        <f>IEAdelivcost!$Y73</f>
        <v>1.4479009998988761</v>
      </c>
      <c r="AC10" s="127">
        <f>IEAdelivcost!$Y73</f>
        <v>1.4479009998988761</v>
      </c>
      <c r="AD10" s="127">
        <f>IEAdelivcost!$Z73</f>
        <v>1.3765072375153968</v>
      </c>
      <c r="AE10" s="127">
        <f>IEAdelivcost!$Y73</f>
        <v>1.4479009998988761</v>
      </c>
      <c r="AF10" s="127">
        <f>IEAdelivcost!$Z73</f>
        <v>1.3765072375153968</v>
      </c>
      <c r="AG10" s="127">
        <f>IEAdelivcost!$Y73</f>
        <v>1.4479009998988761</v>
      </c>
      <c r="AH10" s="127">
        <f>IEAdelivcost!$Z73</f>
        <v>1.3765072375153968</v>
      </c>
      <c r="AI10" s="127">
        <f>IEAdelivcost!$Y73</f>
        <v>1.4479009998988761</v>
      </c>
      <c r="AJ10" s="127">
        <f>IEAdelivcost!$Z73</f>
        <v>1.3765072375153968</v>
      </c>
      <c r="AK10" s="127">
        <f>IEAdelivcost!$Y73</f>
        <v>1.4479009998988761</v>
      </c>
      <c r="AL10" s="127">
        <f>IEAdelivcost!$Z73</f>
        <v>1.3765072375153968</v>
      </c>
      <c r="AP10" s="154">
        <f>IEAdelivcost!T73</f>
        <v>0.31491617132749861</v>
      </c>
    </row>
    <row r="11" spans="1:42" x14ac:dyDescent="0.35">
      <c r="C11" s="125" t="s">
        <v>282</v>
      </c>
      <c r="D11" s="126"/>
      <c r="E11" t="str">
        <f>IEAdelivcost!B74</f>
        <v>ELCBGS</v>
      </c>
      <c r="G11" t="str">
        <f>IEAdelivcost!B74</f>
        <v>ELCBGS</v>
      </c>
      <c r="I11" s="127">
        <f>IEAdelivcost!D74</f>
        <v>0.53537184456743248</v>
      </c>
      <c r="J11" s="127">
        <f>IEAdelivcost!E74</f>
        <v>0.56191612793213874</v>
      </c>
      <c r="K11" s="127">
        <f>IEAdelivcost!F74</f>
        <v>0.52068353907765763</v>
      </c>
      <c r="L11" s="127">
        <f>IEAdelivcost!G74</f>
        <v>3.7313188239457569</v>
      </c>
      <c r="M11" s="127">
        <f>IEAdelivcost!H74</f>
        <v>7.9717955903661153E-2</v>
      </c>
      <c r="N11" s="127">
        <f>IEAdelivcost!I74</f>
        <v>1.4948709195747893</v>
      </c>
      <c r="O11" s="127">
        <f>IEAdelivcost!J74</f>
        <v>2.6657839214868355</v>
      </c>
      <c r="P11" s="127">
        <f>IEAdelivcost!K74</f>
        <v>0.14120672523321698</v>
      </c>
      <c r="Q11" s="127">
        <f>IEAdelivcost!L74</f>
        <v>4.7654382110617899E-2</v>
      </c>
      <c r="R11" s="127">
        <f>IEAdelivcost!M74</f>
        <v>0.92151342432884276</v>
      </c>
      <c r="S11" s="127">
        <f>IEAdelivcost!N74</f>
        <v>2.862519103131195</v>
      </c>
      <c r="T11" s="127">
        <f>IEAdelivcost!O74</f>
        <v>1.4229301929973515</v>
      </c>
      <c r="U11" s="127">
        <f>IEAdelivcost!P74</f>
        <v>5.1622162481974128</v>
      </c>
      <c r="V11" s="127">
        <f>IEAdelivcost!Q74</f>
        <v>0.12291079009735784</v>
      </c>
      <c r="W11" s="127">
        <f>IEAdelivcost!R74</f>
        <v>1.3765072375153968</v>
      </c>
      <c r="X11" s="127">
        <f>IEAdelivcost!S74</f>
        <v>1.3765072375153968</v>
      </c>
      <c r="Y11">
        <f t="shared" si="0"/>
        <v>1.3765072375153968</v>
      </c>
      <c r="Z11" s="127">
        <f>IEAdelivcost!U74</f>
        <v>1.3765072375153968</v>
      </c>
      <c r="AA11" s="127">
        <f>IEAdelivcost!V74</f>
        <v>1.3765072375153968</v>
      </c>
      <c r="AB11" s="127">
        <f>IEAdelivcost!$Y74</f>
        <v>1.4479009998988761</v>
      </c>
      <c r="AC11" s="127">
        <f>IEAdelivcost!$Y74</f>
        <v>1.4479009998988761</v>
      </c>
      <c r="AD11" s="127">
        <f>IEAdelivcost!$Z74</f>
        <v>1.3765072375153968</v>
      </c>
      <c r="AE11" s="127">
        <f>IEAdelivcost!$Y74</f>
        <v>1.4479009998988761</v>
      </c>
      <c r="AF11" s="127">
        <f>IEAdelivcost!$Z74</f>
        <v>1.3765072375153968</v>
      </c>
      <c r="AG11" s="127">
        <f>IEAdelivcost!$Y74</f>
        <v>1.4479009998988761</v>
      </c>
      <c r="AH11" s="127">
        <f>IEAdelivcost!$Z74</f>
        <v>1.3765072375153968</v>
      </c>
      <c r="AI11" s="127">
        <f>IEAdelivcost!$Y74</f>
        <v>1.4479009998988761</v>
      </c>
      <c r="AJ11" s="127">
        <f>IEAdelivcost!$Z74</f>
        <v>1.3765072375153968</v>
      </c>
      <c r="AK11" s="127">
        <f>IEAdelivcost!$Y74</f>
        <v>1.4479009998988761</v>
      </c>
      <c r="AL11" s="127">
        <f>IEAdelivcost!$Z74</f>
        <v>1.3765072375153968</v>
      </c>
      <c r="AP11" s="154">
        <f>IEAdelivcost!T74</f>
        <v>0.31491617132749861</v>
      </c>
    </row>
    <row r="12" spans="1:42" x14ac:dyDescent="0.35">
      <c r="C12" s="125" t="s">
        <v>282</v>
      </c>
      <c r="D12" s="126"/>
      <c r="E12" t="str">
        <f>IEAdelivcost!B75</f>
        <v>ELCDGS</v>
      </c>
      <c r="G12" t="str">
        <f>IEAdelivcost!B75</f>
        <v>ELCDGS</v>
      </c>
      <c r="I12" s="127">
        <f>IEAdelivcost!D75</f>
        <v>0.53537184456743248</v>
      </c>
      <c r="J12" s="127">
        <f>IEAdelivcost!E75</f>
        <v>0.56191612793213874</v>
      </c>
      <c r="K12" s="127">
        <f>IEAdelivcost!F75</f>
        <v>0.52068353907765763</v>
      </c>
      <c r="L12" s="127">
        <f>IEAdelivcost!G75</f>
        <v>3.7313188239457569</v>
      </c>
      <c r="M12" s="127">
        <f>IEAdelivcost!H75</f>
        <v>7.9717955903661153E-2</v>
      </c>
      <c r="N12" s="127">
        <f>IEAdelivcost!I75</f>
        <v>1.4948709195747893</v>
      </c>
      <c r="O12" s="127">
        <f>IEAdelivcost!J75</f>
        <v>2.6657839214868355</v>
      </c>
      <c r="P12" s="127">
        <f>IEAdelivcost!K75</f>
        <v>0.14120672523321698</v>
      </c>
      <c r="Q12" s="127">
        <f>IEAdelivcost!L75</f>
        <v>4.7654382110617899E-2</v>
      </c>
      <c r="R12" s="127">
        <f>IEAdelivcost!M75</f>
        <v>0.92151342432884276</v>
      </c>
      <c r="S12" s="127">
        <f>IEAdelivcost!N75</f>
        <v>2.862519103131195</v>
      </c>
      <c r="T12" s="127">
        <f>IEAdelivcost!O75</f>
        <v>1.4229301929973515</v>
      </c>
      <c r="U12" s="127">
        <f>IEAdelivcost!P75</f>
        <v>5.1622162481974128</v>
      </c>
      <c r="V12" s="127">
        <f>IEAdelivcost!Q75</f>
        <v>0.12291079009735784</v>
      </c>
      <c r="W12" s="127">
        <f>IEAdelivcost!R75</f>
        <v>1.3765072375153968</v>
      </c>
      <c r="X12" s="127">
        <f>IEAdelivcost!S75</f>
        <v>1.3765072375153968</v>
      </c>
      <c r="Y12">
        <f t="shared" si="0"/>
        <v>1.3765072375153968</v>
      </c>
      <c r="Z12" s="127">
        <f>IEAdelivcost!U75</f>
        <v>1.3765072375153968</v>
      </c>
      <c r="AA12" s="127">
        <f>IEAdelivcost!V75</f>
        <v>1.3765072375153968</v>
      </c>
      <c r="AB12" s="127">
        <f>IEAdelivcost!$Y75</f>
        <v>1.4479009998988761</v>
      </c>
      <c r="AC12" s="127">
        <f>IEAdelivcost!$Y75</f>
        <v>1.4479009998988761</v>
      </c>
      <c r="AD12" s="127">
        <f>IEAdelivcost!$Z75</f>
        <v>1.3765072375153968</v>
      </c>
      <c r="AE12" s="127">
        <f>IEAdelivcost!$Y75</f>
        <v>1.4479009998988761</v>
      </c>
      <c r="AF12" s="127">
        <f>IEAdelivcost!$Z75</f>
        <v>1.3765072375153968</v>
      </c>
      <c r="AG12" s="127">
        <f>IEAdelivcost!$Y75</f>
        <v>1.4479009998988761</v>
      </c>
      <c r="AH12" s="127">
        <f>IEAdelivcost!$Z75</f>
        <v>1.3765072375153968</v>
      </c>
      <c r="AI12" s="127">
        <f>IEAdelivcost!$Y75</f>
        <v>1.4479009998988761</v>
      </c>
      <c r="AJ12" s="127">
        <f>IEAdelivcost!$Z75</f>
        <v>1.3765072375153968</v>
      </c>
      <c r="AK12" s="127">
        <f>IEAdelivcost!$Y75</f>
        <v>1.4479009998988761</v>
      </c>
      <c r="AL12" s="127">
        <f>IEAdelivcost!$Z75</f>
        <v>1.3765072375153968</v>
      </c>
      <c r="AP12" s="154">
        <f>IEAdelivcost!T75</f>
        <v>0.31491617132749861</v>
      </c>
    </row>
    <row r="13" spans="1:42" x14ac:dyDescent="0.35">
      <c r="C13" s="125" t="s">
        <v>282</v>
      </c>
      <c r="D13" s="126"/>
      <c r="E13" t="str">
        <f>IEAdelivcost!B76</f>
        <v>ELCGEO</v>
      </c>
      <c r="G13" t="str">
        <f>IEAdelivcost!B76</f>
        <v>ELCGEO</v>
      </c>
      <c r="I13" s="127">
        <f>IEAdelivcost!D76</f>
        <v>0.53537184456743248</v>
      </c>
      <c r="J13" s="127">
        <f>IEAdelivcost!E76</f>
        <v>0.56191612793213874</v>
      </c>
      <c r="K13" s="127">
        <f>IEAdelivcost!F76</f>
        <v>0.52068353907765763</v>
      </c>
      <c r="L13" s="127">
        <f>IEAdelivcost!G76</f>
        <v>3.7313188239457569</v>
      </c>
      <c r="M13" s="127">
        <f>IEAdelivcost!H76</f>
        <v>7.9717955903661153E-2</v>
      </c>
      <c r="N13" s="127">
        <f>IEAdelivcost!I76</f>
        <v>1.4948709195747893</v>
      </c>
      <c r="O13" s="127">
        <f>IEAdelivcost!J76</f>
        <v>2.6657839214868355</v>
      </c>
      <c r="P13" s="127">
        <f>IEAdelivcost!K76</f>
        <v>0.14120672523321698</v>
      </c>
      <c r="Q13" s="127">
        <f>IEAdelivcost!L76</f>
        <v>4.7654382110617899E-2</v>
      </c>
      <c r="R13" s="127">
        <f>IEAdelivcost!M76</f>
        <v>0.92151342432884276</v>
      </c>
      <c r="S13" s="127">
        <f>IEAdelivcost!N76</f>
        <v>2.862519103131195</v>
      </c>
      <c r="T13" s="127">
        <f>IEAdelivcost!O76</f>
        <v>1.4229301929973515</v>
      </c>
      <c r="U13" s="127">
        <f>IEAdelivcost!P76</f>
        <v>5.1622162481974128</v>
      </c>
      <c r="V13" s="127">
        <f>IEAdelivcost!Q76</f>
        <v>0.12291079009735784</v>
      </c>
      <c r="W13" s="127">
        <f>IEAdelivcost!R76</f>
        <v>1.3765072375153968</v>
      </c>
      <c r="X13" s="127">
        <f>IEAdelivcost!S76</f>
        <v>1.3765072375153968</v>
      </c>
      <c r="Y13">
        <f t="shared" si="0"/>
        <v>1.3765072375153968</v>
      </c>
      <c r="Z13" s="127">
        <f>IEAdelivcost!U76</f>
        <v>1.3765072375153968</v>
      </c>
      <c r="AA13" s="127">
        <f>IEAdelivcost!V76</f>
        <v>1.3765072375153968</v>
      </c>
      <c r="AB13" s="127">
        <f>IEAdelivcost!$Y76</f>
        <v>1.4479009998988761</v>
      </c>
      <c r="AC13" s="127">
        <f>IEAdelivcost!$Y76</f>
        <v>1.4479009998988761</v>
      </c>
      <c r="AD13" s="127">
        <f>IEAdelivcost!$Z76</f>
        <v>1.3765072375153968</v>
      </c>
      <c r="AE13" s="127">
        <f>IEAdelivcost!$Y76</f>
        <v>1.4479009998988761</v>
      </c>
      <c r="AF13" s="127">
        <f>IEAdelivcost!$Z76</f>
        <v>1.3765072375153968</v>
      </c>
      <c r="AG13" s="127">
        <f>IEAdelivcost!$Y76</f>
        <v>1.4479009998988761</v>
      </c>
      <c r="AH13" s="127">
        <f>IEAdelivcost!$Z76</f>
        <v>1.3765072375153968</v>
      </c>
      <c r="AI13" s="127">
        <f>IEAdelivcost!$Y76</f>
        <v>1.4479009998988761</v>
      </c>
      <c r="AJ13" s="127">
        <f>IEAdelivcost!$Z76</f>
        <v>1.3765072375153968</v>
      </c>
      <c r="AK13" s="127">
        <f>IEAdelivcost!$Y76</f>
        <v>1.4479009998988761</v>
      </c>
      <c r="AL13" s="127">
        <f>IEAdelivcost!$Z76</f>
        <v>1.3765072375153968</v>
      </c>
      <c r="AP13" s="154">
        <f>IEAdelivcost!T76</f>
        <v>0.31491617132749861</v>
      </c>
    </row>
    <row r="14" spans="1:42" x14ac:dyDescent="0.35">
      <c r="C14" s="125" t="s">
        <v>282</v>
      </c>
      <c r="D14" s="126"/>
      <c r="E14" t="str">
        <f>IEAdelivcost!B77</f>
        <v>ELCMUN</v>
      </c>
      <c r="G14" t="str">
        <f>IEAdelivcost!B77</f>
        <v>ELCMUN</v>
      </c>
      <c r="I14" s="127">
        <f>IEAdelivcost!D77</f>
        <v>0</v>
      </c>
      <c r="J14" s="127">
        <f>IEAdelivcost!E77</f>
        <v>0</v>
      </c>
      <c r="K14" s="127">
        <f>IEAdelivcost!F77</f>
        <v>0</v>
      </c>
      <c r="L14" s="127">
        <f>IEAdelivcost!G77</f>
        <v>0</v>
      </c>
      <c r="M14" s="127">
        <f>IEAdelivcost!H77</f>
        <v>0</v>
      </c>
      <c r="N14" s="127">
        <f>IEAdelivcost!I77</f>
        <v>0</v>
      </c>
      <c r="O14" s="127">
        <f>IEAdelivcost!J77</f>
        <v>0</v>
      </c>
      <c r="P14" s="127">
        <f>IEAdelivcost!K77</f>
        <v>0</v>
      </c>
      <c r="Q14" s="127">
        <f>IEAdelivcost!L77</f>
        <v>0</v>
      </c>
      <c r="R14" s="127">
        <f>IEAdelivcost!M77</f>
        <v>0</v>
      </c>
      <c r="S14" s="127">
        <f>IEAdelivcost!N77</f>
        <v>0</v>
      </c>
      <c r="T14" s="127">
        <f>IEAdelivcost!O77</f>
        <v>0</v>
      </c>
      <c r="U14" s="127">
        <f>IEAdelivcost!P77</f>
        <v>0</v>
      </c>
      <c r="V14" s="127">
        <f>IEAdelivcost!Q77</f>
        <v>0</v>
      </c>
      <c r="W14" s="127">
        <f>IEAdelivcost!R77</f>
        <v>0</v>
      </c>
      <c r="X14" s="127">
        <f>IEAdelivcost!S77</f>
        <v>0</v>
      </c>
      <c r="Y14">
        <f t="shared" si="0"/>
        <v>0</v>
      </c>
      <c r="Z14" s="127">
        <f>IEAdelivcost!U77</f>
        <v>0</v>
      </c>
      <c r="AA14" s="127">
        <f>IEAdelivcost!V77</f>
        <v>0</v>
      </c>
      <c r="AB14" s="127">
        <f>IEAdelivcost!$Y77</f>
        <v>0</v>
      </c>
      <c r="AC14" s="127">
        <f>IEAdelivcost!$Y77</f>
        <v>0</v>
      </c>
      <c r="AD14" s="127">
        <f>IEAdelivcost!$Z77</f>
        <v>0</v>
      </c>
      <c r="AE14" s="127">
        <f>IEAdelivcost!$Y77</f>
        <v>0</v>
      </c>
      <c r="AF14" s="127">
        <f>IEAdelivcost!$Z77</f>
        <v>0</v>
      </c>
      <c r="AG14" s="127">
        <f>IEAdelivcost!$Y77</f>
        <v>0</v>
      </c>
      <c r="AH14" s="127">
        <f>IEAdelivcost!$Z77</f>
        <v>0</v>
      </c>
      <c r="AI14" s="127">
        <f>IEAdelivcost!$Y77</f>
        <v>0</v>
      </c>
      <c r="AJ14" s="127">
        <f>IEAdelivcost!$Z77</f>
        <v>0</v>
      </c>
      <c r="AK14" s="127">
        <f>IEAdelivcost!$Y77</f>
        <v>0</v>
      </c>
      <c r="AL14" s="127">
        <f>IEAdelivcost!$Z77</f>
        <v>0</v>
      </c>
      <c r="AP14" s="154">
        <f>IEAdelivcost!T77</f>
        <v>0</v>
      </c>
    </row>
    <row r="15" spans="1:42" x14ac:dyDescent="0.35">
      <c r="C15" s="125" t="s">
        <v>282</v>
      </c>
      <c r="D15" s="126"/>
      <c r="E15" t="str">
        <f>IEAdelivcost!B78</f>
        <v>ELCNUC</v>
      </c>
      <c r="G15" t="str">
        <f>IEAdelivcost!B78</f>
        <v>ELCNUC</v>
      </c>
      <c r="I15" s="127">
        <f>IEAdelivcost!D78</f>
        <v>0</v>
      </c>
      <c r="J15" s="127">
        <f>IEAdelivcost!E78</f>
        <v>0</v>
      </c>
      <c r="K15" s="127">
        <f>IEAdelivcost!F78</f>
        <v>0</v>
      </c>
      <c r="L15" s="127">
        <f>IEAdelivcost!G78</f>
        <v>0</v>
      </c>
      <c r="M15" s="127">
        <f>IEAdelivcost!H78</f>
        <v>0</v>
      </c>
      <c r="N15" s="127">
        <f>IEAdelivcost!I78</f>
        <v>0</v>
      </c>
      <c r="O15" s="127">
        <f>IEAdelivcost!J78</f>
        <v>0</v>
      </c>
      <c r="P15" s="127">
        <f>IEAdelivcost!K78</f>
        <v>0</v>
      </c>
      <c r="Q15" s="127">
        <f>IEAdelivcost!L78</f>
        <v>0</v>
      </c>
      <c r="R15" s="127">
        <f>IEAdelivcost!M78</f>
        <v>0</v>
      </c>
      <c r="S15" s="127">
        <f>IEAdelivcost!N78</f>
        <v>0</v>
      </c>
      <c r="T15" s="127">
        <f>IEAdelivcost!O78</f>
        <v>0</v>
      </c>
      <c r="U15" s="127">
        <f>IEAdelivcost!P78</f>
        <v>0</v>
      </c>
      <c r="V15" s="127">
        <f>IEAdelivcost!Q78</f>
        <v>0</v>
      </c>
      <c r="W15" s="127">
        <f>IEAdelivcost!R78</f>
        <v>0</v>
      </c>
      <c r="X15" s="127">
        <f>IEAdelivcost!S78</f>
        <v>0</v>
      </c>
      <c r="Y15">
        <f t="shared" si="0"/>
        <v>0</v>
      </c>
      <c r="Z15" s="127">
        <f>IEAdelivcost!U78</f>
        <v>0</v>
      </c>
      <c r="AA15" s="127">
        <f>IEAdelivcost!V78</f>
        <v>0</v>
      </c>
      <c r="AB15" s="127">
        <f>IEAdelivcost!$Y78</f>
        <v>0</v>
      </c>
      <c r="AC15" s="127">
        <f>IEAdelivcost!$Y78</f>
        <v>0</v>
      </c>
      <c r="AD15" s="127">
        <f>IEAdelivcost!$Z78</f>
        <v>0</v>
      </c>
      <c r="AE15" s="127">
        <f>IEAdelivcost!$Y78</f>
        <v>0</v>
      </c>
      <c r="AF15" s="127">
        <f>IEAdelivcost!$Z78</f>
        <v>0</v>
      </c>
      <c r="AG15" s="127">
        <f>IEAdelivcost!$Y78</f>
        <v>0</v>
      </c>
      <c r="AH15" s="127">
        <f>IEAdelivcost!$Z78</f>
        <v>0</v>
      </c>
      <c r="AI15" s="127">
        <f>IEAdelivcost!$Y78</f>
        <v>0</v>
      </c>
      <c r="AJ15" s="127">
        <f>IEAdelivcost!$Z78</f>
        <v>0</v>
      </c>
      <c r="AK15" s="127">
        <f>IEAdelivcost!$Y78</f>
        <v>0</v>
      </c>
      <c r="AL15" s="127">
        <f>IEAdelivcost!$Z78</f>
        <v>0</v>
      </c>
      <c r="AP15" s="154">
        <f>IEAdelivcost!T78</f>
        <v>0</v>
      </c>
    </row>
    <row r="16" spans="1:42" x14ac:dyDescent="0.35">
      <c r="C16" s="125" t="s">
        <v>282</v>
      </c>
      <c r="D16" s="126"/>
      <c r="E16" t="str">
        <f>IEAdelivcost!B79</f>
        <v>ELCRFG</v>
      </c>
      <c r="G16" t="str">
        <f>IEAdelivcost!B79</f>
        <v>ELCRFG</v>
      </c>
      <c r="I16" s="127">
        <f>IEAdelivcost!D79</f>
        <v>0.53537184456743248</v>
      </c>
      <c r="J16" s="127">
        <f>IEAdelivcost!E79</f>
        <v>0.56191612793213874</v>
      </c>
      <c r="K16" s="127">
        <f>IEAdelivcost!F79</f>
        <v>0.52068353907765763</v>
      </c>
      <c r="L16" s="127">
        <f>IEAdelivcost!G79</f>
        <v>3.7313188239457569</v>
      </c>
      <c r="M16" s="127">
        <f>IEAdelivcost!H79</f>
        <v>7.9717955903661153E-2</v>
      </c>
      <c r="N16" s="127">
        <f>IEAdelivcost!I79</f>
        <v>1.4948709195747893</v>
      </c>
      <c r="O16" s="127">
        <f>IEAdelivcost!J79</f>
        <v>2.6657839214868355</v>
      </c>
      <c r="P16" s="127">
        <f>IEAdelivcost!K79</f>
        <v>0.14120672523321698</v>
      </c>
      <c r="Q16" s="127">
        <f>IEAdelivcost!L79</f>
        <v>4.7654382110617899E-2</v>
      </c>
      <c r="R16" s="127">
        <f>IEAdelivcost!M79</f>
        <v>0.92151342432884276</v>
      </c>
      <c r="S16" s="127">
        <f>IEAdelivcost!N79</f>
        <v>2.862519103131195</v>
      </c>
      <c r="T16" s="127">
        <f>IEAdelivcost!O79</f>
        <v>1.4229301929973515</v>
      </c>
      <c r="U16" s="127">
        <f>IEAdelivcost!P79</f>
        <v>5.1622162481974128</v>
      </c>
      <c r="V16" s="127">
        <f>IEAdelivcost!Q79</f>
        <v>0.12291079009735784</v>
      </c>
      <c r="W16" s="127">
        <f>IEAdelivcost!R79</f>
        <v>1.3765072375153968</v>
      </c>
      <c r="X16" s="127">
        <f>IEAdelivcost!S79</f>
        <v>1.3765072375153968</v>
      </c>
      <c r="Y16">
        <f t="shared" si="0"/>
        <v>1.3765072375153968</v>
      </c>
      <c r="Z16" s="127">
        <f>IEAdelivcost!U79</f>
        <v>1.3765072375153968</v>
      </c>
      <c r="AA16" s="127">
        <f>IEAdelivcost!V79</f>
        <v>1.3765072375153968</v>
      </c>
      <c r="AB16" s="127">
        <f>IEAdelivcost!$Y79</f>
        <v>1.4479009998988761</v>
      </c>
      <c r="AC16" s="127">
        <f>IEAdelivcost!$Y79</f>
        <v>1.4479009998988761</v>
      </c>
      <c r="AD16" s="127">
        <f>IEAdelivcost!$Z79</f>
        <v>1.3765072375153968</v>
      </c>
      <c r="AE16" s="127">
        <f>IEAdelivcost!$Y79</f>
        <v>1.4479009998988761</v>
      </c>
      <c r="AF16" s="127">
        <f>IEAdelivcost!$Z79</f>
        <v>1.3765072375153968</v>
      </c>
      <c r="AG16" s="127">
        <f>IEAdelivcost!$Y79</f>
        <v>1.4479009998988761</v>
      </c>
      <c r="AH16" s="127">
        <f>IEAdelivcost!$Z79</f>
        <v>1.3765072375153968</v>
      </c>
      <c r="AI16" s="127">
        <f>IEAdelivcost!$Y79</f>
        <v>1.4479009998988761</v>
      </c>
      <c r="AJ16" s="127">
        <f>IEAdelivcost!$Z79</f>
        <v>1.3765072375153968</v>
      </c>
      <c r="AK16" s="127">
        <f>IEAdelivcost!$Y79</f>
        <v>1.4479009998988761</v>
      </c>
      <c r="AL16" s="127">
        <f>IEAdelivcost!$Z79</f>
        <v>1.3765072375153968</v>
      </c>
      <c r="AP16" s="154">
        <f>IEAdelivcost!T79</f>
        <v>0.31491617132749861</v>
      </c>
    </row>
    <row r="17" spans="3:42" x14ac:dyDescent="0.35">
      <c r="C17" s="125" t="s">
        <v>282</v>
      </c>
      <c r="D17" s="126"/>
      <c r="E17" t="str">
        <f>IEAdelivcost!B80</f>
        <v>ELCSLU</v>
      </c>
      <c r="G17" t="str">
        <f>IEAdelivcost!B80</f>
        <v>ELCSLU</v>
      </c>
      <c r="I17" s="127">
        <f>IEAdelivcost!D80</f>
        <v>0.61162271730435136</v>
      </c>
      <c r="J17" s="127">
        <f>IEAdelivcost!E80</f>
        <v>6.3650823252350275E-3</v>
      </c>
      <c r="K17" s="127">
        <f>IEAdelivcost!F80</f>
        <v>0.29183621570552498</v>
      </c>
      <c r="L17" s="127">
        <f>IEAdelivcost!G80</f>
        <v>0.58413003262705954</v>
      </c>
      <c r="M17" s="127">
        <f>IEAdelivcost!H80</f>
        <v>0.14592874239591636</v>
      </c>
      <c r="N17" s="127">
        <f>IEAdelivcost!I80</f>
        <v>0.48009244346353208</v>
      </c>
      <c r="O17" s="127">
        <f>IEAdelivcost!J80</f>
        <v>0.82099991677314055</v>
      </c>
      <c r="P17" s="127">
        <f>IEAdelivcost!K80</f>
        <v>2.6459359862151643E-2</v>
      </c>
      <c r="Q17" s="127">
        <f>IEAdelivcost!L80</f>
        <v>3.0411664706725627E-2</v>
      </c>
      <c r="R17" s="127">
        <f>IEAdelivcost!M80</f>
        <v>0.33881130467349663</v>
      </c>
      <c r="S17" s="127">
        <f>IEAdelivcost!N80</f>
        <v>2.3612384773183726E-2</v>
      </c>
      <c r="T17" s="127">
        <f>IEAdelivcost!O80</f>
        <v>0.76283265698666369</v>
      </c>
      <c r="U17" s="127">
        <f>IEAdelivcost!P80</f>
        <v>1.3860246135048442</v>
      </c>
      <c r="V17" s="127">
        <f>IEAdelivcost!Q80</f>
        <v>0.36648287838182236</v>
      </c>
      <c r="W17" s="127">
        <f>IEAdelivcost!R80</f>
        <v>0.37979051705221289</v>
      </c>
      <c r="X17" s="127">
        <f>IEAdelivcost!S80</f>
        <v>0.37979051705221289</v>
      </c>
      <c r="Y17">
        <f t="shared" si="0"/>
        <v>0.37979051705221278</v>
      </c>
      <c r="Z17" s="127">
        <f>IEAdelivcost!U80</f>
        <v>0.37979051705221289</v>
      </c>
      <c r="AA17" s="127">
        <f>IEAdelivcost!V80</f>
        <v>0.37979051705221278</v>
      </c>
      <c r="AB17" s="127">
        <f>IEAdelivcost!$Y80</f>
        <v>0.41968642953454627</v>
      </c>
      <c r="AC17" s="127">
        <f>IEAdelivcost!$Y80</f>
        <v>0.41968642953454627</v>
      </c>
      <c r="AD17" s="127">
        <f>IEAdelivcost!$Z80</f>
        <v>0.37979051705221289</v>
      </c>
      <c r="AE17" s="127">
        <f>IEAdelivcost!$Y80</f>
        <v>0.41968642953454627</v>
      </c>
      <c r="AF17" s="127">
        <f>IEAdelivcost!$Z80</f>
        <v>0.37979051705221289</v>
      </c>
      <c r="AG17" s="127">
        <f>IEAdelivcost!$Y80</f>
        <v>0.41968642953454627</v>
      </c>
      <c r="AH17" s="127">
        <f>IEAdelivcost!$Z80</f>
        <v>0.37979051705221289</v>
      </c>
      <c r="AI17" s="127">
        <f>IEAdelivcost!$Y80</f>
        <v>0.41968642953454627</v>
      </c>
      <c r="AJ17" s="127">
        <f>IEAdelivcost!$Z80</f>
        <v>0.37979051705221289</v>
      </c>
      <c r="AK17" s="127">
        <f>IEAdelivcost!$Y80</f>
        <v>0.41968642953454627</v>
      </c>
      <c r="AL17" s="127">
        <f>IEAdelivcost!$Z80</f>
        <v>0.37979051705221289</v>
      </c>
      <c r="AP17" s="154">
        <f>IEAdelivcost!T80</f>
        <v>3.4181137957766996</v>
      </c>
    </row>
    <row r="18" spans="3:42" x14ac:dyDescent="0.35">
      <c r="C18" s="125" t="s">
        <v>282</v>
      </c>
      <c r="D18" s="126"/>
      <c r="E18" t="str">
        <f>IEAdelivcost!B81</f>
        <v>ELCWOO</v>
      </c>
      <c r="G18" t="str">
        <f>IEAdelivcost!B81</f>
        <v>ELCWOO</v>
      </c>
      <c r="I18" s="127">
        <f>IEAdelivcost!D81</f>
        <v>0.61162271730435136</v>
      </c>
      <c r="J18" s="127">
        <f>IEAdelivcost!E81</f>
        <v>6.3650823252350275E-3</v>
      </c>
      <c r="K18" s="127">
        <f>IEAdelivcost!F81</f>
        <v>0.29183621570552498</v>
      </c>
      <c r="L18" s="127">
        <f>IEAdelivcost!G81</f>
        <v>0.58413003262705954</v>
      </c>
      <c r="M18" s="127">
        <f>IEAdelivcost!H81</f>
        <v>0.14592874239591636</v>
      </c>
      <c r="N18" s="127">
        <f>IEAdelivcost!I81</f>
        <v>0.48009244346353208</v>
      </c>
      <c r="O18" s="127">
        <f>IEAdelivcost!J81</f>
        <v>0.82099991677314055</v>
      </c>
      <c r="P18" s="127">
        <f>IEAdelivcost!K81</f>
        <v>2.6459359862151643E-2</v>
      </c>
      <c r="Q18" s="127">
        <f>IEAdelivcost!L81</f>
        <v>3.0411664706725627E-2</v>
      </c>
      <c r="R18" s="127">
        <f>IEAdelivcost!M81</f>
        <v>0.33881130467349663</v>
      </c>
      <c r="S18" s="127">
        <f>IEAdelivcost!N81</f>
        <v>2.3612384773183726E-2</v>
      </c>
      <c r="T18" s="127">
        <f>IEAdelivcost!O81</f>
        <v>0.76283265698666369</v>
      </c>
      <c r="U18" s="127">
        <f>IEAdelivcost!P81</f>
        <v>1.3860246135048442</v>
      </c>
      <c r="V18" s="127">
        <f>IEAdelivcost!Q81</f>
        <v>0.36648287838182236</v>
      </c>
      <c r="W18" s="127">
        <f>IEAdelivcost!R81</f>
        <v>0.37979051705221289</v>
      </c>
      <c r="X18" s="127">
        <f>IEAdelivcost!S81</f>
        <v>0.37979051705221289</v>
      </c>
      <c r="Y18">
        <f t="shared" si="0"/>
        <v>0.37979051705221278</v>
      </c>
      <c r="Z18" s="127">
        <f>IEAdelivcost!U81</f>
        <v>0.37979051705221289</v>
      </c>
      <c r="AA18" s="127">
        <f>IEAdelivcost!V81</f>
        <v>0.37979051705221278</v>
      </c>
      <c r="AB18" s="127">
        <f>IEAdelivcost!$Y81</f>
        <v>0.41968642953454627</v>
      </c>
      <c r="AC18" s="127">
        <f>IEAdelivcost!$Y81</f>
        <v>0.41968642953454627</v>
      </c>
      <c r="AD18" s="127">
        <f>IEAdelivcost!$Z81</f>
        <v>0.37979051705221289</v>
      </c>
      <c r="AE18" s="127">
        <f>IEAdelivcost!$Y81</f>
        <v>0.41968642953454627</v>
      </c>
      <c r="AF18" s="127">
        <f>IEAdelivcost!$Z81</f>
        <v>0.37979051705221289</v>
      </c>
      <c r="AG18" s="127">
        <f>IEAdelivcost!$Y81</f>
        <v>0.41968642953454627</v>
      </c>
      <c r="AH18" s="127">
        <f>IEAdelivcost!$Z81</f>
        <v>0.37979051705221289</v>
      </c>
      <c r="AI18" s="127">
        <f>IEAdelivcost!$Y81</f>
        <v>0.41968642953454627</v>
      </c>
      <c r="AJ18" s="127">
        <f>IEAdelivcost!$Z81</f>
        <v>0.37979051705221289</v>
      </c>
      <c r="AK18" s="127">
        <f>IEAdelivcost!$Y81</f>
        <v>0.41968642953454627</v>
      </c>
      <c r="AL18" s="127">
        <f>IEAdelivcost!$Z81</f>
        <v>0.37979051705221289</v>
      </c>
      <c r="AP18" s="154">
        <f>IEAdelivcost!T81</f>
        <v>3.4181137957766996</v>
      </c>
    </row>
    <row r="19" spans="3:42" x14ac:dyDescent="0.35">
      <c r="C19" s="125" t="s">
        <v>282</v>
      </c>
      <c r="D19" s="126"/>
      <c r="E19" t="str">
        <f>IEAdelivcost!B82</f>
        <v>ELCHH2</v>
      </c>
      <c r="G19" t="str">
        <f>IEAdelivcost!B82</f>
        <v>ELCHH2</v>
      </c>
      <c r="I19" s="127">
        <f>IEAdelivcost!D82</f>
        <v>0.53537184456743248</v>
      </c>
      <c r="J19" s="127">
        <f>IEAdelivcost!E82</f>
        <v>0.56191612793213874</v>
      </c>
      <c r="K19" s="127">
        <f>IEAdelivcost!F82</f>
        <v>0.52068353907765763</v>
      </c>
      <c r="L19" s="127">
        <f>IEAdelivcost!G82</f>
        <v>3.7313188239457569</v>
      </c>
      <c r="M19" s="127">
        <f>IEAdelivcost!H82</f>
        <v>7.9717955903661153E-2</v>
      </c>
      <c r="N19" s="127">
        <f>IEAdelivcost!I82</f>
        <v>1.4948709195747893</v>
      </c>
      <c r="O19" s="127">
        <f>IEAdelivcost!J82</f>
        <v>2.6657839214868355</v>
      </c>
      <c r="P19" s="127">
        <f>IEAdelivcost!K82</f>
        <v>0.14120672523321698</v>
      </c>
      <c r="Q19" s="127">
        <f>IEAdelivcost!L82</f>
        <v>4.7654382110617899E-2</v>
      </c>
      <c r="R19" s="127">
        <f>IEAdelivcost!M82</f>
        <v>0.92151342432884276</v>
      </c>
      <c r="S19" s="127">
        <f>IEAdelivcost!N82</f>
        <v>2.862519103131195</v>
      </c>
      <c r="T19" s="127">
        <f>IEAdelivcost!O82</f>
        <v>1.4229301929973515</v>
      </c>
      <c r="U19" s="127">
        <f>IEAdelivcost!P82</f>
        <v>5.1622162481974128</v>
      </c>
      <c r="V19" s="127">
        <f>IEAdelivcost!Q82</f>
        <v>0.12291079009735784</v>
      </c>
      <c r="W19" s="127">
        <f>IEAdelivcost!R82</f>
        <v>1.3765072375153968</v>
      </c>
      <c r="X19" s="127">
        <f>IEAdelivcost!S82</f>
        <v>1.3765072375153968</v>
      </c>
      <c r="Y19">
        <f t="shared" si="0"/>
        <v>1.3765072375153968</v>
      </c>
      <c r="Z19" s="127">
        <f>IEAdelivcost!U82</f>
        <v>1.3765072375153968</v>
      </c>
      <c r="AA19" s="127">
        <f>IEAdelivcost!V82</f>
        <v>1.3765072375153968</v>
      </c>
      <c r="AB19" s="127">
        <f>IEAdelivcost!$Y82</f>
        <v>1.4479009998988761</v>
      </c>
      <c r="AC19" s="127">
        <f>IEAdelivcost!$Y82</f>
        <v>1.4479009998988761</v>
      </c>
      <c r="AD19" s="127">
        <f>IEAdelivcost!$Z82</f>
        <v>1.3765072375153968</v>
      </c>
      <c r="AE19" s="127">
        <f>IEAdelivcost!$Y82</f>
        <v>1.4479009998988761</v>
      </c>
      <c r="AF19" s="127">
        <f>IEAdelivcost!$Z82</f>
        <v>1.3765072375153968</v>
      </c>
      <c r="AG19" s="127">
        <f>IEAdelivcost!$Y82</f>
        <v>1.4479009998988761</v>
      </c>
      <c r="AH19" s="127">
        <f>IEAdelivcost!$Z82</f>
        <v>1.3765072375153968</v>
      </c>
      <c r="AI19" s="127">
        <f>IEAdelivcost!$Y82</f>
        <v>1.4479009998988761</v>
      </c>
      <c r="AJ19" s="127">
        <f>IEAdelivcost!$Z82</f>
        <v>1.3765072375153968</v>
      </c>
      <c r="AK19" s="127">
        <f>IEAdelivcost!$Y82</f>
        <v>1.4479009998988761</v>
      </c>
      <c r="AL19" s="127">
        <f>IEAdelivcost!$Z82</f>
        <v>1.3765072375153968</v>
      </c>
      <c r="AP19" s="154">
        <f>IEAdelivcost!T82</f>
        <v>0.31491617132749861</v>
      </c>
    </row>
    <row r="20" spans="3:42" x14ac:dyDescent="0.35">
      <c r="C20" s="125" t="s">
        <v>282</v>
      </c>
      <c r="D20" s="126"/>
      <c r="E20" t="str">
        <f>IEAdelivcost!B83</f>
        <v>ELCDMES</v>
      </c>
      <c r="G20" t="str">
        <f>IEAdelivcost!B83</f>
        <v>ELCDMES</v>
      </c>
      <c r="I20" s="127">
        <f>IEAdelivcost!D83</f>
        <v>1.4248059850644959</v>
      </c>
      <c r="J20" s="127">
        <f>IEAdelivcost!E83</f>
        <v>1.1589759084889355</v>
      </c>
      <c r="K20" s="127">
        <f>IEAdelivcost!F83</f>
        <v>1.5639196773736908</v>
      </c>
      <c r="L20" s="127">
        <f>IEAdelivcost!G83</f>
        <v>3.9720161461165686</v>
      </c>
      <c r="M20" s="127">
        <f>IEAdelivcost!H83</f>
        <v>1.4619277301528859</v>
      </c>
      <c r="N20" s="127">
        <f>IEAdelivcost!I83</f>
        <v>1.2659162520708565</v>
      </c>
      <c r="O20" s="127">
        <f>IEAdelivcost!J83</f>
        <v>1.703299508211825</v>
      </c>
      <c r="P20" s="127">
        <f>IEAdelivcost!K83</f>
        <v>1.7492096300066331</v>
      </c>
      <c r="Q20" s="127">
        <f>IEAdelivcost!L83</f>
        <v>2.8373070076345082</v>
      </c>
      <c r="R20" s="127">
        <f>IEAdelivcost!M83</f>
        <v>1.7905287396219611</v>
      </c>
      <c r="S20" s="127">
        <f>IEAdelivcost!N83</f>
        <v>0.58039840951075838</v>
      </c>
      <c r="T20" s="127">
        <f>IEAdelivcost!O83</f>
        <v>1.478422384689944</v>
      </c>
      <c r="U20" s="127">
        <f>IEAdelivcost!P83</f>
        <v>0.9886053297712305</v>
      </c>
      <c r="V20" s="127">
        <f>IEAdelivcost!Q83</f>
        <v>0.28447126281751522</v>
      </c>
      <c r="W20" s="127">
        <f>IEAdelivcost!R83</f>
        <v>3.264961342083704</v>
      </c>
      <c r="X20" s="127">
        <f>IEAdelivcost!S83</f>
        <v>1.5670022909976966</v>
      </c>
      <c r="Y20">
        <f t="shared" si="0"/>
        <v>1.5670022909976966</v>
      </c>
      <c r="Z20" s="127">
        <f>IEAdelivcost!U83</f>
        <v>2.4709044086759411</v>
      </c>
      <c r="AA20" s="127">
        <f>IEAdelivcost!V83</f>
        <v>1.5670022909976966</v>
      </c>
      <c r="AB20" s="127">
        <f>IEAdelivcost!$Y83</f>
        <v>1.5899859979665576</v>
      </c>
      <c r="AC20" s="127">
        <f>IEAdelivcost!$Y83</f>
        <v>1.5899859979665576</v>
      </c>
      <c r="AD20" s="127">
        <f>IEAdelivcost!$Z83</f>
        <v>2.2174675831887596</v>
      </c>
      <c r="AE20" s="127">
        <f>IEAdelivcost!$Y83</f>
        <v>1.5899859979665576</v>
      </c>
      <c r="AF20" s="127">
        <f>IEAdelivcost!$Z83</f>
        <v>2.2174675831887596</v>
      </c>
      <c r="AG20" s="127">
        <f>IEAdelivcost!$Y83</f>
        <v>1.5899859979665576</v>
      </c>
      <c r="AH20" s="127">
        <f>IEAdelivcost!$Z83</f>
        <v>2.2174675831887596</v>
      </c>
      <c r="AI20" s="127">
        <f>IEAdelivcost!$Y83</f>
        <v>1.5899859979665576</v>
      </c>
      <c r="AJ20" s="127">
        <f>IEAdelivcost!$Z83</f>
        <v>2.2174675831887596</v>
      </c>
      <c r="AK20" s="127">
        <f>IEAdelivcost!$Y83</f>
        <v>1.5899859979665576</v>
      </c>
      <c r="AL20" s="127">
        <f>IEAdelivcost!$Z83</f>
        <v>2.2174675831887596</v>
      </c>
      <c r="AP20" s="154">
        <f>IEAdelivcost!T83</f>
        <v>2.3555620487188405</v>
      </c>
    </row>
    <row r="21" spans="3:42" x14ac:dyDescent="0.35">
      <c r="C21" s="125" t="s">
        <v>282</v>
      </c>
      <c r="D21" s="126"/>
      <c r="E21" t="str">
        <f>IEAdelivcost!B84</f>
        <v>ELCDMEB</v>
      </c>
      <c r="G21" t="str">
        <f>IEAdelivcost!B84</f>
        <v>ELCDMEB</v>
      </c>
      <c r="I21" s="127">
        <f>IEAdelivcost!D84</f>
        <v>1.4248059850644959</v>
      </c>
      <c r="J21" s="127">
        <f>IEAdelivcost!E84</f>
        <v>1.1589759084889355</v>
      </c>
      <c r="K21" s="127">
        <f>IEAdelivcost!F84</f>
        <v>1.5639196773736908</v>
      </c>
      <c r="L21" s="127">
        <f>IEAdelivcost!G84</f>
        <v>3.9720161461165686</v>
      </c>
      <c r="M21" s="127">
        <f>IEAdelivcost!H84</f>
        <v>1.4619277301528859</v>
      </c>
      <c r="N21" s="127">
        <f>IEAdelivcost!I84</f>
        <v>1.2659162520708565</v>
      </c>
      <c r="O21" s="127">
        <f>IEAdelivcost!J84</f>
        <v>1.703299508211825</v>
      </c>
      <c r="P21" s="127">
        <f>IEAdelivcost!K84</f>
        <v>1.7492096300066331</v>
      </c>
      <c r="Q21" s="127">
        <f>IEAdelivcost!L84</f>
        <v>2.8373070076345082</v>
      </c>
      <c r="R21" s="127">
        <f>IEAdelivcost!M84</f>
        <v>1.7905287396219611</v>
      </c>
      <c r="S21" s="127">
        <f>IEAdelivcost!N84</f>
        <v>0.58039840951075838</v>
      </c>
      <c r="T21" s="127">
        <f>IEAdelivcost!O84</f>
        <v>1.478422384689944</v>
      </c>
      <c r="U21" s="127">
        <f>IEAdelivcost!P84</f>
        <v>0.9886053297712305</v>
      </c>
      <c r="V21" s="127">
        <f>IEAdelivcost!Q84</f>
        <v>0.28447126281751522</v>
      </c>
      <c r="W21" s="127">
        <f>IEAdelivcost!R84</f>
        <v>3.264961342083704</v>
      </c>
      <c r="X21" s="127">
        <f>IEAdelivcost!S84</f>
        <v>1.5670022909976966</v>
      </c>
      <c r="Y21">
        <f t="shared" si="0"/>
        <v>1.5670022909976966</v>
      </c>
      <c r="Z21" s="127">
        <f>IEAdelivcost!U84</f>
        <v>2.4709044086759411</v>
      </c>
      <c r="AA21" s="127">
        <f>IEAdelivcost!V84</f>
        <v>1.5670022909976966</v>
      </c>
      <c r="AB21" s="127">
        <f>IEAdelivcost!$Y84</f>
        <v>1.5899859979665576</v>
      </c>
      <c r="AC21" s="127">
        <f>IEAdelivcost!$Y84</f>
        <v>1.5899859979665576</v>
      </c>
      <c r="AD21" s="127">
        <f>IEAdelivcost!$Z84</f>
        <v>2.2174675831887596</v>
      </c>
      <c r="AE21" s="127">
        <f>IEAdelivcost!$Y84</f>
        <v>1.5899859979665576</v>
      </c>
      <c r="AF21" s="127">
        <f>IEAdelivcost!$Z84</f>
        <v>2.2174675831887596</v>
      </c>
      <c r="AG21" s="127">
        <f>IEAdelivcost!$Y84</f>
        <v>1.5899859979665576</v>
      </c>
      <c r="AH21" s="127">
        <f>IEAdelivcost!$Z84</f>
        <v>2.2174675831887596</v>
      </c>
      <c r="AI21" s="127">
        <f>IEAdelivcost!$Y84</f>
        <v>1.5899859979665576</v>
      </c>
      <c r="AJ21" s="127">
        <f>IEAdelivcost!$Z84</f>
        <v>2.2174675831887596</v>
      </c>
      <c r="AK21" s="127">
        <f>IEAdelivcost!$Y84</f>
        <v>1.5899859979665576</v>
      </c>
      <c r="AL21" s="127">
        <f>IEAdelivcost!$Z84</f>
        <v>2.2174675831887596</v>
      </c>
      <c r="AP21" s="154">
        <f>IEAdelivcost!T84</f>
        <v>2.3555620487188405</v>
      </c>
    </row>
    <row r="22" spans="3:42" x14ac:dyDescent="0.35">
      <c r="C22" s="125" t="s">
        <v>282</v>
      </c>
      <c r="D22" s="126"/>
      <c r="E22" t="str">
        <f>IEAdelivcost!B85</f>
        <v>INDCOA</v>
      </c>
      <c r="G22" t="str">
        <f>IEAdelivcost!B85</f>
        <v>INDCOA</v>
      </c>
      <c r="I22" s="127">
        <f>IEAdelivcost!D85</f>
        <v>0.52671166054538254</v>
      </c>
      <c r="J22" s="127">
        <f>IEAdelivcost!E85</f>
        <v>0.56437219976295738</v>
      </c>
      <c r="K22" s="127">
        <f>IEAdelivcost!F85</f>
        <v>0.97039887978021433</v>
      </c>
      <c r="L22" s="127">
        <f>IEAdelivcost!G85</f>
        <v>0.58413003262705954</v>
      </c>
      <c r="M22" s="127">
        <f>IEAdelivcost!H85</f>
        <v>0.14592874239591636</v>
      </c>
      <c r="N22" s="127">
        <f>IEAdelivcost!I85</f>
        <v>2.2672810555631759</v>
      </c>
      <c r="O22" s="127">
        <f>IEAdelivcost!J85</f>
        <v>1.0617650413283006</v>
      </c>
      <c r="P22" s="127">
        <f>IEAdelivcost!K85</f>
        <v>0.1435056232073475</v>
      </c>
      <c r="Q22" s="127">
        <f>IEAdelivcost!L85</f>
        <v>0.17585650456437674</v>
      </c>
      <c r="R22" s="127">
        <f>IEAdelivcost!M85</f>
        <v>0.50728105556317638</v>
      </c>
      <c r="S22" s="127">
        <f>IEAdelivcost!N85</f>
        <v>0.13500028512905549</v>
      </c>
      <c r="T22" s="127">
        <f>IEAdelivcost!O85</f>
        <v>0.76283265698666369</v>
      </c>
      <c r="U22" s="127">
        <f>IEAdelivcost!P85</f>
        <v>1.3860246135048442</v>
      </c>
      <c r="V22" s="127">
        <f>IEAdelivcost!Q85</f>
        <v>0.70370581866998627</v>
      </c>
      <c r="W22" s="127">
        <f>IEAdelivcost!R85</f>
        <v>0.66973224249112784</v>
      </c>
      <c r="X22" s="127">
        <f>IEAdelivcost!S85</f>
        <v>0.66973224249112784</v>
      </c>
      <c r="Y22">
        <f t="shared" si="0"/>
        <v>0.66973224249112784</v>
      </c>
      <c r="Z22" s="127">
        <f>IEAdelivcost!U85</f>
        <v>0.66973224249112795</v>
      </c>
      <c r="AA22" s="127">
        <f>IEAdelivcost!V85</f>
        <v>0.66973224249112784</v>
      </c>
      <c r="AB22" s="127">
        <f>IEAdelivcost!$Y85</f>
        <v>0.7096281549734611</v>
      </c>
      <c r="AC22" s="127">
        <f>IEAdelivcost!$Y85</f>
        <v>0.7096281549734611</v>
      </c>
      <c r="AD22" s="127">
        <f>IEAdelivcost!$Z85</f>
        <v>0.66973224249112784</v>
      </c>
      <c r="AE22" s="127">
        <f>IEAdelivcost!$Y85</f>
        <v>0.7096281549734611</v>
      </c>
      <c r="AF22" s="127">
        <f>IEAdelivcost!$Z85</f>
        <v>0.66973224249112784</v>
      </c>
      <c r="AG22" s="127">
        <f>IEAdelivcost!$Y85</f>
        <v>0.7096281549734611</v>
      </c>
      <c r="AH22" s="127">
        <f>IEAdelivcost!$Z85</f>
        <v>0.66973224249112784</v>
      </c>
      <c r="AI22" s="127">
        <f>IEAdelivcost!$Y85</f>
        <v>0.7096281549734611</v>
      </c>
      <c r="AJ22" s="127">
        <f>IEAdelivcost!$Z85</f>
        <v>0.66973224249112784</v>
      </c>
      <c r="AK22" s="127">
        <f>IEAdelivcost!$Y85</f>
        <v>0.7096281549734611</v>
      </c>
      <c r="AL22" s="127">
        <f>IEAdelivcost!$Z85</f>
        <v>0.66973224249112784</v>
      </c>
      <c r="AP22" s="154">
        <f>IEAdelivcost!T85</f>
        <v>5.0061137957766997</v>
      </c>
    </row>
    <row r="23" spans="3:42" x14ac:dyDescent="0.35">
      <c r="C23" s="125" t="s">
        <v>282</v>
      </c>
      <c r="D23" s="126"/>
      <c r="E23" t="str">
        <f>IEAdelivcost!B86</f>
        <v>INDCOB</v>
      </c>
      <c r="G23" t="str">
        <f>IEAdelivcost!B86</f>
        <v>INDCOB</v>
      </c>
      <c r="I23" s="127">
        <f>IEAdelivcost!D86</f>
        <v>0.52671166054538254</v>
      </c>
      <c r="J23" s="127">
        <f>IEAdelivcost!E86</f>
        <v>0.56437219976295738</v>
      </c>
      <c r="K23" s="127">
        <f>IEAdelivcost!F86</f>
        <v>0.97039887978021433</v>
      </c>
      <c r="L23" s="127">
        <f>IEAdelivcost!G86</f>
        <v>0.58413003262705954</v>
      </c>
      <c r="M23" s="127">
        <f>IEAdelivcost!H86</f>
        <v>0.14592874239591636</v>
      </c>
      <c r="N23" s="127">
        <f>IEAdelivcost!I86</f>
        <v>2.2672810555631759</v>
      </c>
      <c r="O23" s="127">
        <f>IEAdelivcost!J86</f>
        <v>1.0617650413283006</v>
      </c>
      <c r="P23" s="127">
        <f>IEAdelivcost!K86</f>
        <v>0.1435056232073475</v>
      </c>
      <c r="Q23" s="127">
        <f>IEAdelivcost!L86</f>
        <v>0.17585650456437674</v>
      </c>
      <c r="R23" s="127">
        <f>IEAdelivcost!M86</f>
        <v>0.50728105556317638</v>
      </c>
      <c r="S23" s="127">
        <f>IEAdelivcost!N86</f>
        <v>0.13500028512905549</v>
      </c>
      <c r="T23" s="127">
        <f>IEAdelivcost!O86</f>
        <v>0.76283265698666369</v>
      </c>
      <c r="U23" s="127">
        <f>IEAdelivcost!P86</f>
        <v>1.3860246135048442</v>
      </c>
      <c r="V23" s="127">
        <f>IEAdelivcost!Q86</f>
        <v>0.70370581866998627</v>
      </c>
      <c r="W23" s="127">
        <f>IEAdelivcost!R86</f>
        <v>0.66973224249112784</v>
      </c>
      <c r="X23" s="127">
        <f>IEAdelivcost!S86</f>
        <v>0.66973224249112784</v>
      </c>
      <c r="Y23">
        <f t="shared" si="0"/>
        <v>0.66973224249112784</v>
      </c>
      <c r="Z23" s="127">
        <f>IEAdelivcost!U86</f>
        <v>0.66973224249112795</v>
      </c>
      <c r="AA23" s="127">
        <f>IEAdelivcost!V86</f>
        <v>0.66973224249112784</v>
      </c>
      <c r="AB23" s="127">
        <f>IEAdelivcost!$Y86</f>
        <v>0.7096281549734611</v>
      </c>
      <c r="AC23" s="127">
        <f>IEAdelivcost!$Y86</f>
        <v>0.7096281549734611</v>
      </c>
      <c r="AD23" s="127">
        <f>IEAdelivcost!$Z86</f>
        <v>0.66973224249112784</v>
      </c>
      <c r="AE23" s="127">
        <f>IEAdelivcost!$Y86</f>
        <v>0.7096281549734611</v>
      </c>
      <c r="AF23" s="127">
        <f>IEAdelivcost!$Z86</f>
        <v>0.66973224249112784</v>
      </c>
      <c r="AG23" s="127">
        <f>IEAdelivcost!$Y86</f>
        <v>0.7096281549734611</v>
      </c>
      <c r="AH23" s="127">
        <f>IEAdelivcost!$Z86</f>
        <v>0.66973224249112784</v>
      </c>
      <c r="AI23" s="127">
        <f>IEAdelivcost!$Y86</f>
        <v>0.7096281549734611</v>
      </c>
      <c r="AJ23" s="127">
        <f>IEAdelivcost!$Z86</f>
        <v>0.66973224249112784</v>
      </c>
      <c r="AK23" s="127">
        <f>IEAdelivcost!$Y86</f>
        <v>0.7096281549734611</v>
      </c>
      <c r="AL23" s="127">
        <f>IEAdelivcost!$Z86</f>
        <v>0.66973224249112784</v>
      </c>
      <c r="AP23" s="154">
        <f>IEAdelivcost!T86</f>
        <v>5.0061137957766997</v>
      </c>
    </row>
    <row r="24" spans="3:42" x14ac:dyDescent="0.35">
      <c r="C24" s="125" t="s">
        <v>282</v>
      </c>
      <c r="D24" s="126"/>
      <c r="E24" t="str">
        <f>IEAdelivcost!B87</f>
        <v>INDCOK</v>
      </c>
      <c r="G24" t="str">
        <f>IEAdelivcost!B87</f>
        <v>INDCOK</v>
      </c>
      <c r="I24" s="127">
        <f>IEAdelivcost!D87</f>
        <v>0.52671166054538254</v>
      </c>
      <c r="J24" s="127">
        <f>IEAdelivcost!E87</f>
        <v>0.56437219976295738</v>
      </c>
      <c r="K24" s="127">
        <f>IEAdelivcost!F87</f>
        <v>0.97039887978021433</v>
      </c>
      <c r="L24" s="127">
        <f>IEAdelivcost!G87</f>
        <v>0.58413003262705954</v>
      </c>
      <c r="M24" s="127">
        <f>IEAdelivcost!H87</f>
        <v>0.14592874239591636</v>
      </c>
      <c r="N24" s="127">
        <f>IEAdelivcost!I87</f>
        <v>2.2672810555631759</v>
      </c>
      <c r="O24" s="127">
        <f>IEAdelivcost!J87</f>
        <v>1.0617650413283006</v>
      </c>
      <c r="P24" s="127">
        <f>IEAdelivcost!K87</f>
        <v>0.1435056232073475</v>
      </c>
      <c r="Q24" s="127">
        <f>IEAdelivcost!L87</f>
        <v>0.17585650456437674</v>
      </c>
      <c r="R24" s="127">
        <f>IEAdelivcost!M87</f>
        <v>0.50728105556317638</v>
      </c>
      <c r="S24" s="127">
        <f>IEAdelivcost!N87</f>
        <v>0.13500028512905549</v>
      </c>
      <c r="T24" s="127">
        <f>IEAdelivcost!O87</f>
        <v>0.76283265698666369</v>
      </c>
      <c r="U24" s="127">
        <f>IEAdelivcost!P87</f>
        <v>1.3860246135048442</v>
      </c>
      <c r="V24" s="127">
        <f>IEAdelivcost!Q87</f>
        <v>0.70370581866998627</v>
      </c>
      <c r="W24" s="127">
        <f>IEAdelivcost!R87</f>
        <v>0.66973224249112784</v>
      </c>
      <c r="X24" s="127">
        <f>IEAdelivcost!S87</f>
        <v>0.66973224249112784</v>
      </c>
      <c r="Y24">
        <f t="shared" si="0"/>
        <v>0.66973224249112784</v>
      </c>
      <c r="Z24" s="127">
        <f>IEAdelivcost!U87</f>
        <v>0.66973224249112795</v>
      </c>
      <c r="AA24" s="127">
        <f>IEAdelivcost!V87</f>
        <v>0.66973224249112784</v>
      </c>
      <c r="AB24" s="127">
        <f>IEAdelivcost!$Y87</f>
        <v>0.7096281549734611</v>
      </c>
      <c r="AC24" s="127">
        <f>IEAdelivcost!$Y87</f>
        <v>0.7096281549734611</v>
      </c>
      <c r="AD24" s="127">
        <f>IEAdelivcost!$Z87</f>
        <v>0.66973224249112784</v>
      </c>
      <c r="AE24" s="127">
        <f>IEAdelivcost!$Y87</f>
        <v>0.7096281549734611</v>
      </c>
      <c r="AF24" s="127">
        <f>IEAdelivcost!$Z87</f>
        <v>0.66973224249112784</v>
      </c>
      <c r="AG24" s="127">
        <f>IEAdelivcost!$Y87</f>
        <v>0.7096281549734611</v>
      </c>
      <c r="AH24" s="127">
        <f>IEAdelivcost!$Z87</f>
        <v>0.66973224249112784</v>
      </c>
      <c r="AI24" s="127">
        <f>IEAdelivcost!$Y87</f>
        <v>0.7096281549734611</v>
      </c>
      <c r="AJ24" s="127">
        <f>IEAdelivcost!$Z87</f>
        <v>0.66973224249112784</v>
      </c>
      <c r="AK24" s="127">
        <f>IEAdelivcost!$Y87</f>
        <v>0.7096281549734611</v>
      </c>
      <c r="AL24" s="127">
        <f>IEAdelivcost!$Z87</f>
        <v>0.66973224249112784</v>
      </c>
      <c r="AP24" s="154">
        <f>IEAdelivcost!T87</f>
        <v>5.0061137957766997</v>
      </c>
    </row>
    <row r="25" spans="3:42" x14ac:dyDescent="0.35">
      <c r="C25" s="125" t="s">
        <v>282</v>
      </c>
      <c r="D25" s="126"/>
      <c r="E25" t="str">
        <f>IEAdelivcost!B88</f>
        <v>INDCOL</v>
      </c>
      <c r="G25" t="str">
        <f>IEAdelivcost!B88</f>
        <v>INDCOL</v>
      </c>
      <c r="I25" s="127">
        <f>IEAdelivcost!D88</f>
        <v>0.52671166054538254</v>
      </c>
      <c r="J25" s="127">
        <f>IEAdelivcost!E88</f>
        <v>0.56437219976295738</v>
      </c>
      <c r="K25" s="127">
        <f>IEAdelivcost!F88</f>
        <v>0.97039887978021433</v>
      </c>
      <c r="L25" s="127">
        <f>IEAdelivcost!G88</f>
        <v>0.58413003262705954</v>
      </c>
      <c r="M25" s="127">
        <f>IEAdelivcost!H88</f>
        <v>0.14592874239591636</v>
      </c>
      <c r="N25" s="127">
        <f>IEAdelivcost!I88</f>
        <v>2.2672810555631759</v>
      </c>
      <c r="O25" s="127">
        <f>IEAdelivcost!J88</f>
        <v>1.0617650413283006</v>
      </c>
      <c r="P25" s="127">
        <f>IEAdelivcost!K88</f>
        <v>0.1435056232073475</v>
      </c>
      <c r="Q25" s="127">
        <f>IEAdelivcost!L88</f>
        <v>0.17585650456437674</v>
      </c>
      <c r="R25" s="127">
        <f>IEAdelivcost!M88</f>
        <v>0.50728105556317638</v>
      </c>
      <c r="S25" s="127">
        <f>IEAdelivcost!N88</f>
        <v>0.13500028512905549</v>
      </c>
      <c r="T25" s="127">
        <f>IEAdelivcost!O88</f>
        <v>0.76283265698666369</v>
      </c>
      <c r="U25" s="127">
        <f>IEAdelivcost!P88</f>
        <v>1.3860246135048442</v>
      </c>
      <c r="V25" s="127">
        <f>IEAdelivcost!Q88</f>
        <v>0.70370581866998627</v>
      </c>
      <c r="W25" s="127">
        <f>IEAdelivcost!R88</f>
        <v>0.66973224249112784</v>
      </c>
      <c r="X25" s="127">
        <f>IEAdelivcost!S88</f>
        <v>0.66973224249112784</v>
      </c>
      <c r="Y25">
        <f t="shared" si="0"/>
        <v>0.66973224249112784</v>
      </c>
      <c r="Z25" s="127">
        <f>IEAdelivcost!U88</f>
        <v>0.66973224249112795</v>
      </c>
      <c r="AA25" s="127">
        <f>IEAdelivcost!V88</f>
        <v>0.66973224249112784</v>
      </c>
      <c r="AB25" s="127">
        <f>IEAdelivcost!$Y88</f>
        <v>0.7096281549734611</v>
      </c>
      <c r="AC25" s="127">
        <f>IEAdelivcost!$Y88</f>
        <v>0.7096281549734611</v>
      </c>
      <c r="AD25" s="127">
        <f>IEAdelivcost!$Z88</f>
        <v>0.66973224249112784</v>
      </c>
      <c r="AE25" s="127">
        <f>IEAdelivcost!$Y88</f>
        <v>0.7096281549734611</v>
      </c>
      <c r="AF25" s="127">
        <f>IEAdelivcost!$Z88</f>
        <v>0.66973224249112784</v>
      </c>
      <c r="AG25" s="127">
        <f>IEAdelivcost!$Y88</f>
        <v>0.7096281549734611</v>
      </c>
      <c r="AH25" s="127">
        <f>IEAdelivcost!$Z88</f>
        <v>0.66973224249112784</v>
      </c>
      <c r="AI25" s="127">
        <f>IEAdelivcost!$Y88</f>
        <v>0.7096281549734611</v>
      </c>
      <c r="AJ25" s="127">
        <f>IEAdelivcost!$Z88</f>
        <v>0.66973224249112784</v>
      </c>
      <c r="AK25" s="127">
        <f>IEAdelivcost!$Y88</f>
        <v>0.7096281549734611</v>
      </c>
      <c r="AL25" s="127">
        <f>IEAdelivcost!$Z88</f>
        <v>0.66973224249112784</v>
      </c>
      <c r="AP25" s="154">
        <f>IEAdelivcost!T88</f>
        <v>5.0061137957766997</v>
      </c>
    </row>
    <row r="26" spans="3:42" x14ac:dyDescent="0.35">
      <c r="C26" s="125" t="s">
        <v>282</v>
      </c>
      <c r="D26" s="126"/>
      <c r="E26" t="str">
        <f>IEAdelivcost!B89</f>
        <v>INDHFO</v>
      </c>
      <c r="G26" t="str">
        <f>IEAdelivcost!B89</f>
        <v>INDHFO</v>
      </c>
      <c r="I26" s="127">
        <f>IEAdelivcost!D89</f>
        <v>0.23090099649293316</v>
      </c>
      <c r="J26" s="127">
        <f>IEAdelivcost!E89</f>
        <v>0.2638270876325457</v>
      </c>
      <c r="K26" s="127">
        <f>IEAdelivcost!F89</f>
        <v>0.22003867325083704</v>
      </c>
      <c r="L26" s="127">
        <f>IEAdelivcost!G89</f>
        <v>0.75467805269440547</v>
      </c>
      <c r="M26" s="127">
        <f>IEAdelivcost!H89</f>
        <v>0.9388155434142087</v>
      </c>
      <c r="N26" s="127">
        <f>IEAdelivcost!I89</f>
        <v>0.80570871560617707</v>
      </c>
      <c r="O26" s="127">
        <f>IEAdelivcost!J89</f>
        <v>1.2470760287490696</v>
      </c>
      <c r="P26" s="127">
        <f>IEAdelivcost!K89</f>
        <v>2.4028634787725589</v>
      </c>
      <c r="Q26" s="127">
        <f>IEAdelivcost!L89</f>
        <v>0.95498740099836166</v>
      </c>
      <c r="R26" s="127">
        <f>IEAdelivcost!M89</f>
        <v>1.1149643921769865</v>
      </c>
      <c r="S26" s="127">
        <f>IEAdelivcost!N89</f>
        <v>1.2814101263892725</v>
      </c>
      <c r="T26" s="127">
        <f>IEAdelivcost!O89</f>
        <v>0.68902254319128531</v>
      </c>
      <c r="U26" s="127">
        <f>IEAdelivcost!P89</f>
        <v>0.21108146338495448</v>
      </c>
      <c r="V26" s="127">
        <f>IEAdelivcost!Q89</f>
        <v>0.43705680175368533</v>
      </c>
      <c r="W26" s="127">
        <f>IEAdelivcost!R89</f>
        <v>0.69628810783612494</v>
      </c>
      <c r="X26" s="127">
        <f>IEAdelivcost!S89</f>
        <v>0.69628810783612494</v>
      </c>
      <c r="Y26">
        <f t="shared" si="0"/>
        <v>0.69628810783612494</v>
      </c>
      <c r="Z26" s="127">
        <f>IEAdelivcost!U89</f>
        <v>0.69628810783612494</v>
      </c>
      <c r="AA26" s="127">
        <f>IEAdelivcost!V89</f>
        <v>0.69628810783612494</v>
      </c>
      <c r="AB26" s="127">
        <f>IEAdelivcost!$Y89</f>
        <v>0.82517366460766295</v>
      </c>
      <c r="AC26" s="127">
        <f>IEAdelivcost!$Y89</f>
        <v>0.82517366460766295</v>
      </c>
      <c r="AD26" s="127">
        <f>IEAdelivcost!$Z89</f>
        <v>0.69628810783612494</v>
      </c>
      <c r="AE26" s="127">
        <f>IEAdelivcost!$Y89</f>
        <v>0.82517366460766295</v>
      </c>
      <c r="AF26" s="127">
        <f>IEAdelivcost!$Z89</f>
        <v>0.69628810783612494</v>
      </c>
      <c r="AG26" s="127">
        <f>IEAdelivcost!$Y89</f>
        <v>0.82517366460766295</v>
      </c>
      <c r="AH26" s="127">
        <f>IEAdelivcost!$Z89</f>
        <v>0.69628810783612494</v>
      </c>
      <c r="AI26" s="127">
        <f>IEAdelivcost!$Y89</f>
        <v>0.82517366460766295</v>
      </c>
      <c r="AJ26" s="127">
        <f>IEAdelivcost!$Z89</f>
        <v>0.69628810783612494</v>
      </c>
      <c r="AK26" s="127">
        <f>IEAdelivcost!$Y89</f>
        <v>0.82517366460766295</v>
      </c>
      <c r="AL26" s="127">
        <f>IEAdelivcost!$Z89</f>
        <v>0.69628810783612494</v>
      </c>
      <c r="AP26" s="154">
        <f>IEAdelivcost!T89</f>
        <v>1.6942271226632766</v>
      </c>
    </row>
    <row r="27" spans="3:42" x14ac:dyDescent="0.35">
      <c r="C27" s="125" t="s">
        <v>282</v>
      </c>
      <c r="D27" s="126"/>
      <c r="E27" t="str">
        <f>IEAdelivcost!B90</f>
        <v>INDLFO</v>
      </c>
      <c r="G27" t="str">
        <f>IEAdelivcost!B90</f>
        <v>INDLFO</v>
      </c>
      <c r="I27" s="127">
        <f>IEAdelivcost!D90</f>
        <v>1.4248059850644959</v>
      </c>
      <c r="J27" s="127">
        <f>IEAdelivcost!E90</f>
        <v>1.1589759084889355</v>
      </c>
      <c r="K27" s="127">
        <f>IEAdelivcost!F90</f>
        <v>1.5639196773736908</v>
      </c>
      <c r="L27" s="127">
        <f>IEAdelivcost!G90</f>
        <v>3.9720161461165686</v>
      </c>
      <c r="M27" s="127">
        <f>IEAdelivcost!H90</f>
        <v>1.4619277301528859</v>
      </c>
      <c r="N27" s="127">
        <f>IEAdelivcost!I90</f>
        <v>1.2659162520708565</v>
      </c>
      <c r="O27" s="127">
        <f>IEAdelivcost!J90</f>
        <v>1.703299508211825</v>
      </c>
      <c r="P27" s="127">
        <f>IEAdelivcost!K90</f>
        <v>1.7492096300066331</v>
      </c>
      <c r="Q27" s="127">
        <f>IEAdelivcost!L90</f>
        <v>2.8373070076345082</v>
      </c>
      <c r="R27" s="127">
        <f>IEAdelivcost!M90</f>
        <v>1.7905287396219611</v>
      </c>
      <c r="S27" s="127">
        <f>IEAdelivcost!N90</f>
        <v>0.58039840951075838</v>
      </c>
      <c r="T27" s="127">
        <f>IEAdelivcost!O90</f>
        <v>1.478422384689944</v>
      </c>
      <c r="U27" s="127">
        <f>IEAdelivcost!P90</f>
        <v>0.9886053297712305</v>
      </c>
      <c r="V27" s="127">
        <f>IEAdelivcost!Q90</f>
        <v>0.28447126281751522</v>
      </c>
      <c r="W27" s="127">
        <f>IEAdelivcost!R90</f>
        <v>3.264961342083704</v>
      </c>
      <c r="X27" s="127">
        <f>IEAdelivcost!S90</f>
        <v>1.5670022909976966</v>
      </c>
      <c r="Y27">
        <f t="shared" si="0"/>
        <v>1.5670022909976966</v>
      </c>
      <c r="Z27" s="127">
        <f>IEAdelivcost!U90</f>
        <v>2.4709044086759411</v>
      </c>
      <c r="AA27" s="127">
        <f>IEAdelivcost!V90</f>
        <v>1.5670022909976966</v>
      </c>
      <c r="AB27" s="127">
        <f>IEAdelivcost!$Y90</f>
        <v>1.5899859979665576</v>
      </c>
      <c r="AC27" s="127">
        <f>IEAdelivcost!$Y90</f>
        <v>1.5899859979665576</v>
      </c>
      <c r="AD27" s="127">
        <f>IEAdelivcost!$Z90</f>
        <v>2.2174675831887596</v>
      </c>
      <c r="AE27" s="127">
        <f>IEAdelivcost!$Y90</f>
        <v>1.5899859979665576</v>
      </c>
      <c r="AF27" s="127">
        <f>IEAdelivcost!$Z90</f>
        <v>2.2174675831887596</v>
      </c>
      <c r="AG27" s="127">
        <f>IEAdelivcost!$Y90</f>
        <v>1.5899859979665576</v>
      </c>
      <c r="AH27" s="127">
        <f>IEAdelivcost!$Z90</f>
        <v>2.2174675831887596</v>
      </c>
      <c r="AI27" s="127">
        <f>IEAdelivcost!$Y90</f>
        <v>1.5899859979665576</v>
      </c>
      <c r="AJ27" s="127">
        <f>IEAdelivcost!$Z90</f>
        <v>2.2174675831887596</v>
      </c>
      <c r="AK27" s="127">
        <f>IEAdelivcost!$Y90</f>
        <v>1.5899859979665576</v>
      </c>
      <c r="AL27" s="127">
        <f>IEAdelivcost!$Z90</f>
        <v>2.2174675831887596</v>
      </c>
      <c r="AP27" s="154">
        <f>IEAdelivcost!T90</f>
        <v>2.3555620487188405</v>
      </c>
    </row>
    <row r="28" spans="3:42" x14ac:dyDescent="0.35">
      <c r="C28" s="125" t="s">
        <v>282</v>
      </c>
      <c r="D28" s="126"/>
      <c r="E28" t="str">
        <f>IEAdelivcost!B91</f>
        <v>INDLPG</v>
      </c>
      <c r="G28" t="str">
        <f>IEAdelivcost!B91</f>
        <v>INDLPG</v>
      </c>
      <c r="I28" s="127">
        <f>IEAdelivcost!D91</f>
        <v>1.4248059850644959</v>
      </c>
      <c r="J28" s="127">
        <f>IEAdelivcost!E91</f>
        <v>1.1589759084889355</v>
      </c>
      <c r="K28" s="127">
        <f>IEAdelivcost!F91</f>
        <v>1.5639196773736908</v>
      </c>
      <c r="L28" s="127">
        <f>IEAdelivcost!G91</f>
        <v>3.9720161461165686</v>
      </c>
      <c r="M28" s="127">
        <f>IEAdelivcost!H91</f>
        <v>1.4619277301528859</v>
      </c>
      <c r="N28" s="127">
        <f>IEAdelivcost!I91</f>
        <v>1.2659162520708565</v>
      </c>
      <c r="O28" s="127">
        <f>IEAdelivcost!J91</f>
        <v>1.703299508211825</v>
      </c>
      <c r="P28" s="127">
        <f>IEAdelivcost!K91</f>
        <v>1.7492096300066331</v>
      </c>
      <c r="Q28" s="127">
        <f>IEAdelivcost!L91</f>
        <v>2.8373070076345082</v>
      </c>
      <c r="R28" s="127">
        <f>IEAdelivcost!M91</f>
        <v>1.7905287396219611</v>
      </c>
      <c r="S28" s="127">
        <f>IEAdelivcost!N91</f>
        <v>0.58039840951075838</v>
      </c>
      <c r="T28" s="127">
        <f>IEAdelivcost!O91</f>
        <v>1.478422384689944</v>
      </c>
      <c r="U28" s="127">
        <f>IEAdelivcost!P91</f>
        <v>0.9886053297712305</v>
      </c>
      <c r="V28" s="127">
        <f>IEAdelivcost!Q91</f>
        <v>0.28447126281751522</v>
      </c>
      <c r="W28" s="127">
        <f>IEAdelivcost!R91</f>
        <v>3.264961342083704</v>
      </c>
      <c r="X28" s="127">
        <f>IEAdelivcost!S91</f>
        <v>1.5670022909976966</v>
      </c>
      <c r="Y28">
        <f t="shared" si="0"/>
        <v>1.5670022909976966</v>
      </c>
      <c r="Z28" s="127">
        <f>IEAdelivcost!U91</f>
        <v>2.4709044086759411</v>
      </c>
      <c r="AA28" s="127">
        <f>IEAdelivcost!V91</f>
        <v>1.5670022909976966</v>
      </c>
      <c r="AB28" s="127">
        <f>IEAdelivcost!$Y91</f>
        <v>1.5899859979665576</v>
      </c>
      <c r="AC28" s="127">
        <f>IEAdelivcost!$Y91</f>
        <v>1.5899859979665576</v>
      </c>
      <c r="AD28" s="127">
        <f>IEAdelivcost!$Z91</f>
        <v>2.2174675831887596</v>
      </c>
      <c r="AE28" s="127">
        <f>IEAdelivcost!$Y91</f>
        <v>1.5899859979665576</v>
      </c>
      <c r="AF28" s="127">
        <f>IEAdelivcost!$Z91</f>
        <v>2.2174675831887596</v>
      </c>
      <c r="AG28" s="127">
        <f>IEAdelivcost!$Y91</f>
        <v>1.5899859979665576</v>
      </c>
      <c r="AH28" s="127">
        <f>IEAdelivcost!$Z91</f>
        <v>2.2174675831887596</v>
      </c>
      <c r="AI28" s="127">
        <f>IEAdelivcost!$Y91</f>
        <v>1.5899859979665576</v>
      </c>
      <c r="AJ28" s="127">
        <f>IEAdelivcost!$Z91</f>
        <v>2.2174675831887596</v>
      </c>
      <c r="AK28" s="127">
        <f>IEAdelivcost!$Y91</f>
        <v>1.5899859979665576</v>
      </c>
      <c r="AL28" s="127">
        <f>IEAdelivcost!$Z91</f>
        <v>2.2174675831887596</v>
      </c>
      <c r="AP28" s="154">
        <f>IEAdelivcost!T91</f>
        <v>2.3555620487188405</v>
      </c>
    </row>
    <row r="29" spans="3:42" x14ac:dyDescent="0.35">
      <c r="C29" s="125" t="s">
        <v>282</v>
      </c>
      <c r="D29" s="126"/>
      <c r="E29" t="str">
        <f>IEAdelivcost!B92</f>
        <v>INDRFG</v>
      </c>
      <c r="G29" t="str">
        <f>IEAdelivcost!B92</f>
        <v>INDRFG</v>
      </c>
      <c r="I29" s="127">
        <f>IEAdelivcost!D92</f>
        <v>0.23090099649293316</v>
      </c>
      <c r="J29" s="127">
        <f>IEAdelivcost!E92</f>
        <v>0.2638270876325457</v>
      </c>
      <c r="K29" s="127">
        <f>IEAdelivcost!F92</f>
        <v>0.22003867325083704</v>
      </c>
      <c r="L29" s="127">
        <f>IEAdelivcost!G92</f>
        <v>0.75467805269440547</v>
      </c>
      <c r="M29" s="127">
        <f>IEAdelivcost!H92</f>
        <v>0.9388155434142087</v>
      </c>
      <c r="N29" s="127">
        <f>IEAdelivcost!I92</f>
        <v>0.80570871560617707</v>
      </c>
      <c r="O29" s="127">
        <f>IEAdelivcost!J92</f>
        <v>1.2470760287490696</v>
      </c>
      <c r="P29" s="127">
        <f>IEAdelivcost!K92</f>
        <v>2.4028634787725589</v>
      </c>
      <c r="Q29" s="127">
        <f>IEAdelivcost!L92</f>
        <v>0.95498740099836166</v>
      </c>
      <c r="R29" s="127">
        <f>IEAdelivcost!M92</f>
        <v>1.1149643921769865</v>
      </c>
      <c r="S29" s="127">
        <f>IEAdelivcost!N92</f>
        <v>1.2814101263892725</v>
      </c>
      <c r="T29" s="127">
        <f>IEAdelivcost!O92</f>
        <v>0.68902254319128531</v>
      </c>
      <c r="U29" s="127">
        <f>IEAdelivcost!P92</f>
        <v>0.21108146338495448</v>
      </c>
      <c r="V29" s="127">
        <f>IEAdelivcost!Q92</f>
        <v>0.43705680175368533</v>
      </c>
      <c r="W29" s="127">
        <f>IEAdelivcost!R92</f>
        <v>0.69628810783612494</v>
      </c>
      <c r="X29" s="127">
        <f>IEAdelivcost!S92</f>
        <v>0.69628810783612494</v>
      </c>
      <c r="Y29">
        <f t="shared" si="0"/>
        <v>0.69628810783612494</v>
      </c>
      <c r="Z29" s="127">
        <f>IEAdelivcost!U92</f>
        <v>0.69628810783612494</v>
      </c>
      <c r="AA29" s="127">
        <f>IEAdelivcost!V92</f>
        <v>0.69628810783612494</v>
      </c>
      <c r="AB29" s="127">
        <f>IEAdelivcost!$Y92</f>
        <v>0.82517366460766295</v>
      </c>
      <c r="AC29" s="127">
        <f>IEAdelivcost!$Y92</f>
        <v>0.82517366460766295</v>
      </c>
      <c r="AD29" s="127">
        <f>IEAdelivcost!$Z92</f>
        <v>0.69628810783612494</v>
      </c>
      <c r="AE29" s="127">
        <f>IEAdelivcost!$Y92</f>
        <v>0.82517366460766295</v>
      </c>
      <c r="AF29" s="127">
        <f>IEAdelivcost!$Z92</f>
        <v>0.69628810783612494</v>
      </c>
      <c r="AG29" s="127">
        <f>IEAdelivcost!$Y92</f>
        <v>0.82517366460766295</v>
      </c>
      <c r="AH29" s="127">
        <f>IEAdelivcost!$Z92</f>
        <v>0.69628810783612494</v>
      </c>
      <c r="AI29" s="127">
        <f>IEAdelivcost!$Y92</f>
        <v>0.82517366460766295</v>
      </c>
      <c r="AJ29" s="127">
        <f>IEAdelivcost!$Z92</f>
        <v>0.69628810783612494</v>
      </c>
      <c r="AK29" s="127">
        <f>IEAdelivcost!$Y92</f>
        <v>0.82517366460766295</v>
      </c>
      <c r="AL29" s="127">
        <f>IEAdelivcost!$Z92</f>
        <v>0.69628810783612494</v>
      </c>
      <c r="AP29" s="154">
        <f>IEAdelivcost!T92</f>
        <v>1.6942271226632766</v>
      </c>
    </row>
    <row r="30" spans="3:42" x14ac:dyDescent="0.35">
      <c r="C30" s="125" t="s">
        <v>282</v>
      </c>
      <c r="D30" s="126"/>
      <c r="E30" t="str">
        <f>IEAdelivcost!B93</f>
        <v>INDGAS</v>
      </c>
      <c r="G30" t="str">
        <f>IEAdelivcost!B93</f>
        <v>INDGAS</v>
      </c>
      <c r="I30" s="127">
        <f>IEAdelivcost!D93</f>
        <v>0.47949313986455877</v>
      </c>
      <c r="J30" s="127">
        <f>IEAdelivcost!E93</f>
        <v>0.86975346473576653</v>
      </c>
      <c r="K30" s="127">
        <f>IEAdelivcost!F93</f>
        <v>1.4152820094409462</v>
      </c>
      <c r="L30" s="127">
        <f>IEAdelivcost!G93</f>
        <v>3.7313188239457569</v>
      </c>
      <c r="M30" s="127">
        <f>IEAdelivcost!H93</f>
        <v>7.9717955903661153E-2</v>
      </c>
      <c r="N30" s="127">
        <f>IEAdelivcost!I93</f>
        <v>1.4948709195747893</v>
      </c>
      <c r="O30" s="127">
        <f>IEAdelivcost!J93</f>
        <v>2.6657600209132211</v>
      </c>
      <c r="P30" s="127">
        <f>IEAdelivcost!K93</f>
        <v>0.53389314970740465</v>
      </c>
      <c r="Q30" s="127">
        <f>IEAdelivcost!L93</f>
        <v>0.745312125896469</v>
      </c>
      <c r="R30" s="127">
        <f>IEAdelivcost!M93</f>
        <v>1.2176242656550951</v>
      </c>
      <c r="S30" s="127">
        <f>IEAdelivcost!N93</f>
        <v>3.4341634625958219</v>
      </c>
      <c r="T30" s="127">
        <f>IEAdelivcost!O93</f>
        <v>1.6922896576245021</v>
      </c>
      <c r="U30" s="127">
        <f>IEAdelivcost!P93</f>
        <v>6.0531014419237001</v>
      </c>
      <c r="V30" s="127">
        <f>IEAdelivcost!Q93</f>
        <v>0.14015155750310715</v>
      </c>
      <c r="W30" s="127">
        <f>IEAdelivcost!R93</f>
        <v>1.6823728087082923</v>
      </c>
      <c r="X30" s="127">
        <f>IEAdelivcost!S93</f>
        <v>1.6823728087082923</v>
      </c>
      <c r="Y30">
        <f t="shared" si="0"/>
        <v>1.6823728087082923</v>
      </c>
      <c r="Z30" s="127">
        <f>IEAdelivcost!U93</f>
        <v>1.6823728087082923</v>
      </c>
      <c r="AA30" s="127">
        <f>IEAdelivcost!V93</f>
        <v>1.6823728087082923</v>
      </c>
      <c r="AB30" s="127">
        <f>IEAdelivcost!$Y93</f>
        <v>1.7537665710917716</v>
      </c>
      <c r="AC30" s="127">
        <f>IEAdelivcost!$Y93</f>
        <v>1.7537665710917716</v>
      </c>
      <c r="AD30" s="127">
        <f>IEAdelivcost!$Z93</f>
        <v>1.6823728087082923</v>
      </c>
      <c r="AE30" s="127">
        <f>IEAdelivcost!$Y93</f>
        <v>1.7537665710917716</v>
      </c>
      <c r="AF30" s="127">
        <f>IEAdelivcost!$Z93</f>
        <v>1.6823728087082923</v>
      </c>
      <c r="AG30" s="127">
        <f>IEAdelivcost!$Y93</f>
        <v>1.7537665710917716</v>
      </c>
      <c r="AH30" s="127">
        <f>IEAdelivcost!$Z93</f>
        <v>1.6823728087082923</v>
      </c>
      <c r="AI30" s="127">
        <f>IEAdelivcost!$Y93</f>
        <v>1.7537665710917716</v>
      </c>
      <c r="AJ30" s="127">
        <f>IEAdelivcost!$Z93</f>
        <v>1.6823728087082923</v>
      </c>
      <c r="AK30" s="127">
        <f>IEAdelivcost!$Y93</f>
        <v>1.7537665710917716</v>
      </c>
      <c r="AL30" s="127">
        <f>IEAdelivcost!$Z93</f>
        <v>1.6823728087082923</v>
      </c>
      <c r="AP30" s="154">
        <f>IEAdelivcost!T93</f>
        <v>0.31491617132749861</v>
      </c>
    </row>
    <row r="31" spans="3:42" x14ac:dyDescent="0.35">
      <c r="C31" s="125" t="s">
        <v>282</v>
      </c>
      <c r="D31" s="126"/>
      <c r="E31" t="str">
        <f>IEAdelivcost!B94</f>
        <v>INDBGS</v>
      </c>
      <c r="G31" t="str">
        <f>IEAdelivcost!B94</f>
        <v>INDBGS</v>
      </c>
      <c r="I31" s="127">
        <f>IEAdelivcost!D94</f>
        <v>0.47949313986455877</v>
      </c>
      <c r="J31" s="127">
        <f>IEAdelivcost!E94</f>
        <v>0.86975346473576653</v>
      </c>
      <c r="K31" s="127">
        <f>IEAdelivcost!F94</f>
        <v>1.4152820094409462</v>
      </c>
      <c r="L31" s="127">
        <f>IEAdelivcost!G94</f>
        <v>3.7313188239457569</v>
      </c>
      <c r="M31" s="127">
        <f>IEAdelivcost!H94</f>
        <v>7.9717955903661153E-2</v>
      </c>
      <c r="N31" s="127">
        <f>IEAdelivcost!I94</f>
        <v>1.4948709195747893</v>
      </c>
      <c r="O31" s="127">
        <f>IEAdelivcost!J94</f>
        <v>2.6657600209132211</v>
      </c>
      <c r="P31" s="127">
        <f>IEAdelivcost!K94</f>
        <v>0.53389314970740465</v>
      </c>
      <c r="Q31" s="127">
        <f>IEAdelivcost!L94</f>
        <v>0.745312125896469</v>
      </c>
      <c r="R31" s="127">
        <f>IEAdelivcost!M94</f>
        <v>1.2176242656550951</v>
      </c>
      <c r="S31" s="127">
        <f>IEAdelivcost!N94</f>
        <v>3.4341634625958219</v>
      </c>
      <c r="T31" s="127">
        <f>IEAdelivcost!O94</f>
        <v>1.6922896576245021</v>
      </c>
      <c r="U31" s="127">
        <f>IEAdelivcost!P94</f>
        <v>6.0531014419237001</v>
      </c>
      <c r="V31" s="127">
        <f>IEAdelivcost!Q94</f>
        <v>0.14015155750310715</v>
      </c>
      <c r="W31" s="127">
        <f>IEAdelivcost!R94</f>
        <v>1.6823728087082923</v>
      </c>
      <c r="X31" s="127">
        <f>IEAdelivcost!S94</f>
        <v>1.6823728087082923</v>
      </c>
      <c r="Y31">
        <f t="shared" si="0"/>
        <v>1.6823728087082923</v>
      </c>
      <c r="Z31" s="127">
        <f>IEAdelivcost!U94</f>
        <v>1.6823728087082923</v>
      </c>
      <c r="AA31" s="127">
        <f>IEAdelivcost!V94</f>
        <v>1.6823728087082923</v>
      </c>
      <c r="AB31" s="127">
        <f>IEAdelivcost!$Y94</f>
        <v>1.7537665710917716</v>
      </c>
      <c r="AC31" s="127">
        <f>IEAdelivcost!$Y94</f>
        <v>1.7537665710917716</v>
      </c>
      <c r="AD31" s="127">
        <f>IEAdelivcost!$Z94</f>
        <v>1.6823728087082923</v>
      </c>
      <c r="AE31" s="127">
        <f>IEAdelivcost!$Y94</f>
        <v>1.7537665710917716</v>
      </c>
      <c r="AF31" s="127">
        <f>IEAdelivcost!$Z94</f>
        <v>1.6823728087082923</v>
      </c>
      <c r="AG31" s="127">
        <f>IEAdelivcost!$Y94</f>
        <v>1.7537665710917716</v>
      </c>
      <c r="AH31" s="127">
        <f>IEAdelivcost!$Z94</f>
        <v>1.6823728087082923</v>
      </c>
      <c r="AI31" s="127">
        <f>IEAdelivcost!$Y94</f>
        <v>1.7537665710917716</v>
      </c>
      <c r="AJ31" s="127">
        <f>IEAdelivcost!$Z94</f>
        <v>1.6823728087082923</v>
      </c>
      <c r="AK31" s="127">
        <f>IEAdelivcost!$Y94</f>
        <v>1.7537665710917716</v>
      </c>
      <c r="AL31" s="127">
        <f>IEAdelivcost!$Z94</f>
        <v>1.6823728087082923</v>
      </c>
      <c r="AP31" s="154">
        <f>IEAdelivcost!T94</f>
        <v>0.31491617132749861</v>
      </c>
    </row>
    <row r="32" spans="3:42" x14ac:dyDescent="0.35">
      <c r="C32" s="125" t="s">
        <v>282</v>
      </c>
      <c r="D32" s="126"/>
      <c r="E32" t="str">
        <f>IEAdelivcost!B95</f>
        <v>INDELC</v>
      </c>
      <c r="G32" t="str">
        <f>IEAdelivcost!B95</f>
        <v>INDELC</v>
      </c>
      <c r="I32" s="127">
        <f>IEAdelivcost!D95</f>
        <v>6.240333333333334</v>
      </c>
      <c r="J32" s="127">
        <f>IEAdelivcost!E95</f>
        <v>6.240333333333334</v>
      </c>
      <c r="K32" s="127">
        <f>IEAdelivcost!F95</f>
        <v>6.240333333333334</v>
      </c>
      <c r="L32" s="127">
        <f>IEAdelivcost!G95</f>
        <v>6.240333333333334</v>
      </c>
      <c r="M32" s="127">
        <f>IEAdelivcost!H95</f>
        <v>6.240333333333334</v>
      </c>
      <c r="N32" s="127">
        <f>IEAdelivcost!I95</f>
        <v>6.240333333333334</v>
      </c>
      <c r="O32" s="127">
        <f>IEAdelivcost!J95</f>
        <v>6.240333333333334</v>
      </c>
      <c r="P32" s="127">
        <f>IEAdelivcost!K95</f>
        <v>6.240333333333334</v>
      </c>
      <c r="Q32" s="127">
        <f>IEAdelivcost!L95</f>
        <v>6.240333333333334</v>
      </c>
      <c r="R32" s="127">
        <f>IEAdelivcost!M95</f>
        <v>6.240333333333334</v>
      </c>
      <c r="S32" s="127">
        <f>IEAdelivcost!N95</f>
        <v>6.240333333333334</v>
      </c>
      <c r="T32" s="127">
        <f>IEAdelivcost!O95</f>
        <v>6.240333333333334</v>
      </c>
      <c r="U32" s="127">
        <f>IEAdelivcost!P95</f>
        <v>6.240333333333334</v>
      </c>
      <c r="V32" s="127">
        <f>IEAdelivcost!Q95</f>
        <v>6.240333333333334</v>
      </c>
      <c r="W32" s="127">
        <f>IEAdelivcost!R95</f>
        <v>6.240333333333334</v>
      </c>
      <c r="X32" s="127">
        <f>IEAdelivcost!S95</f>
        <v>6.240333333333334</v>
      </c>
      <c r="Y32">
        <f t="shared" si="0"/>
        <v>6.240333333333334</v>
      </c>
      <c r="Z32" s="127">
        <f>IEAdelivcost!U95</f>
        <v>6.240333333333334</v>
      </c>
      <c r="AA32" s="127">
        <f>IEAdelivcost!V95</f>
        <v>6.240333333333334</v>
      </c>
      <c r="AB32" s="127">
        <f>IEAdelivcost!$Y95</f>
        <v>6.240333333333334</v>
      </c>
      <c r="AC32" s="127">
        <f>IEAdelivcost!$Y95</f>
        <v>6.240333333333334</v>
      </c>
      <c r="AD32" s="127">
        <f>IEAdelivcost!$Z95</f>
        <v>6.240333333333334</v>
      </c>
      <c r="AE32" s="127">
        <f>IEAdelivcost!$Y95</f>
        <v>6.240333333333334</v>
      </c>
      <c r="AF32" s="127">
        <f>IEAdelivcost!$Z95</f>
        <v>6.240333333333334</v>
      </c>
      <c r="AG32" s="127">
        <f>IEAdelivcost!$Y95</f>
        <v>6.240333333333334</v>
      </c>
      <c r="AH32" s="127">
        <f>IEAdelivcost!$Z95</f>
        <v>6.240333333333334</v>
      </c>
      <c r="AI32" s="127">
        <f>IEAdelivcost!$Y95</f>
        <v>6.240333333333334</v>
      </c>
      <c r="AJ32" s="127">
        <f>IEAdelivcost!$Z95</f>
        <v>6.240333333333334</v>
      </c>
      <c r="AK32" s="127">
        <f>IEAdelivcost!$Y95</f>
        <v>6.240333333333334</v>
      </c>
      <c r="AL32" s="127">
        <f>IEAdelivcost!$Z95</f>
        <v>6.240333333333334</v>
      </c>
      <c r="AP32" s="154">
        <f>IEAdelivcost!T95</f>
        <v>6.240333333333334</v>
      </c>
    </row>
    <row r="33" spans="3:42" x14ac:dyDescent="0.35">
      <c r="C33" s="125" t="s">
        <v>282</v>
      </c>
      <c r="D33" s="126"/>
      <c r="E33" t="str">
        <f>IEAdelivcost!B96</f>
        <v>INDBIO</v>
      </c>
      <c r="G33" t="str">
        <f>IEAdelivcost!B96</f>
        <v>INDBIO</v>
      </c>
      <c r="I33" s="127">
        <f>IEAdelivcost!D96</f>
        <v>0.52671166054538254</v>
      </c>
      <c r="J33" s="127">
        <f>IEAdelivcost!E96</f>
        <v>0.56437219976295738</v>
      </c>
      <c r="K33" s="127">
        <f>IEAdelivcost!F96</f>
        <v>0.97039887978021433</v>
      </c>
      <c r="L33" s="127">
        <f>IEAdelivcost!G96</f>
        <v>0.58413003262705954</v>
      </c>
      <c r="M33" s="127">
        <f>IEAdelivcost!H96</f>
        <v>0.14592874239591636</v>
      </c>
      <c r="N33" s="127">
        <f>IEAdelivcost!I96</f>
        <v>2.2672810555631759</v>
      </c>
      <c r="O33" s="127">
        <f>IEAdelivcost!J96</f>
        <v>1.0617650413283006</v>
      </c>
      <c r="P33" s="127">
        <f>IEAdelivcost!K96</f>
        <v>0.1435056232073475</v>
      </c>
      <c r="Q33" s="127">
        <f>IEAdelivcost!L96</f>
        <v>0.17585650456437674</v>
      </c>
      <c r="R33" s="127">
        <f>IEAdelivcost!M96</f>
        <v>0.50728105556317638</v>
      </c>
      <c r="S33" s="127">
        <f>IEAdelivcost!N96</f>
        <v>0.13500028512905549</v>
      </c>
      <c r="T33" s="127">
        <f>IEAdelivcost!O96</f>
        <v>0.76283265698666369</v>
      </c>
      <c r="U33" s="127">
        <f>IEAdelivcost!P96</f>
        <v>1.3860246135048442</v>
      </c>
      <c r="V33" s="127">
        <f>IEAdelivcost!Q96</f>
        <v>0.70370581866998627</v>
      </c>
      <c r="W33" s="127">
        <f>IEAdelivcost!R96</f>
        <v>0.66973224249112784</v>
      </c>
      <c r="X33" s="127">
        <f>IEAdelivcost!S96</f>
        <v>0.66973224249112784</v>
      </c>
      <c r="Y33">
        <f t="shared" si="0"/>
        <v>0.66973224249112784</v>
      </c>
      <c r="Z33" s="127">
        <f>IEAdelivcost!U96</f>
        <v>0.66973224249112795</v>
      </c>
      <c r="AA33" s="127">
        <f>IEAdelivcost!V96</f>
        <v>0.66973224249112784</v>
      </c>
      <c r="AB33" s="127">
        <f>IEAdelivcost!$Y96</f>
        <v>0.7096281549734611</v>
      </c>
      <c r="AC33" s="127">
        <f>IEAdelivcost!$Y96</f>
        <v>0.7096281549734611</v>
      </c>
      <c r="AD33" s="127">
        <f>IEAdelivcost!$Z96</f>
        <v>0.66973224249112784</v>
      </c>
      <c r="AE33" s="127">
        <f>IEAdelivcost!$Y96</f>
        <v>0.7096281549734611</v>
      </c>
      <c r="AF33" s="127">
        <f>IEAdelivcost!$Z96</f>
        <v>0.66973224249112784</v>
      </c>
      <c r="AG33" s="127">
        <f>IEAdelivcost!$Y96</f>
        <v>0.7096281549734611</v>
      </c>
      <c r="AH33" s="127">
        <f>IEAdelivcost!$Z96</f>
        <v>0.66973224249112784</v>
      </c>
      <c r="AI33" s="127">
        <f>IEAdelivcost!$Y96</f>
        <v>0.7096281549734611</v>
      </c>
      <c r="AJ33" s="127">
        <f>IEAdelivcost!$Z96</f>
        <v>0.66973224249112784</v>
      </c>
      <c r="AK33" s="127">
        <f>IEAdelivcost!$Y96</f>
        <v>0.7096281549734611</v>
      </c>
      <c r="AL33" s="127">
        <f>IEAdelivcost!$Z96</f>
        <v>0.66973224249112784</v>
      </c>
      <c r="AP33" s="154">
        <f>IEAdelivcost!T96</f>
        <v>5.0061137957766997</v>
      </c>
    </row>
    <row r="34" spans="3:42" x14ac:dyDescent="0.35">
      <c r="C34" s="125" t="s">
        <v>282</v>
      </c>
      <c r="D34" s="126"/>
      <c r="E34" t="str">
        <f>IEAdelivcost!B97</f>
        <v>INDHH2</v>
      </c>
      <c r="G34" t="str">
        <f>IEAdelivcost!B97</f>
        <v>INDHH2</v>
      </c>
      <c r="I34" s="127">
        <f>IEAdelivcost!D97</f>
        <v>0</v>
      </c>
      <c r="J34" s="127">
        <f>IEAdelivcost!E97</f>
        <v>0</v>
      </c>
      <c r="K34" s="127">
        <f>IEAdelivcost!F97</f>
        <v>0</v>
      </c>
      <c r="L34" s="127">
        <f>IEAdelivcost!G97</f>
        <v>0</v>
      </c>
      <c r="M34" s="127">
        <f>IEAdelivcost!H97</f>
        <v>0</v>
      </c>
      <c r="N34" s="127">
        <f>IEAdelivcost!I97</f>
        <v>0</v>
      </c>
      <c r="O34" s="127">
        <f>IEAdelivcost!J97</f>
        <v>0</v>
      </c>
      <c r="P34" s="127">
        <f>IEAdelivcost!K97</f>
        <v>0</v>
      </c>
      <c r="Q34" s="127">
        <f>IEAdelivcost!L97</f>
        <v>0</v>
      </c>
      <c r="R34" s="127">
        <f>IEAdelivcost!M97</f>
        <v>0</v>
      </c>
      <c r="S34" s="127">
        <f>IEAdelivcost!N97</f>
        <v>0</v>
      </c>
      <c r="T34" s="127">
        <f>IEAdelivcost!O97</f>
        <v>0</v>
      </c>
      <c r="U34" s="127">
        <f>IEAdelivcost!P97</f>
        <v>0</v>
      </c>
      <c r="V34" s="127">
        <f>IEAdelivcost!Q97</f>
        <v>0</v>
      </c>
      <c r="W34" s="127">
        <f>IEAdelivcost!R97</f>
        <v>0</v>
      </c>
      <c r="X34" s="127">
        <f>IEAdelivcost!S97</f>
        <v>0</v>
      </c>
      <c r="Y34">
        <f t="shared" si="0"/>
        <v>0</v>
      </c>
      <c r="Z34" s="127">
        <f>IEAdelivcost!U97</f>
        <v>0</v>
      </c>
      <c r="AA34" s="127">
        <f>IEAdelivcost!V97</f>
        <v>0</v>
      </c>
      <c r="AB34" s="127">
        <f>IEAdelivcost!$Y97</f>
        <v>0</v>
      </c>
      <c r="AC34" s="127">
        <f>IEAdelivcost!$Y97</f>
        <v>0</v>
      </c>
      <c r="AD34" s="127">
        <f>IEAdelivcost!$Z97</f>
        <v>0</v>
      </c>
      <c r="AE34" s="127">
        <f>IEAdelivcost!$Y97</f>
        <v>0</v>
      </c>
      <c r="AF34" s="127">
        <f>IEAdelivcost!$Z97</f>
        <v>0</v>
      </c>
      <c r="AG34" s="127">
        <f>IEAdelivcost!$Y97</f>
        <v>0</v>
      </c>
      <c r="AH34" s="127">
        <f>IEAdelivcost!$Z97</f>
        <v>0</v>
      </c>
      <c r="AI34" s="127">
        <f>IEAdelivcost!$Y97</f>
        <v>0</v>
      </c>
      <c r="AJ34" s="127">
        <f>IEAdelivcost!$Z97</f>
        <v>0</v>
      </c>
      <c r="AK34" s="127">
        <f>IEAdelivcost!$Y97</f>
        <v>0</v>
      </c>
      <c r="AL34" s="127">
        <f>IEAdelivcost!$Z97</f>
        <v>0</v>
      </c>
      <c r="AP34" s="154">
        <f>IEAdelivcost!T97</f>
        <v>0</v>
      </c>
    </row>
    <row r="35" spans="3:42" x14ac:dyDescent="0.35">
      <c r="C35" s="125" t="s">
        <v>282</v>
      </c>
      <c r="D35" s="126"/>
      <c r="E35" t="str">
        <f>IEAdelivcost!B98</f>
        <v>INDHTH</v>
      </c>
      <c r="G35" t="str">
        <f>IEAdelivcost!B98</f>
        <v>INDHTH</v>
      </c>
      <c r="I35" s="127">
        <f>IEAdelivcost!D98</f>
        <v>6.240333333333334</v>
      </c>
      <c r="J35" s="127">
        <f>IEAdelivcost!E98</f>
        <v>6.240333333333334</v>
      </c>
      <c r="K35" s="127">
        <f>IEAdelivcost!F98</f>
        <v>6.240333333333334</v>
      </c>
      <c r="L35" s="127">
        <f>IEAdelivcost!G98</f>
        <v>6.240333333333334</v>
      </c>
      <c r="M35" s="127">
        <f>IEAdelivcost!H98</f>
        <v>6.240333333333334</v>
      </c>
      <c r="N35" s="127">
        <f>IEAdelivcost!I98</f>
        <v>6.240333333333334</v>
      </c>
      <c r="O35" s="127">
        <f>IEAdelivcost!J98</f>
        <v>6.240333333333334</v>
      </c>
      <c r="P35" s="127">
        <f>IEAdelivcost!K98</f>
        <v>6.240333333333334</v>
      </c>
      <c r="Q35" s="127">
        <f>IEAdelivcost!L98</f>
        <v>6.240333333333334</v>
      </c>
      <c r="R35" s="127">
        <f>IEAdelivcost!M98</f>
        <v>6.240333333333334</v>
      </c>
      <c r="S35" s="127">
        <f>IEAdelivcost!N98</f>
        <v>6.240333333333334</v>
      </c>
      <c r="T35" s="127">
        <f>IEAdelivcost!O98</f>
        <v>6.240333333333334</v>
      </c>
      <c r="U35" s="127">
        <f>IEAdelivcost!P98</f>
        <v>6.240333333333334</v>
      </c>
      <c r="V35" s="127">
        <f>IEAdelivcost!Q98</f>
        <v>6.240333333333334</v>
      </c>
      <c r="W35" s="127">
        <f>IEAdelivcost!R98</f>
        <v>6.240333333333334</v>
      </c>
      <c r="X35" s="127">
        <f>IEAdelivcost!S98</f>
        <v>6.240333333333334</v>
      </c>
      <c r="Y35">
        <f t="shared" si="0"/>
        <v>6.240333333333334</v>
      </c>
      <c r="Z35" s="127">
        <f>IEAdelivcost!U98</f>
        <v>6.240333333333334</v>
      </c>
      <c r="AA35" s="127">
        <f>IEAdelivcost!V98</f>
        <v>6.240333333333334</v>
      </c>
      <c r="AB35" s="127">
        <f>IEAdelivcost!$Y98</f>
        <v>6.240333333333334</v>
      </c>
      <c r="AC35" s="127">
        <f>IEAdelivcost!$Y98</f>
        <v>6.240333333333334</v>
      </c>
      <c r="AD35" s="127">
        <f>IEAdelivcost!$Z98</f>
        <v>6.240333333333334</v>
      </c>
      <c r="AE35" s="127">
        <f>IEAdelivcost!$Y98</f>
        <v>6.240333333333334</v>
      </c>
      <c r="AF35" s="127">
        <f>IEAdelivcost!$Z98</f>
        <v>6.240333333333334</v>
      </c>
      <c r="AG35" s="127">
        <f>IEAdelivcost!$Y98</f>
        <v>6.240333333333334</v>
      </c>
      <c r="AH35" s="127">
        <f>IEAdelivcost!$Z98</f>
        <v>6.240333333333334</v>
      </c>
      <c r="AI35" s="127">
        <f>IEAdelivcost!$Y98</f>
        <v>6.240333333333334</v>
      </c>
      <c r="AJ35" s="127">
        <f>IEAdelivcost!$Z98</f>
        <v>6.240333333333334</v>
      </c>
      <c r="AK35" s="127">
        <f>IEAdelivcost!$Y98</f>
        <v>6.240333333333334</v>
      </c>
      <c r="AL35" s="127">
        <f>IEAdelivcost!$Z98</f>
        <v>6.240333333333334</v>
      </c>
      <c r="AP35" s="154">
        <f>IEAdelivcost!T98</f>
        <v>6.240333333333334</v>
      </c>
    </row>
    <row r="36" spans="3:42" x14ac:dyDescent="0.35">
      <c r="C36" s="125" t="s">
        <v>282</v>
      </c>
      <c r="D36" s="126"/>
      <c r="E36" t="str">
        <f>IEAdelivcost!B99</f>
        <v>INDLTH</v>
      </c>
      <c r="G36" t="str">
        <f>IEAdelivcost!B99</f>
        <v>INDLTH</v>
      </c>
      <c r="I36" s="127">
        <f>IEAdelivcost!D99</f>
        <v>6.240333333333334</v>
      </c>
      <c r="J36" s="127">
        <f>IEAdelivcost!E99</f>
        <v>6.240333333333334</v>
      </c>
      <c r="K36" s="127">
        <f>IEAdelivcost!F99</f>
        <v>6.240333333333334</v>
      </c>
      <c r="L36" s="127">
        <f>IEAdelivcost!G99</f>
        <v>6.240333333333334</v>
      </c>
      <c r="M36" s="127">
        <f>IEAdelivcost!H99</f>
        <v>6.240333333333334</v>
      </c>
      <c r="N36" s="127">
        <f>IEAdelivcost!I99</f>
        <v>6.240333333333334</v>
      </c>
      <c r="O36" s="127">
        <f>IEAdelivcost!J99</f>
        <v>6.240333333333334</v>
      </c>
      <c r="P36" s="127">
        <f>IEAdelivcost!K99</f>
        <v>6.240333333333334</v>
      </c>
      <c r="Q36" s="127">
        <f>IEAdelivcost!L99</f>
        <v>6.240333333333334</v>
      </c>
      <c r="R36" s="127">
        <f>IEAdelivcost!M99</f>
        <v>6.240333333333334</v>
      </c>
      <c r="S36" s="127">
        <f>IEAdelivcost!N99</f>
        <v>6.240333333333334</v>
      </c>
      <c r="T36" s="127">
        <f>IEAdelivcost!O99</f>
        <v>6.240333333333334</v>
      </c>
      <c r="U36" s="127">
        <f>IEAdelivcost!P99</f>
        <v>6.240333333333334</v>
      </c>
      <c r="V36" s="127">
        <f>IEAdelivcost!Q99</f>
        <v>6.240333333333334</v>
      </c>
      <c r="W36" s="127">
        <f>IEAdelivcost!R99</f>
        <v>6.240333333333334</v>
      </c>
      <c r="X36" s="127">
        <f>IEAdelivcost!S99</f>
        <v>6.240333333333334</v>
      </c>
      <c r="Y36">
        <f t="shared" si="0"/>
        <v>6.240333333333334</v>
      </c>
      <c r="Z36" s="127">
        <f>IEAdelivcost!U99</f>
        <v>6.240333333333334</v>
      </c>
      <c r="AA36" s="127">
        <f>IEAdelivcost!V99</f>
        <v>6.240333333333334</v>
      </c>
      <c r="AB36" s="127">
        <f>IEAdelivcost!$Y99</f>
        <v>6.240333333333334</v>
      </c>
      <c r="AC36" s="127">
        <f>IEAdelivcost!$Y99</f>
        <v>6.240333333333334</v>
      </c>
      <c r="AD36" s="127">
        <f>IEAdelivcost!$Z99</f>
        <v>6.240333333333334</v>
      </c>
      <c r="AE36" s="127">
        <f>IEAdelivcost!$Y99</f>
        <v>6.240333333333334</v>
      </c>
      <c r="AF36" s="127">
        <f>IEAdelivcost!$Z99</f>
        <v>6.240333333333334</v>
      </c>
      <c r="AG36" s="127">
        <f>IEAdelivcost!$Y99</f>
        <v>6.240333333333334</v>
      </c>
      <c r="AH36" s="127">
        <f>IEAdelivcost!$Z99</f>
        <v>6.240333333333334</v>
      </c>
      <c r="AI36" s="127">
        <f>IEAdelivcost!$Y99</f>
        <v>6.240333333333334</v>
      </c>
      <c r="AJ36" s="127">
        <f>IEAdelivcost!$Z99</f>
        <v>6.240333333333334</v>
      </c>
      <c r="AK36" s="127">
        <f>IEAdelivcost!$Y99</f>
        <v>6.240333333333334</v>
      </c>
      <c r="AL36" s="127">
        <f>IEAdelivcost!$Z99</f>
        <v>6.240333333333334</v>
      </c>
      <c r="AP36" s="154">
        <f>IEAdelivcost!T99</f>
        <v>6.240333333333334</v>
      </c>
    </row>
    <row r="37" spans="3:42" x14ac:dyDescent="0.35">
      <c r="C37" s="125" t="s">
        <v>282</v>
      </c>
      <c r="D37" s="126"/>
      <c r="E37" t="str">
        <f>IEAdelivcost!B100</f>
        <v>INDMUN</v>
      </c>
      <c r="G37" t="str">
        <f>IEAdelivcost!B100</f>
        <v>INDMUN</v>
      </c>
      <c r="I37" s="127">
        <f>IEAdelivcost!D100</f>
        <v>0</v>
      </c>
      <c r="J37" s="127">
        <f>IEAdelivcost!E100</f>
        <v>0</v>
      </c>
      <c r="K37" s="127">
        <f>IEAdelivcost!F100</f>
        <v>0</v>
      </c>
      <c r="L37" s="127">
        <f>IEAdelivcost!G100</f>
        <v>0</v>
      </c>
      <c r="M37" s="127">
        <f>IEAdelivcost!H100</f>
        <v>0</v>
      </c>
      <c r="N37" s="127">
        <f>IEAdelivcost!I100</f>
        <v>0</v>
      </c>
      <c r="O37" s="127">
        <f>IEAdelivcost!J100</f>
        <v>0</v>
      </c>
      <c r="P37" s="127">
        <f>IEAdelivcost!K100</f>
        <v>0</v>
      </c>
      <c r="Q37" s="127">
        <f>IEAdelivcost!L100</f>
        <v>0</v>
      </c>
      <c r="R37" s="127">
        <f>IEAdelivcost!M100</f>
        <v>0</v>
      </c>
      <c r="S37" s="127">
        <f>IEAdelivcost!N100</f>
        <v>0</v>
      </c>
      <c r="T37" s="127">
        <f>IEAdelivcost!O100</f>
        <v>0</v>
      </c>
      <c r="U37" s="127">
        <f>IEAdelivcost!P100</f>
        <v>0</v>
      </c>
      <c r="V37" s="127">
        <f>IEAdelivcost!Q100</f>
        <v>0</v>
      </c>
      <c r="W37" s="127">
        <f>IEAdelivcost!R100</f>
        <v>0</v>
      </c>
      <c r="X37" s="127">
        <f>IEAdelivcost!S100</f>
        <v>0</v>
      </c>
      <c r="Y37">
        <f t="shared" si="0"/>
        <v>0</v>
      </c>
      <c r="Z37" s="127">
        <f>IEAdelivcost!U100</f>
        <v>0</v>
      </c>
      <c r="AA37" s="127">
        <f>IEAdelivcost!V100</f>
        <v>0</v>
      </c>
      <c r="AB37" s="127">
        <f>IEAdelivcost!$Y100</f>
        <v>0</v>
      </c>
      <c r="AC37" s="127">
        <f>IEAdelivcost!$Y100</f>
        <v>0</v>
      </c>
      <c r="AD37" s="127">
        <f>IEAdelivcost!$Z100</f>
        <v>0</v>
      </c>
      <c r="AE37" s="127">
        <f>IEAdelivcost!$Y100</f>
        <v>0</v>
      </c>
      <c r="AF37" s="127">
        <f>IEAdelivcost!$Z100</f>
        <v>0</v>
      </c>
      <c r="AG37" s="127">
        <f>IEAdelivcost!$Y100</f>
        <v>0</v>
      </c>
      <c r="AH37" s="127">
        <f>IEAdelivcost!$Z100</f>
        <v>0</v>
      </c>
      <c r="AI37" s="127">
        <f>IEAdelivcost!$Y100</f>
        <v>0</v>
      </c>
      <c r="AJ37" s="127">
        <f>IEAdelivcost!$Z100</f>
        <v>0</v>
      </c>
      <c r="AK37" s="127">
        <f>IEAdelivcost!$Y100</f>
        <v>0</v>
      </c>
      <c r="AL37" s="127">
        <f>IEAdelivcost!$Z100</f>
        <v>0</v>
      </c>
      <c r="AP37" s="154">
        <f>IEAdelivcost!T100</f>
        <v>0</v>
      </c>
    </row>
    <row r="38" spans="3:42" x14ac:dyDescent="0.35">
      <c r="C38" s="125" t="s">
        <v>282</v>
      </c>
      <c r="D38" s="126"/>
      <c r="E38" t="str">
        <f>IEAdelivcost!B101</f>
        <v>INDNAP</v>
      </c>
      <c r="G38" t="str">
        <f>IEAdelivcost!B101</f>
        <v>INDNAP</v>
      </c>
      <c r="I38" s="127">
        <f>IEAdelivcost!D101</f>
        <v>0.23090099649293316</v>
      </c>
      <c r="J38" s="127">
        <f>IEAdelivcost!E101</f>
        <v>0.2638270876325457</v>
      </c>
      <c r="K38" s="127">
        <f>IEAdelivcost!F101</f>
        <v>0.22003867325083704</v>
      </c>
      <c r="L38" s="127">
        <f>IEAdelivcost!G101</f>
        <v>0.75467805269440547</v>
      </c>
      <c r="M38" s="127">
        <f>IEAdelivcost!H101</f>
        <v>0.9388155434142087</v>
      </c>
      <c r="N38" s="127">
        <f>IEAdelivcost!I101</f>
        <v>0.80570871560617707</v>
      </c>
      <c r="O38" s="127">
        <f>IEAdelivcost!J101</f>
        <v>1.2470760287490696</v>
      </c>
      <c r="P38" s="127">
        <f>IEAdelivcost!K101</f>
        <v>2.4028634787725589</v>
      </c>
      <c r="Q38" s="127">
        <f>IEAdelivcost!L101</f>
        <v>0.95498740099836166</v>
      </c>
      <c r="R38" s="127">
        <f>IEAdelivcost!M101</f>
        <v>1.1149643921769865</v>
      </c>
      <c r="S38" s="127">
        <f>IEAdelivcost!N101</f>
        <v>1.2814101263892725</v>
      </c>
      <c r="T38" s="127">
        <f>IEAdelivcost!O101</f>
        <v>0.68902254319128531</v>
      </c>
      <c r="U38" s="127">
        <f>IEAdelivcost!P101</f>
        <v>0.21108146338495448</v>
      </c>
      <c r="V38" s="127">
        <f>IEAdelivcost!Q101</f>
        <v>0.43705680175368533</v>
      </c>
      <c r="W38" s="127">
        <f>IEAdelivcost!R101</f>
        <v>0.69628810783612494</v>
      </c>
      <c r="X38" s="127">
        <f>IEAdelivcost!S101</f>
        <v>0.69628810783612494</v>
      </c>
      <c r="Y38">
        <f t="shared" si="0"/>
        <v>0.69628810783612494</v>
      </c>
      <c r="Z38" s="127">
        <f>IEAdelivcost!U101</f>
        <v>0.69628810783612494</v>
      </c>
      <c r="AA38" s="127">
        <f>IEAdelivcost!V101</f>
        <v>0.69628810783612494</v>
      </c>
      <c r="AB38" s="127">
        <f>IEAdelivcost!$Y101</f>
        <v>0.82517366460766295</v>
      </c>
      <c r="AC38" s="127">
        <f>IEAdelivcost!$Y101</f>
        <v>0.82517366460766295</v>
      </c>
      <c r="AD38" s="127">
        <f>IEAdelivcost!$Z101</f>
        <v>0.69628810783612494</v>
      </c>
      <c r="AE38" s="127">
        <f>IEAdelivcost!$Y101</f>
        <v>0.82517366460766295</v>
      </c>
      <c r="AF38" s="127">
        <f>IEAdelivcost!$Z101</f>
        <v>0.69628810783612494</v>
      </c>
      <c r="AG38" s="127">
        <f>IEAdelivcost!$Y101</f>
        <v>0.82517366460766295</v>
      </c>
      <c r="AH38" s="127">
        <f>IEAdelivcost!$Z101</f>
        <v>0.69628810783612494</v>
      </c>
      <c r="AI38" s="127">
        <f>IEAdelivcost!$Y101</f>
        <v>0.82517366460766295</v>
      </c>
      <c r="AJ38" s="127">
        <f>IEAdelivcost!$Z101</f>
        <v>0.69628810783612494</v>
      </c>
      <c r="AK38" s="127">
        <f>IEAdelivcost!$Y101</f>
        <v>0.82517366460766295</v>
      </c>
      <c r="AL38" s="127">
        <f>IEAdelivcost!$Z101</f>
        <v>0.69628810783612494</v>
      </c>
      <c r="AP38" s="154">
        <f>IEAdelivcost!T101</f>
        <v>1.6942271226632766</v>
      </c>
    </row>
    <row r="39" spans="3:42" x14ac:dyDescent="0.35">
      <c r="C39" s="125" t="s">
        <v>282</v>
      </c>
      <c r="D39" s="126"/>
      <c r="E39" t="str">
        <f>IEAdelivcost!B102</f>
        <v>INDNEU</v>
      </c>
      <c r="G39" t="str">
        <f>IEAdelivcost!B102</f>
        <v>INDNEU</v>
      </c>
      <c r="I39" s="127">
        <f>IEAdelivcost!D102</f>
        <v>1.4248059850644959</v>
      </c>
      <c r="J39" s="127">
        <f>IEAdelivcost!E102</f>
        <v>1.1589759084889355</v>
      </c>
      <c r="K39" s="127">
        <f>IEAdelivcost!F102</f>
        <v>1.5639196773736908</v>
      </c>
      <c r="L39" s="127">
        <f>IEAdelivcost!G102</f>
        <v>3.9720161461165686</v>
      </c>
      <c r="M39" s="127">
        <f>IEAdelivcost!H102</f>
        <v>1.4619277301528859</v>
      </c>
      <c r="N39" s="127">
        <f>IEAdelivcost!I102</f>
        <v>1.2659162520708565</v>
      </c>
      <c r="O39" s="127">
        <f>IEAdelivcost!J102</f>
        <v>1.703299508211825</v>
      </c>
      <c r="P39" s="127">
        <f>IEAdelivcost!K102</f>
        <v>1.7492096300066331</v>
      </c>
      <c r="Q39" s="127">
        <f>IEAdelivcost!L102</f>
        <v>2.8373070076345082</v>
      </c>
      <c r="R39" s="127">
        <f>IEAdelivcost!M102</f>
        <v>1.7905287396219611</v>
      </c>
      <c r="S39" s="127">
        <f>IEAdelivcost!N102</f>
        <v>0.58039840951075838</v>
      </c>
      <c r="T39" s="127">
        <f>IEAdelivcost!O102</f>
        <v>1.478422384689944</v>
      </c>
      <c r="U39" s="127">
        <f>IEAdelivcost!P102</f>
        <v>0.9886053297712305</v>
      </c>
      <c r="V39" s="127">
        <f>IEAdelivcost!Q102</f>
        <v>0.28447126281751522</v>
      </c>
      <c r="W39" s="127">
        <f>IEAdelivcost!R102</f>
        <v>3.264961342083704</v>
      </c>
      <c r="X39" s="127">
        <f>IEAdelivcost!S102</f>
        <v>1.5670022909976966</v>
      </c>
      <c r="Y39">
        <f t="shared" si="0"/>
        <v>1.5670022909976966</v>
      </c>
      <c r="Z39" s="127">
        <f>IEAdelivcost!U102</f>
        <v>2.4709044086759411</v>
      </c>
      <c r="AA39" s="127">
        <f>IEAdelivcost!V102</f>
        <v>1.5670022909976966</v>
      </c>
      <c r="AB39" s="127">
        <f>IEAdelivcost!$Y102</f>
        <v>1.5899859979665576</v>
      </c>
      <c r="AC39" s="127">
        <f>IEAdelivcost!$Y102</f>
        <v>1.5899859979665576</v>
      </c>
      <c r="AD39" s="127">
        <f>IEAdelivcost!$Z102</f>
        <v>2.2174675831887596</v>
      </c>
      <c r="AE39" s="127">
        <f>IEAdelivcost!$Y102</f>
        <v>1.5899859979665576</v>
      </c>
      <c r="AF39" s="127">
        <f>IEAdelivcost!$Z102</f>
        <v>2.2174675831887596</v>
      </c>
      <c r="AG39" s="127">
        <f>IEAdelivcost!$Y102</f>
        <v>1.5899859979665576</v>
      </c>
      <c r="AH39" s="127">
        <f>IEAdelivcost!$Z102</f>
        <v>2.2174675831887596</v>
      </c>
      <c r="AI39" s="127">
        <f>IEAdelivcost!$Y102</f>
        <v>1.5899859979665576</v>
      </c>
      <c r="AJ39" s="127">
        <f>IEAdelivcost!$Z102</f>
        <v>2.2174675831887596</v>
      </c>
      <c r="AK39" s="127">
        <f>IEAdelivcost!$Y102</f>
        <v>1.5899859979665576</v>
      </c>
      <c r="AL39" s="127">
        <f>IEAdelivcost!$Z102</f>
        <v>2.2174675831887596</v>
      </c>
      <c r="AP39" s="154">
        <f>IEAdelivcost!T102</f>
        <v>2.3555620487188405</v>
      </c>
    </row>
    <row r="40" spans="3:42" x14ac:dyDescent="0.35">
      <c r="C40" s="125" t="s">
        <v>282</v>
      </c>
      <c r="D40" s="126"/>
      <c r="E40" t="str">
        <f>IEAdelivcost!B103</f>
        <v>INDSLU</v>
      </c>
      <c r="G40" t="str">
        <f>IEAdelivcost!B103</f>
        <v>INDSLU</v>
      </c>
      <c r="I40" s="127">
        <f>IEAdelivcost!D103</f>
        <v>0.23090099649293316</v>
      </c>
      <c r="J40" s="127">
        <f>IEAdelivcost!E103</f>
        <v>0.2638270876325457</v>
      </c>
      <c r="K40" s="127">
        <f>IEAdelivcost!F103</f>
        <v>0.22003867325083704</v>
      </c>
      <c r="L40" s="127">
        <f>IEAdelivcost!G103</f>
        <v>0.75467805269440547</v>
      </c>
      <c r="M40" s="127">
        <f>IEAdelivcost!H103</f>
        <v>0.9388155434142087</v>
      </c>
      <c r="N40" s="127">
        <f>IEAdelivcost!I103</f>
        <v>0.80570871560617707</v>
      </c>
      <c r="O40" s="127">
        <f>IEAdelivcost!J103</f>
        <v>1.2470760287490696</v>
      </c>
      <c r="P40" s="127">
        <f>IEAdelivcost!K103</f>
        <v>2.4028634787725589</v>
      </c>
      <c r="Q40" s="127">
        <f>IEAdelivcost!L103</f>
        <v>0.95498740099836166</v>
      </c>
      <c r="R40" s="127">
        <f>IEAdelivcost!M103</f>
        <v>1.1149643921769865</v>
      </c>
      <c r="S40" s="127">
        <f>IEAdelivcost!N103</f>
        <v>1.2814101263892725</v>
      </c>
      <c r="T40" s="127">
        <f>IEAdelivcost!O103</f>
        <v>0.68902254319128531</v>
      </c>
      <c r="U40" s="127">
        <f>IEAdelivcost!P103</f>
        <v>0.21108146338495448</v>
      </c>
      <c r="V40" s="127">
        <f>IEAdelivcost!Q103</f>
        <v>0.43705680175368533</v>
      </c>
      <c r="W40" s="127">
        <f>IEAdelivcost!R103</f>
        <v>0.69628810783612494</v>
      </c>
      <c r="X40" s="127">
        <f>IEAdelivcost!S103</f>
        <v>0.69628810783612494</v>
      </c>
      <c r="Y40">
        <f t="shared" si="0"/>
        <v>0.69628810783612494</v>
      </c>
      <c r="Z40" s="127">
        <f>IEAdelivcost!U103</f>
        <v>0.69628810783612494</v>
      </c>
      <c r="AA40" s="127">
        <f>IEAdelivcost!V103</f>
        <v>0.69628810783612494</v>
      </c>
      <c r="AB40" s="127">
        <f>IEAdelivcost!$Y103</f>
        <v>0.82517366460766295</v>
      </c>
      <c r="AC40" s="127">
        <f>IEAdelivcost!$Y103</f>
        <v>0.82517366460766295</v>
      </c>
      <c r="AD40" s="127">
        <f>IEAdelivcost!$Z103</f>
        <v>0.69628810783612494</v>
      </c>
      <c r="AE40" s="127">
        <f>IEAdelivcost!$Y103</f>
        <v>0.82517366460766295</v>
      </c>
      <c r="AF40" s="127">
        <f>IEAdelivcost!$Z103</f>
        <v>0.69628810783612494</v>
      </c>
      <c r="AG40" s="127">
        <f>IEAdelivcost!$Y103</f>
        <v>0.82517366460766295</v>
      </c>
      <c r="AH40" s="127">
        <f>IEAdelivcost!$Z103</f>
        <v>0.69628810783612494</v>
      </c>
      <c r="AI40" s="127">
        <f>IEAdelivcost!$Y103</f>
        <v>0.82517366460766295</v>
      </c>
      <c r="AJ40" s="127">
        <f>IEAdelivcost!$Z103</f>
        <v>0.69628810783612494</v>
      </c>
      <c r="AK40" s="127">
        <f>IEAdelivcost!$Y103</f>
        <v>0.82517366460766295</v>
      </c>
      <c r="AL40" s="127">
        <f>IEAdelivcost!$Z103</f>
        <v>0.69628810783612494</v>
      </c>
      <c r="AP40" s="154">
        <f>IEAdelivcost!T103</f>
        <v>1.6942271226632766</v>
      </c>
    </row>
    <row r="41" spans="3:42" x14ac:dyDescent="0.35">
      <c r="C41" s="125" t="s">
        <v>282</v>
      </c>
      <c r="D41" s="126"/>
      <c r="E41" t="str">
        <f>IEAdelivcost!B104</f>
        <v>SUPCOA</v>
      </c>
      <c r="G41" t="str">
        <f>IEAdelivcost!B104</f>
        <v>SUPCOA</v>
      </c>
      <c r="I41" s="127">
        <f>IEAdelivcost!D104</f>
        <v>0.52671166054538254</v>
      </c>
      <c r="J41" s="127">
        <f>IEAdelivcost!E104</f>
        <v>0.56437219976295738</v>
      </c>
      <c r="K41" s="127">
        <f>IEAdelivcost!F104</f>
        <v>0.97039887978021433</v>
      </c>
      <c r="L41" s="127">
        <f>IEAdelivcost!G104</f>
        <v>0.58413003262705954</v>
      </c>
      <c r="M41" s="127">
        <f>IEAdelivcost!H104</f>
        <v>0.14592874239591636</v>
      </c>
      <c r="N41" s="127">
        <f>IEAdelivcost!I104</f>
        <v>2.2672810555631759</v>
      </c>
      <c r="O41" s="127">
        <f>IEAdelivcost!J104</f>
        <v>1.0617650413283006</v>
      </c>
      <c r="P41" s="127">
        <f>IEAdelivcost!K104</f>
        <v>0.1435056232073475</v>
      </c>
      <c r="Q41" s="127">
        <f>IEAdelivcost!L104</f>
        <v>0.17585650456437674</v>
      </c>
      <c r="R41" s="127">
        <f>IEAdelivcost!M104</f>
        <v>0.50728105556317638</v>
      </c>
      <c r="S41" s="127">
        <f>IEAdelivcost!N104</f>
        <v>0.13500028512905549</v>
      </c>
      <c r="T41" s="127">
        <f>IEAdelivcost!O104</f>
        <v>0.76283265698666369</v>
      </c>
      <c r="U41" s="127">
        <f>IEAdelivcost!P104</f>
        <v>1.3860246135048442</v>
      </c>
      <c r="V41" s="127">
        <f>IEAdelivcost!Q104</f>
        <v>0.70370581866998627</v>
      </c>
      <c r="W41" s="127">
        <f>IEAdelivcost!R104</f>
        <v>0.66973224249112784</v>
      </c>
      <c r="X41" s="127">
        <f>IEAdelivcost!S104</f>
        <v>0.66973224249112784</v>
      </c>
      <c r="Y41">
        <f t="shared" si="0"/>
        <v>0.66973224249112784</v>
      </c>
      <c r="Z41" s="127">
        <f>IEAdelivcost!U104</f>
        <v>0.66973224249112795</v>
      </c>
      <c r="AA41" s="127">
        <f>IEAdelivcost!V104</f>
        <v>0.66973224249112784</v>
      </c>
      <c r="AB41" s="127">
        <f>IEAdelivcost!$Y104</f>
        <v>0.7096281549734611</v>
      </c>
      <c r="AC41" s="127">
        <f>IEAdelivcost!$Y104</f>
        <v>0.7096281549734611</v>
      </c>
      <c r="AD41" s="127">
        <f>IEAdelivcost!$Z104</f>
        <v>0.66973224249112784</v>
      </c>
      <c r="AE41" s="127">
        <f>IEAdelivcost!$Y104</f>
        <v>0.7096281549734611</v>
      </c>
      <c r="AF41" s="127">
        <f>IEAdelivcost!$Z104</f>
        <v>0.66973224249112784</v>
      </c>
      <c r="AG41" s="127">
        <f>IEAdelivcost!$Y104</f>
        <v>0.7096281549734611</v>
      </c>
      <c r="AH41" s="127">
        <f>IEAdelivcost!$Z104</f>
        <v>0.66973224249112784</v>
      </c>
      <c r="AI41" s="127">
        <f>IEAdelivcost!$Y104</f>
        <v>0.7096281549734611</v>
      </c>
      <c r="AJ41" s="127">
        <f>IEAdelivcost!$Z104</f>
        <v>0.66973224249112784</v>
      </c>
      <c r="AK41" s="127">
        <f>IEAdelivcost!$Y104</f>
        <v>0.7096281549734611</v>
      </c>
      <c r="AL41" s="127">
        <f>IEAdelivcost!$Z104</f>
        <v>0.66973224249112784</v>
      </c>
      <c r="AP41" s="154">
        <f>IEAdelivcost!T104</f>
        <v>5.0061137957766997</v>
      </c>
    </row>
    <row r="42" spans="3:42" x14ac:dyDescent="0.35">
      <c r="C42" s="125" t="s">
        <v>282</v>
      </c>
      <c r="D42" s="126"/>
      <c r="E42" t="str">
        <f>IEAdelivcost!B105</f>
        <v>SUPRPP</v>
      </c>
      <c r="F42" s="142" t="s">
        <v>402</v>
      </c>
      <c r="G42" t="str">
        <f>IEAdelivcost!B105</f>
        <v>SUPRPP</v>
      </c>
      <c r="I42" s="127">
        <f>IEAdelivcost!D105</f>
        <v>0.82785349077871451</v>
      </c>
      <c r="J42" s="127">
        <f>IEAdelivcost!E105</f>
        <v>0.7114014980607406</v>
      </c>
      <c r="K42" s="127">
        <f>IEAdelivcost!F105</f>
        <v>0.89197917531226389</v>
      </c>
      <c r="L42" s="127">
        <f>IEAdelivcost!G105</f>
        <v>2.363347099405487</v>
      </c>
      <c r="M42" s="127">
        <f>IEAdelivcost!H105</f>
        <v>1.2003716367835473</v>
      </c>
      <c r="N42" s="127">
        <f>IEAdelivcost!I105</f>
        <v>1.0358124838385168</v>
      </c>
      <c r="O42" s="127">
        <f>IEAdelivcost!J105</f>
        <v>1.4751877684804473</v>
      </c>
      <c r="P42" s="127">
        <f>IEAdelivcost!K105</f>
        <v>2.0760365543895958</v>
      </c>
      <c r="Q42" s="127">
        <f>IEAdelivcost!L105</f>
        <v>1.8961472043164349</v>
      </c>
      <c r="R42" s="127">
        <f>IEAdelivcost!M105</f>
        <v>1.4527465658994738</v>
      </c>
      <c r="S42" s="127">
        <f>IEAdelivcost!N105</f>
        <v>0.93090426795001546</v>
      </c>
      <c r="T42" s="127">
        <f>IEAdelivcost!O105</f>
        <v>1.0837224639406147</v>
      </c>
      <c r="U42" s="127">
        <f>IEAdelivcost!P105</f>
        <v>0.59984339657809249</v>
      </c>
      <c r="V42" s="127">
        <f>IEAdelivcost!Q105</f>
        <v>0.36076403228560028</v>
      </c>
      <c r="W42" s="127">
        <f>IEAdelivcost!R105</f>
        <v>1.9806247249599145</v>
      </c>
      <c r="X42" s="127">
        <f>IEAdelivcost!S105</f>
        <v>1.1316451994169108</v>
      </c>
      <c r="Y42">
        <f t="shared" si="0"/>
        <v>1.1316451994169108</v>
      </c>
      <c r="Z42" s="127">
        <f>IEAdelivcost!U105</f>
        <v>1.583596258256033</v>
      </c>
      <c r="AA42" s="127">
        <f>IEAdelivcost!V105</f>
        <v>1.1316451994169108</v>
      </c>
      <c r="AB42" s="127">
        <f>IEAdelivcost!$Y105</f>
        <v>1.2075798312871104</v>
      </c>
      <c r="AC42" s="127">
        <f>IEAdelivcost!$Y105</f>
        <v>1.2075798312871104</v>
      </c>
      <c r="AD42" s="127">
        <f>IEAdelivcost!$Z105</f>
        <v>1.4568778455124423</v>
      </c>
      <c r="AE42" s="127">
        <f>IEAdelivcost!$Y105</f>
        <v>1.2075798312871104</v>
      </c>
      <c r="AF42" s="127">
        <f>IEAdelivcost!$Z105</f>
        <v>1.4568778455124423</v>
      </c>
      <c r="AG42" s="127">
        <f>IEAdelivcost!$Y105</f>
        <v>1.2075798312871104</v>
      </c>
      <c r="AH42" s="127">
        <f>IEAdelivcost!$Z105</f>
        <v>1.4568778455124423</v>
      </c>
      <c r="AI42" s="127">
        <f>IEAdelivcost!$Y105</f>
        <v>1.2075798312871104</v>
      </c>
      <c r="AJ42" s="127">
        <f>IEAdelivcost!$Z105</f>
        <v>1.4568778455124423</v>
      </c>
      <c r="AK42" s="127">
        <f>IEAdelivcost!$Y105</f>
        <v>1.2075798312871104</v>
      </c>
      <c r="AL42" s="127">
        <f>IEAdelivcost!$Z105</f>
        <v>1.4568778455124423</v>
      </c>
      <c r="AP42" s="154">
        <f>IEAdelivcost!T105</f>
        <v>2.0248945856910585</v>
      </c>
    </row>
    <row r="43" spans="3:42" x14ac:dyDescent="0.35">
      <c r="C43" s="125" t="s">
        <v>282</v>
      </c>
      <c r="D43" s="126"/>
      <c r="E43" t="str">
        <f>IEAdelivcost!B106</f>
        <v>SUPRPG</v>
      </c>
      <c r="F43" s="142" t="s">
        <v>402</v>
      </c>
      <c r="G43" t="str">
        <f>IEAdelivcost!B106</f>
        <v>SUPRPG</v>
      </c>
      <c r="I43" s="127">
        <f>IEAdelivcost!D106</f>
        <v>0.47949313986455877</v>
      </c>
      <c r="J43" s="127">
        <f>IEAdelivcost!E106</f>
        <v>0.86975346473576653</v>
      </c>
      <c r="K43" s="127">
        <f>IEAdelivcost!F106</f>
        <v>1.4152820094409462</v>
      </c>
      <c r="L43" s="127">
        <f>IEAdelivcost!G106</f>
        <v>3.7313188239457569</v>
      </c>
      <c r="M43" s="127">
        <f>IEAdelivcost!H106</f>
        <v>7.9717955903661153E-2</v>
      </c>
      <c r="N43" s="127">
        <f>IEAdelivcost!I106</f>
        <v>1.4948709195747893</v>
      </c>
      <c r="O43" s="127">
        <f>IEAdelivcost!J106</f>
        <v>2.6657600209132211</v>
      </c>
      <c r="P43" s="127">
        <f>IEAdelivcost!K106</f>
        <v>0.53389314970740465</v>
      </c>
      <c r="Q43" s="127">
        <f>IEAdelivcost!L106</f>
        <v>0.745312125896469</v>
      </c>
      <c r="R43" s="127">
        <f>IEAdelivcost!M106</f>
        <v>1.2176242656550951</v>
      </c>
      <c r="S43" s="127">
        <f>IEAdelivcost!N106</f>
        <v>3.4341634625958219</v>
      </c>
      <c r="T43" s="127">
        <f>IEAdelivcost!O106</f>
        <v>1.6922896576245021</v>
      </c>
      <c r="U43" s="127">
        <f>IEAdelivcost!P106</f>
        <v>6.0531014419237001</v>
      </c>
      <c r="V43" s="127">
        <f>IEAdelivcost!Q106</f>
        <v>0.14015155750310715</v>
      </c>
      <c r="W43" s="127">
        <f>IEAdelivcost!R106</f>
        <v>1.6823728087082923</v>
      </c>
      <c r="X43" s="127">
        <f>IEAdelivcost!S106</f>
        <v>1.6823728087082923</v>
      </c>
      <c r="Y43">
        <f t="shared" si="0"/>
        <v>1.6823728087082923</v>
      </c>
      <c r="Z43" s="127">
        <f>IEAdelivcost!U106</f>
        <v>1.6823728087082923</v>
      </c>
      <c r="AA43" s="127">
        <f>IEAdelivcost!V106</f>
        <v>1.6823728087082923</v>
      </c>
      <c r="AB43" s="127">
        <f>IEAdelivcost!$Y106</f>
        <v>1.7537665710917716</v>
      </c>
      <c r="AC43" s="127">
        <f>IEAdelivcost!$Y106</f>
        <v>1.7537665710917716</v>
      </c>
      <c r="AD43" s="127">
        <f>IEAdelivcost!$Z106</f>
        <v>1.6823728087082923</v>
      </c>
      <c r="AE43" s="127">
        <f>IEAdelivcost!$Y106</f>
        <v>1.7537665710917716</v>
      </c>
      <c r="AF43" s="127">
        <f>IEAdelivcost!$Z106</f>
        <v>1.6823728087082923</v>
      </c>
      <c r="AG43" s="127">
        <f>IEAdelivcost!$Y106</f>
        <v>1.7537665710917716</v>
      </c>
      <c r="AH43" s="127">
        <f>IEAdelivcost!$Z106</f>
        <v>1.6823728087082923</v>
      </c>
      <c r="AI43" s="127">
        <f>IEAdelivcost!$Y106</f>
        <v>1.7537665710917716</v>
      </c>
      <c r="AJ43" s="127">
        <f>IEAdelivcost!$Z106</f>
        <v>1.6823728087082923</v>
      </c>
      <c r="AK43" s="127">
        <f>IEAdelivcost!$Y106</f>
        <v>1.7537665710917716</v>
      </c>
      <c r="AL43" s="127">
        <f>IEAdelivcost!$Z106</f>
        <v>1.6823728087082923</v>
      </c>
      <c r="AP43" s="154">
        <f>IEAdelivcost!T106</f>
        <v>0.31491617132749861</v>
      </c>
    </row>
    <row r="44" spans="3:42" x14ac:dyDescent="0.35">
      <c r="C44" s="125" t="s">
        <v>282</v>
      </c>
      <c r="D44" s="126"/>
      <c r="E44" t="str">
        <f>IEAdelivcost!B107</f>
        <v>SUPGAS</v>
      </c>
      <c r="G44" t="str">
        <f>IEAdelivcost!B107</f>
        <v>SUPGAS</v>
      </c>
      <c r="I44" s="127">
        <f>IEAdelivcost!D107</f>
        <v>0.47949313986455877</v>
      </c>
      <c r="J44" s="127">
        <f>IEAdelivcost!E107</f>
        <v>0.86975346473576653</v>
      </c>
      <c r="K44" s="127">
        <f>IEAdelivcost!F107</f>
        <v>1.4152820094409462</v>
      </c>
      <c r="L44" s="127">
        <f>IEAdelivcost!G107</f>
        <v>3.7313188239457569</v>
      </c>
      <c r="M44" s="127">
        <f>IEAdelivcost!H107</f>
        <v>7.9717955903661153E-2</v>
      </c>
      <c r="N44" s="127">
        <f>IEAdelivcost!I107</f>
        <v>1.4948709195747893</v>
      </c>
      <c r="O44" s="127">
        <f>IEAdelivcost!J107</f>
        <v>2.6657600209132211</v>
      </c>
      <c r="P44" s="127">
        <f>IEAdelivcost!K107</f>
        <v>0.53389314970740465</v>
      </c>
      <c r="Q44" s="127">
        <f>IEAdelivcost!L107</f>
        <v>0.745312125896469</v>
      </c>
      <c r="R44" s="127">
        <f>IEAdelivcost!M107</f>
        <v>1.2176242656550951</v>
      </c>
      <c r="S44" s="127">
        <f>IEAdelivcost!N107</f>
        <v>3.4341634625958219</v>
      </c>
      <c r="T44" s="127">
        <f>IEAdelivcost!O107</f>
        <v>1.6922896576245021</v>
      </c>
      <c r="U44" s="127">
        <f>IEAdelivcost!P107</f>
        <v>6.0531014419237001</v>
      </c>
      <c r="V44" s="127">
        <f>IEAdelivcost!Q107</f>
        <v>0.14015155750310715</v>
      </c>
      <c r="W44" s="127">
        <f>IEAdelivcost!R107</f>
        <v>1.6823728087082923</v>
      </c>
      <c r="X44" s="127">
        <f>IEAdelivcost!S107</f>
        <v>1.6823728087082923</v>
      </c>
      <c r="Y44">
        <f t="shared" si="0"/>
        <v>1.6823728087082923</v>
      </c>
      <c r="Z44" s="127">
        <f>IEAdelivcost!U107</f>
        <v>1.6823728087082923</v>
      </c>
      <c r="AA44" s="127">
        <f>IEAdelivcost!V107</f>
        <v>1.6823728087082923</v>
      </c>
      <c r="AB44" s="127">
        <f>IEAdelivcost!$Y107</f>
        <v>1.7537665710917716</v>
      </c>
      <c r="AC44" s="127">
        <f>IEAdelivcost!$Y107</f>
        <v>1.7537665710917716</v>
      </c>
      <c r="AD44" s="127">
        <f>IEAdelivcost!$Z107</f>
        <v>1.6823728087082923</v>
      </c>
      <c r="AE44" s="127">
        <f>IEAdelivcost!$Y107</f>
        <v>1.7537665710917716</v>
      </c>
      <c r="AF44" s="127">
        <f>IEAdelivcost!$Z107</f>
        <v>1.6823728087082923</v>
      </c>
      <c r="AG44" s="127">
        <f>IEAdelivcost!$Y107</f>
        <v>1.7537665710917716</v>
      </c>
      <c r="AH44" s="127">
        <f>IEAdelivcost!$Z107</f>
        <v>1.6823728087082923</v>
      </c>
      <c r="AI44" s="127">
        <f>IEAdelivcost!$Y107</f>
        <v>1.7537665710917716</v>
      </c>
      <c r="AJ44" s="127">
        <f>IEAdelivcost!$Z107</f>
        <v>1.6823728087082923</v>
      </c>
      <c r="AK44" s="127">
        <f>IEAdelivcost!$Y107</f>
        <v>1.7537665710917716</v>
      </c>
      <c r="AL44" s="127">
        <f>IEAdelivcost!$Z107</f>
        <v>1.6823728087082923</v>
      </c>
      <c r="AP44" s="154">
        <f>IEAdelivcost!T107</f>
        <v>0.31491617132749861</v>
      </c>
    </row>
    <row r="45" spans="3:42" x14ac:dyDescent="0.35">
      <c r="C45" s="125" t="s">
        <v>282</v>
      </c>
      <c r="D45" s="126"/>
      <c r="E45" t="str">
        <f>IEAdelivcost!B108</f>
        <v>SUPBGS</v>
      </c>
      <c r="G45" t="str">
        <f>IEAdelivcost!B108</f>
        <v>SUPBGS</v>
      </c>
      <c r="I45" s="127">
        <f>IEAdelivcost!D108</f>
        <v>0</v>
      </c>
      <c r="J45" s="127">
        <f>IEAdelivcost!E108</f>
        <v>0</v>
      </c>
      <c r="K45" s="127">
        <f>IEAdelivcost!F108</f>
        <v>0</v>
      </c>
      <c r="L45" s="127">
        <f>IEAdelivcost!G108</f>
        <v>0</v>
      </c>
      <c r="M45" s="127">
        <f>IEAdelivcost!H108</f>
        <v>0</v>
      </c>
      <c r="N45" s="127">
        <f>IEAdelivcost!I108</f>
        <v>0</v>
      </c>
      <c r="O45" s="127">
        <f>IEAdelivcost!J108</f>
        <v>0</v>
      </c>
      <c r="P45" s="127">
        <f>IEAdelivcost!K108</f>
        <v>0</v>
      </c>
      <c r="Q45" s="127">
        <f>IEAdelivcost!L108</f>
        <v>0</v>
      </c>
      <c r="R45" s="127">
        <f>IEAdelivcost!M108</f>
        <v>0</v>
      </c>
      <c r="S45" s="127">
        <f>IEAdelivcost!N108</f>
        <v>0</v>
      </c>
      <c r="T45" s="127">
        <f>IEAdelivcost!O108</f>
        <v>0</v>
      </c>
      <c r="U45" s="127">
        <f>IEAdelivcost!P108</f>
        <v>0</v>
      </c>
      <c r="V45" s="127">
        <f>IEAdelivcost!Q108</f>
        <v>0</v>
      </c>
      <c r="W45" s="127">
        <f>IEAdelivcost!R108</f>
        <v>0</v>
      </c>
      <c r="X45" s="127">
        <f>IEAdelivcost!S108</f>
        <v>0</v>
      </c>
      <c r="Y45">
        <f t="shared" si="0"/>
        <v>0</v>
      </c>
      <c r="Z45" s="127">
        <f>IEAdelivcost!U108</f>
        <v>0</v>
      </c>
      <c r="AA45" s="127">
        <f>IEAdelivcost!V108</f>
        <v>0</v>
      </c>
      <c r="AB45" s="127">
        <f>IEAdelivcost!$Y108</f>
        <v>0</v>
      </c>
      <c r="AC45" s="127">
        <f>IEAdelivcost!$Y108</f>
        <v>0</v>
      </c>
      <c r="AD45" s="127">
        <f>IEAdelivcost!$Z108</f>
        <v>0</v>
      </c>
      <c r="AE45" s="127">
        <f>IEAdelivcost!$Y108</f>
        <v>0</v>
      </c>
      <c r="AF45" s="127">
        <f>IEAdelivcost!$Z108</f>
        <v>0</v>
      </c>
      <c r="AG45" s="127">
        <f>IEAdelivcost!$Y108</f>
        <v>0</v>
      </c>
      <c r="AH45" s="127">
        <f>IEAdelivcost!$Z108</f>
        <v>0</v>
      </c>
      <c r="AI45" s="127">
        <f>IEAdelivcost!$Y108</f>
        <v>0</v>
      </c>
      <c r="AJ45" s="127">
        <f>IEAdelivcost!$Z108</f>
        <v>0</v>
      </c>
      <c r="AK45" s="127">
        <f>IEAdelivcost!$Y108</f>
        <v>0</v>
      </c>
      <c r="AL45" s="127">
        <f>IEAdelivcost!$Z108</f>
        <v>0</v>
      </c>
      <c r="AP45" s="154">
        <f>IEAdelivcost!T108</f>
        <v>0</v>
      </c>
    </row>
    <row r="46" spans="3:42" x14ac:dyDescent="0.35">
      <c r="C46" s="125" t="s">
        <v>282</v>
      </c>
      <c r="D46" s="126"/>
      <c r="E46" t="str">
        <f>IEAdelivcost!B109</f>
        <v>SUPELC</v>
      </c>
      <c r="G46" t="str">
        <f>IEAdelivcost!B109</f>
        <v>SUPELC</v>
      </c>
      <c r="I46" s="127">
        <f>IEAdelivcost!D109</f>
        <v>6.240333333333334</v>
      </c>
      <c r="J46" s="127">
        <f>IEAdelivcost!E109</f>
        <v>6.240333333333334</v>
      </c>
      <c r="K46" s="127">
        <f>IEAdelivcost!F109</f>
        <v>6.240333333333334</v>
      </c>
      <c r="L46" s="127">
        <f>IEAdelivcost!G109</f>
        <v>6.240333333333334</v>
      </c>
      <c r="M46" s="127">
        <f>IEAdelivcost!H109</f>
        <v>6.240333333333334</v>
      </c>
      <c r="N46" s="127">
        <f>IEAdelivcost!I109</f>
        <v>6.240333333333334</v>
      </c>
      <c r="O46" s="127">
        <f>IEAdelivcost!J109</f>
        <v>6.240333333333334</v>
      </c>
      <c r="P46" s="127">
        <f>IEAdelivcost!K109</f>
        <v>6.240333333333334</v>
      </c>
      <c r="Q46" s="127">
        <f>IEAdelivcost!L109</f>
        <v>6.240333333333334</v>
      </c>
      <c r="R46" s="127">
        <f>IEAdelivcost!M109</f>
        <v>6.240333333333334</v>
      </c>
      <c r="S46" s="127">
        <f>IEAdelivcost!N109</f>
        <v>6.240333333333334</v>
      </c>
      <c r="T46" s="127">
        <f>IEAdelivcost!O109</f>
        <v>6.240333333333334</v>
      </c>
      <c r="U46" s="127">
        <f>IEAdelivcost!P109</f>
        <v>6.240333333333334</v>
      </c>
      <c r="V46" s="127">
        <f>IEAdelivcost!Q109</f>
        <v>6.240333333333334</v>
      </c>
      <c r="W46" s="127">
        <f>IEAdelivcost!R109</f>
        <v>6.240333333333334</v>
      </c>
      <c r="X46" s="127">
        <f>IEAdelivcost!S109</f>
        <v>6.240333333333334</v>
      </c>
      <c r="Y46">
        <f t="shared" si="0"/>
        <v>6.240333333333334</v>
      </c>
      <c r="Z46" s="127">
        <f>IEAdelivcost!U109</f>
        <v>6.240333333333334</v>
      </c>
      <c r="AA46" s="127">
        <f>IEAdelivcost!V109</f>
        <v>6.240333333333334</v>
      </c>
      <c r="AB46" s="127">
        <f>IEAdelivcost!$Y109</f>
        <v>6.240333333333334</v>
      </c>
      <c r="AC46" s="127">
        <f>IEAdelivcost!$Y109</f>
        <v>6.240333333333334</v>
      </c>
      <c r="AD46" s="127">
        <f>IEAdelivcost!$Z109</f>
        <v>6.240333333333334</v>
      </c>
      <c r="AE46" s="127">
        <f>IEAdelivcost!$Y109</f>
        <v>6.240333333333334</v>
      </c>
      <c r="AF46" s="127">
        <f>IEAdelivcost!$Z109</f>
        <v>6.240333333333334</v>
      </c>
      <c r="AG46" s="127">
        <f>IEAdelivcost!$Y109</f>
        <v>6.240333333333334</v>
      </c>
      <c r="AH46" s="127">
        <f>IEAdelivcost!$Z109</f>
        <v>6.240333333333334</v>
      </c>
      <c r="AI46" s="127">
        <f>IEAdelivcost!$Y109</f>
        <v>6.240333333333334</v>
      </c>
      <c r="AJ46" s="127">
        <f>IEAdelivcost!$Z109</f>
        <v>6.240333333333334</v>
      </c>
      <c r="AK46" s="127">
        <f>IEAdelivcost!$Y109</f>
        <v>6.240333333333334</v>
      </c>
      <c r="AL46" s="127">
        <f>IEAdelivcost!$Z109</f>
        <v>6.240333333333334</v>
      </c>
      <c r="AP46" s="154">
        <f>IEAdelivcost!T109</f>
        <v>6.240333333333334</v>
      </c>
    </row>
    <row r="47" spans="3:42" x14ac:dyDescent="0.35">
      <c r="C47" s="125" t="s">
        <v>282</v>
      </c>
      <c r="D47" s="126"/>
      <c r="E47" t="str">
        <f>IEAdelivcost!B110</f>
        <v>SUPHTH</v>
      </c>
      <c r="G47" t="str">
        <f>IEAdelivcost!B110</f>
        <v>SUPHTH</v>
      </c>
      <c r="I47" s="127">
        <f>IEAdelivcost!D110</f>
        <v>6.240333333333334</v>
      </c>
      <c r="J47" s="127">
        <f>IEAdelivcost!E110</f>
        <v>6.240333333333334</v>
      </c>
      <c r="K47" s="127">
        <f>IEAdelivcost!F110</f>
        <v>6.240333333333334</v>
      </c>
      <c r="L47" s="127">
        <f>IEAdelivcost!G110</f>
        <v>6.240333333333334</v>
      </c>
      <c r="M47" s="127">
        <f>IEAdelivcost!H110</f>
        <v>6.240333333333334</v>
      </c>
      <c r="N47" s="127">
        <f>IEAdelivcost!I110</f>
        <v>6.240333333333334</v>
      </c>
      <c r="O47" s="127">
        <f>IEAdelivcost!J110</f>
        <v>6.240333333333334</v>
      </c>
      <c r="P47" s="127">
        <f>IEAdelivcost!K110</f>
        <v>6.240333333333334</v>
      </c>
      <c r="Q47" s="127">
        <f>IEAdelivcost!L110</f>
        <v>6.240333333333334</v>
      </c>
      <c r="R47" s="127">
        <f>IEAdelivcost!M110</f>
        <v>6.240333333333334</v>
      </c>
      <c r="S47" s="127">
        <f>IEAdelivcost!N110</f>
        <v>6.240333333333334</v>
      </c>
      <c r="T47" s="127">
        <f>IEAdelivcost!O110</f>
        <v>6.240333333333334</v>
      </c>
      <c r="U47" s="127">
        <f>IEAdelivcost!P110</f>
        <v>6.240333333333334</v>
      </c>
      <c r="V47" s="127">
        <f>IEAdelivcost!Q110</f>
        <v>6.240333333333334</v>
      </c>
      <c r="W47" s="127">
        <f>IEAdelivcost!R110</f>
        <v>6.240333333333334</v>
      </c>
      <c r="X47" s="127">
        <f>IEAdelivcost!S110</f>
        <v>6.240333333333334</v>
      </c>
      <c r="Y47">
        <f t="shared" si="0"/>
        <v>6.240333333333334</v>
      </c>
      <c r="Z47" s="127">
        <f>IEAdelivcost!U110</f>
        <v>6.240333333333334</v>
      </c>
      <c r="AA47" s="127">
        <f>IEAdelivcost!V110</f>
        <v>6.240333333333334</v>
      </c>
      <c r="AB47" s="127">
        <f>IEAdelivcost!$Y110</f>
        <v>6.240333333333334</v>
      </c>
      <c r="AC47" s="127">
        <f>IEAdelivcost!$Y110</f>
        <v>6.240333333333334</v>
      </c>
      <c r="AD47" s="127">
        <f>IEAdelivcost!$Z110</f>
        <v>6.240333333333334</v>
      </c>
      <c r="AE47" s="127">
        <f>IEAdelivcost!$Y110</f>
        <v>6.240333333333334</v>
      </c>
      <c r="AF47" s="127">
        <f>IEAdelivcost!$Z110</f>
        <v>6.240333333333334</v>
      </c>
      <c r="AG47" s="127">
        <f>IEAdelivcost!$Y110</f>
        <v>6.240333333333334</v>
      </c>
      <c r="AH47" s="127">
        <f>IEAdelivcost!$Z110</f>
        <v>6.240333333333334</v>
      </c>
      <c r="AI47" s="127">
        <f>IEAdelivcost!$Y110</f>
        <v>6.240333333333334</v>
      </c>
      <c r="AJ47" s="127">
        <f>IEAdelivcost!$Z110</f>
        <v>6.240333333333334</v>
      </c>
      <c r="AK47" s="127">
        <f>IEAdelivcost!$Y110</f>
        <v>6.240333333333334</v>
      </c>
      <c r="AL47" s="127">
        <f>IEAdelivcost!$Z110</f>
        <v>6.240333333333334</v>
      </c>
      <c r="AP47" s="154">
        <f>IEAdelivcost!T110</f>
        <v>6.240333333333334</v>
      </c>
    </row>
    <row r="48" spans="3:42" x14ac:dyDescent="0.35">
      <c r="C48" s="125" t="s">
        <v>282</v>
      </c>
      <c r="D48" s="126"/>
      <c r="E48" t="str">
        <f>IEAdelivcost!B111</f>
        <v>SUPBIO</v>
      </c>
      <c r="G48" t="str">
        <f>IEAdelivcost!B111</f>
        <v>SUPBIO</v>
      </c>
      <c r="I48" s="127">
        <f>IEAdelivcost!D111</f>
        <v>0.52671166054538254</v>
      </c>
      <c r="J48" s="127">
        <f>IEAdelivcost!E111</f>
        <v>0.56437219976295738</v>
      </c>
      <c r="K48" s="127">
        <f>IEAdelivcost!F111</f>
        <v>0.97039887978021433</v>
      </c>
      <c r="L48" s="127">
        <f>IEAdelivcost!G111</f>
        <v>0.58413003262705954</v>
      </c>
      <c r="M48" s="127">
        <f>IEAdelivcost!H111</f>
        <v>0.14592874239591636</v>
      </c>
      <c r="N48" s="127">
        <f>IEAdelivcost!I111</f>
        <v>2.2672810555631759</v>
      </c>
      <c r="O48" s="127">
        <f>IEAdelivcost!J111</f>
        <v>1.0617650413283006</v>
      </c>
      <c r="P48" s="127">
        <f>IEAdelivcost!K111</f>
        <v>0.1435056232073475</v>
      </c>
      <c r="Q48" s="127">
        <f>IEAdelivcost!L111</f>
        <v>0.17585650456437674</v>
      </c>
      <c r="R48" s="127">
        <f>IEAdelivcost!M111</f>
        <v>0.50728105556317638</v>
      </c>
      <c r="S48" s="127">
        <f>IEAdelivcost!N111</f>
        <v>0.13500028512905549</v>
      </c>
      <c r="T48" s="127">
        <f>IEAdelivcost!O111</f>
        <v>0.76283265698666369</v>
      </c>
      <c r="U48" s="127">
        <f>IEAdelivcost!P111</f>
        <v>1.3860246135048442</v>
      </c>
      <c r="V48" s="127">
        <f>IEAdelivcost!Q111</f>
        <v>0.70370581866998627</v>
      </c>
      <c r="W48" s="127">
        <f>IEAdelivcost!R111</f>
        <v>0.66973224249112784</v>
      </c>
      <c r="X48" s="127">
        <f>IEAdelivcost!S111</f>
        <v>0.66973224249112784</v>
      </c>
      <c r="Y48">
        <f t="shared" si="0"/>
        <v>0.66973224249112784</v>
      </c>
      <c r="Z48" s="127">
        <f>IEAdelivcost!U111</f>
        <v>0.66973224249112795</v>
      </c>
      <c r="AA48" s="127">
        <f>IEAdelivcost!V111</f>
        <v>0.66973224249112784</v>
      </c>
      <c r="AB48" s="127">
        <f>IEAdelivcost!$Y111</f>
        <v>0.7096281549734611</v>
      </c>
      <c r="AC48" s="127">
        <f>IEAdelivcost!$Y111</f>
        <v>0.7096281549734611</v>
      </c>
      <c r="AD48" s="127">
        <f>IEAdelivcost!$Z111</f>
        <v>0.66973224249112784</v>
      </c>
      <c r="AE48" s="127">
        <f>IEAdelivcost!$Y111</f>
        <v>0.7096281549734611</v>
      </c>
      <c r="AF48" s="127">
        <f>IEAdelivcost!$Z111</f>
        <v>0.66973224249112784</v>
      </c>
      <c r="AG48" s="127">
        <f>IEAdelivcost!$Y111</f>
        <v>0.7096281549734611</v>
      </c>
      <c r="AH48" s="127">
        <f>IEAdelivcost!$Z111</f>
        <v>0.66973224249112784</v>
      </c>
      <c r="AI48" s="127">
        <f>IEAdelivcost!$Y111</f>
        <v>0.7096281549734611</v>
      </c>
      <c r="AJ48" s="127">
        <f>IEAdelivcost!$Z111</f>
        <v>0.66973224249112784</v>
      </c>
      <c r="AK48" s="127">
        <f>IEAdelivcost!$Y111</f>
        <v>0.7096281549734611</v>
      </c>
      <c r="AL48" s="127">
        <f>IEAdelivcost!$Z111</f>
        <v>0.66973224249112784</v>
      </c>
      <c r="AP48" s="154">
        <f>IEAdelivcost!T111</f>
        <v>5.0061137957766997</v>
      </c>
    </row>
    <row r="49" spans="3:42" x14ac:dyDescent="0.35">
      <c r="C49" s="125" t="s">
        <v>282</v>
      </c>
      <c r="D49" s="126"/>
      <c r="E49" t="str">
        <f>IEAdelivcost!B112</f>
        <v>SUPMUN</v>
      </c>
      <c r="G49" t="str">
        <f>IEAdelivcost!B112</f>
        <v>SUPMUN</v>
      </c>
      <c r="I49" s="127">
        <f>IEAdelivcost!D112</f>
        <v>0</v>
      </c>
      <c r="J49" s="127">
        <f>IEAdelivcost!E112</f>
        <v>0</v>
      </c>
      <c r="K49" s="127">
        <f>IEAdelivcost!F112</f>
        <v>0</v>
      </c>
      <c r="L49" s="127">
        <f>IEAdelivcost!G112</f>
        <v>0</v>
      </c>
      <c r="M49" s="127">
        <f>IEAdelivcost!H112</f>
        <v>0</v>
      </c>
      <c r="N49" s="127">
        <f>IEAdelivcost!I112</f>
        <v>0</v>
      </c>
      <c r="O49" s="127">
        <f>IEAdelivcost!J112</f>
        <v>0</v>
      </c>
      <c r="P49" s="127">
        <f>IEAdelivcost!K112</f>
        <v>0</v>
      </c>
      <c r="Q49" s="127">
        <f>IEAdelivcost!L112</f>
        <v>0</v>
      </c>
      <c r="R49" s="127">
        <f>IEAdelivcost!M112</f>
        <v>0</v>
      </c>
      <c r="S49" s="127">
        <f>IEAdelivcost!N112</f>
        <v>0</v>
      </c>
      <c r="T49" s="127">
        <f>IEAdelivcost!O112</f>
        <v>0</v>
      </c>
      <c r="U49" s="127">
        <f>IEAdelivcost!P112</f>
        <v>0</v>
      </c>
      <c r="V49" s="127">
        <f>IEAdelivcost!Q112</f>
        <v>0</v>
      </c>
      <c r="W49" s="127">
        <f>IEAdelivcost!R112</f>
        <v>0</v>
      </c>
      <c r="X49" s="127">
        <f>IEAdelivcost!S112</f>
        <v>0</v>
      </c>
      <c r="Y49">
        <f t="shared" si="0"/>
        <v>0</v>
      </c>
      <c r="Z49" s="127">
        <f>IEAdelivcost!U112</f>
        <v>0</v>
      </c>
      <c r="AA49" s="127">
        <f>IEAdelivcost!V112</f>
        <v>0</v>
      </c>
      <c r="AB49" s="127">
        <f>IEAdelivcost!$Y112</f>
        <v>0</v>
      </c>
      <c r="AC49" s="127">
        <f>IEAdelivcost!$Y112</f>
        <v>0</v>
      </c>
      <c r="AD49" s="127">
        <f>IEAdelivcost!$Z112</f>
        <v>0</v>
      </c>
      <c r="AE49" s="127">
        <f>IEAdelivcost!$Y112</f>
        <v>0</v>
      </c>
      <c r="AF49" s="127">
        <f>IEAdelivcost!$Z112</f>
        <v>0</v>
      </c>
      <c r="AG49" s="127">
        <f>IEAdelivcost!$Y112</f>
        <v>0</v>
      </c>
      <c r="AH49" s="127">
        <f>IEAdelivcost!$Z112</f>
        <v>0</v>
      </c>
      <c r="AI49" s="127">
        <f>IEAdelivcost!$Y112</f>
        <v>0</v>
      </c>
      <c r="AJ49" s="127">
        <f>IEAdelivcost!$Z112</f>
        <v>0</v>
      </c>
      <c r="AK49" s="127">
        <f>IEAdelivcost!$Y112</f>
        <v>0</v>
      </c>
      <c r="AL49" s="127">
        <f>IEAdelivcost!$Z112</f>
        <v>0</v>
      </c>
      <c r="AP49" s="154">
        <f>IEAdelivcost!T112</f>
        <v>0</v>
      </c>
    </row>
    <row r="50" spans="3:42" x14ac:dyDescent="0.35">
      <c r="C50" s="125" t="s">
        <v>282</v>
      </c>
      <c r="D50" s="126"/>
      <c r="E50" t="str">
        <f>IEAdelivcost!B113</f>
        <v>SUPHH2</v>
      </c>
      <c r="G50" t="str">
        <f>IEAdelivcost!B113</f>
        <v>SUPHH2</v>
      </c>
      <c r="I50" s="127">
        <f>IEAdelivcost!D113</f>
        <v>0</v>
      </c>
      <c r="J50" s="127">
        <f>IEAdelivcost!E113</f>
        <v>0</v>
      </c>
      <c r="K50" s="127">
        <f>IEAdelivcost!F113</f>
        <v>0</v>
      </c>
      <c r="L50" s="127">
        <f>IEAdelivcost!G113</f>
        <v>0</v>
      </c>
      <c r="M50" s="127">
        <f>IEAdelivcost!H113</f>
        <v>0</v>
      </c>
      <c r="N50" s="127">
        <f>IEAdelivcost!I113</f>
        <v>0</v>
      </c>
      <c r="O50" s="127">
        <f>IEAdelivcost!J113</f>
        <v>0</v>
      </c>
      <c r="P50" s="127">
        <f>IEAdelivcost!K113</f>
        <v>0</v>
      </c>
      <c r="Q50" s="127">
        <f>IEAdelivcost!L113</f>
        <v>0</v>
      </c>
      <c r="R50" s="127">
        <f>IEAdelivcost!M113</f>
        <v>0</v>
      </c>
      <c r="S50" s="127">
        <f>IEAdelivcost!N113</f>
        <v>0</v>
      </c>
      <c r="T50" s="127">
        <f>IEAdelivcost!O113</f>
        <v>0</v>
      </c>
      <c r="U50" s="127">
        <f>IEAdelivcost!P113</f>
        <v>0</v>
      </c>
      <c r="V50" s="127">
        <f>IEAdelivcost!Q113</f>
        <v>0</v>
      </c>
      <c r="W50" s="127">
        <f>IEAdelivcost!R113</f>
        <v>0</v>
      </c>
      <c r="X50" s="127">
        <f>IEAdelivcost!S113</f>
        <v>0</v>
      </c>
      <c r="Y50">
        <f t="shared" si="0"/>
        <v>0</v>
      </c>
      <c r="Z50" s="127">
        <f>IEAdelivcost!U113</f>
        <v>0</v>
      </c>
      <c r="AA50" s="127">
        <f>IEAdelivcost!V113</f>
        <v>0</v>
      </c>
      <c r="AB50" s="127">
        <f>IEAdelivcost!$Y113</f>
        <v>0</v>
      </c>
      <c r="AC50" s="127">
        <f>IEAdelivcost!$Y113</f>
        <v>0</v>
      </c>
      <c r="AD50" s="127">
        <f>IEAdelivcost!$Z113</f>
        <v>0</v>
      </c>
      <c r="AE50" s="127">
        <f>IEAdelivcost!$Y113</f>
        <v>0</v>
      </c>
      <c r="AF50" s="127">
        <f>IEAdelivcost!$Z113</f>
        <v>0</v>
      </c>
      <c r="AG50" s="127">
        <f>IEAdelivcost!$Y113</f>
        <v>0</v>
      </c>
      <c r="AH50" s="127">
        <f>IEAdelivcost!$Z113</f>
        <v>0</v>
      </c>
      <c r="AI50" s="127">
        <f>IEAdelivcost!$Y113</f>
        <v>0</v>
      </c>
      <c r="AJ50" s="127">
        <f>IEAdelivcost!$Z113</f>
        <v>0</v>
      </c>
      <c r="AK50" s="127">
        <f>IEAdelivcost!$Y113</f>
        <v>0</v>
      </c>
      <c r="AL50" s="127">
        <f>IEAdelivcost!$Z113</f>
        <v>0</v>
      </c>
      <c r="AP50" s="154">
        <f>IEAdelivcost!T113</f>
        <v>0</v>
      </c>
    </row>
    <row r="51" spans="3:42" x14ac:dyDescent="0.35">
      <c r="C51" s="125" t="s">
        <v>282</v>
      </c>
      <c r="D51" s="126"/>
      <c r="E51" t="str">
        <f>IEAdelivcost!B114</f>
        <v>SUPSLU</v>
      </c>
      <c r="G51" t="str">
        <f>IEAdelivcost!B114</f>
        <v>SUPSLU</v>
      </c>
      <c r="I51" s="127">
        <f>IEAdelivcost!D114</f>
        <v>0</v>
      </c>
      <c r="J51" s="127">
        <f>IEAdelivcost!E114</f>
        <v>0</v>
      </c>
      <c r="K51" s="127">
        <f>IEAdelivcost!F114</f>
        <v>0</v>
      </c>
      <c r="L51" s="127">
        <f>IEAdelivcost!G114</f>
        <v>0</v>
      </c>
      <c r="M51" s="127">
        <f>IEAdelivcost!H114</f>
        <v>0</v>
      </c>
      <c r="N51" s="127">
        <f>IEAdelivcost!I114</f>
        <v>0</v>
      </c>
      <c r="O51" s="127">
        <f>IEAdelivcost!J114</f>
        <v>0</v>
      </c>
      <c r="P51" s="127">
        <f>IEAdelivcost!K114</f>
        <v>0</v>
      </c>
      <c r="Q51" s="127">
        <f>IEAdelivcost!L114</f>
        <v>0</v>
      </c>
      <c r="R51" s="127">
        <f>IEAdelivcost!M114</f>
        <v>0</v>
      </c>
      <c r="S51" s="127">
        <f>IEAdelivcost!N114</f>
        <v>0</v>
      </c>
      <c r="T51" s="127">
        <f>IEAdelivcost!O114</f>
        <v>0</v>
      </c>
      <c r="U51" s="127">
        <f>IEAdelivcost!P114</f>
        <v>0</v>
      </c>
      <c r="V51" s="127">
        <f>IEAdelivcost!Q114</f>
        <v>0</v>
      </c>
      <c r="W51" s="127">
        <f>IEAdelivcost!R114</f>
        <v>0</v>
      </c>
      <c r="X51" s="127">
        <f>IEAdelivcost!S114</f>
        <v>0</v>
      </c>
      <c r="Y51">
        <f t="shared" si="0"/>
        <v>0</v>
      </c>
      <c r="Z51" s="127">
        <f>IEAdelivcost!U114</f>
        <v>0</v>
      </c>
      <c r="AA51" s="127">
        <f>IEAdelivcost!V114</f>
        <v>0</v>
      </c>
      <c r="AB51" s="127">
        <f>IEAdelivcost!$Y114</f>
        <v>0</v>
      </c>
      <c r="AC51" s="127">
        <f>IEAdelivcost!$Y114</f>
        <v>0</v>
      </c>
      <c r="AD51" s="127">
        <f>IEAdelivcost!$Z114</f>
        <v>0</v>
      </c>
      <c r="AE51" s="127">
        <f>IEAdelivcost!$Y114</f>
        <v>0</v>
      </c>
      <c r="AF51" s="127">
        <f>IEAdelivcost!$Z114</f>
        <v>0</v>
      </c>
      <c r="AG51" s="127">
        <f>IEAdelivcost!$Y114</f>
        <v>0</v>
      </c>
      <c r="AH51" s="127">
        <f>IEAdelivcost!$Z114</f>
        <v>0</v>
      </c>
      <c r="AI51" s="127">
        <f>IEAdelivcost!$Y114</f>
        <v>0</v>
      </c>
      <c r="AJ51" s="127">
        <f>IEAdelivcost!$Z114</f>
        <v>0</v>
      </c>
      <c r="AK51" s="127">
        <f>IEAdelivcost!$Y114</f>
        <v>0</v>
      </c>
      <c r="AL51" s="127">
        <f>IEAdelivcost!$Z114</f>
        <v>0</v>
      </c>
      <c r="AP51" s="154">
        <f>IEAdelivcost!T114</f>
        <v>0</v>
      </c>
    </row>
    <row r="52" spans="3:42" x14ac:dyDescent="0.35">
      <c r="C52" s="125" t="s">
        <v>282</v>
      </c>
      <c r="D52" s="126"/>
      <c r="E52" t="str">
        <f>IEAdelivcost!B115</f>
        <v>RSDCOA</v>
      </c>
      <c r="G52" t="str">
        <f>IEAdelivcost!B115</f>
        <v>RSDCOA</v>
      </c>
      <c r="I52" s="127">
        <f>IEAdelivcost!D115</f>
        <v>7.7526903082322152</v>
      </c>
      <c r="J52" s="127">
        <f>IEAdelivcost!E115</f>
        <v>8.2383935520761256</v>
      </c>
      <c r="K52" s="127">
        <f>IEAdelivcost!F115</f>
        <v>9.9184743260871073</v>
      </c>
      <c r="L52" s="127">
        <f>IEAdelivcost!G115</f>
        <v>3.8189459788973812</v>
      </c>
      <c r="M52" s="127">
        <f>IEAdelivcost!H115</f>
        <v>0.44429173171975989</v>
      </c>
      <c r="N52" s="127">
        <f>IEAdelivcost!I115</f>
        <v>6.7772454683745638</v>
      </c>
      <c r="O52" s="127">
        <f>IEAdelivcost!J115</f>
        <v>6.0121209132144209</v>
      </c>
      <c r="P52" s="127">
        <f>IEAdelivcost!K115</f>
        <v>5.6511303830557065</v>
      </c>
      <c r="Q52" s="127">
        <f>IEAdelivcost!L115</f>
        <v>2.2621554369487185</v>
      </c>
      <c r="R52" s="127">
        <f>IEAdelivcost!M115</f>
        <v>2.3604483153496534</v>
      </c>
      <c r="S52" s="127">
        <f>IEAdelivcost!N115</f>
        <v>2.1049646979404435</v>
      </c>
      <c r="T52" s="127">
        <f>IEAdelivcost!O115</f>
        <v>1.1845764292286565</v>
      </c>
      <c r="U52" s="127">
        <f>IEAdelivcost!P115</f>
        <v>2.7519800223689161</v>
      </c>
      <c r="V52" s="127">
        <f>IEAdelivcost!Q115</f>
        <v>6.3093079125950373</v>
      </c>
      <c r="W52" s="127">
        <f>IEAdelivcost!R115</f>
        <v>4.644870192952574</v>
      </c>
      <c r="X52" s="127">
        <f>IEAdelivcost!S115</f>
        <v>4.644870192952574</v>
      </c>
      <c r="Y52">
        <f t="shared" si="0"/>
        <v>4.644870192952574</v>
      </c>
      <c r="Z52" s="127">
        <f>IEAdelivcost!U115</f>
        <v>4.644870192952574</v>
      </c>
      <c r="AA52" s="127">
        <f>IEAdelivcost!V115</f>
        <v>4.644870192952574</v>
      </c>
      <c r="AB52" s="127">
        <f>IEAdelivcost!$Y115</f>
        <v>4.6847661054349077</v>
      </c>
      <c r="AC52" s="127">
        <f>IEAdelivcost!$Y115</f>
        <v>4.6847661054349077</v>
      </c>
      <c r="AD52" s="127">
        <f>IEAdelivcost!$Z115</f>
        <v>4.644870192952574</v>
      </c>
      <c r="AE52" s="127">
        <f>IEAdelivcost!$Y115</f>
        <v>4.6847661054349077</v>
      </c>
      <c r="AF52" s="127">
        <f>IEAdelivcost!$Z115</f>
        <v>4.644870192952574</v>
      </c>
      <c r="AG52" s="127">
        <f>IEAdelivcost!$Y115</f>
        <v>4.6847661054349077</v>
      </c>
      <c r="AH52" s="127">
        <f>IEAdelivcost!$Z115</f>
        <v>4.644870192952574</v>
      </c>
      <c r="AI52" s="127">
        <f>IEAdelivcost!$Y115</f>
        <v>4.6847661054349077</v>
      </c>
      <c r="AJ52" s="127">
        <f>IEAdelivcost!$Z115</f>
        <v>4.644870192952574</v>
      </c>
      <c r="AK52" s="127">
        <f>IEAdelivcost!$Y115</f>
        <v>4.6847661054349077</v>
      </c>
      <c r="AL52" s="127">
        <f>IEAdelivcost!$Z115</f>
        <v>4.644870192952574</v>
      </c>
      <c r="AP52" s="154">
        <f>IEAdelivcost!T115</f>
        <v>11.310113795776701</v>
      </c>
    </row>
    <row r="53" spans="3:42" x14ac:dyDescent="0.35">
      <c r="C53" s="125" t="s">
        <v>282</v>
      </c>
      <c r="D53" s="126"/>
      <c r="E53" t="str">
        <f>IEAdelivcost!B116</f>
        <v>RSDBIO</v>
      </c>
      <c r="G53" t="str">
        <f>IEAdelivcost!B116</f>
        <v>RSDBIO</v>
      </c>
      <c r="I53" s="127">
        <f>IEAdelivcost!D116</f>
        <v>5.7684533936332008</v>
      </c>
      <c r="J53" s="127">
        <f>IEAdelivcost!E116</f>
        <v>5.1589759084889355</v>
      </c>
      <c r="K53" s="127">
        <f>IEAdelivcost!F116</f>
        <v>5.5639196773736908</v>
      </c>
      <c r="L53" s="127">
        <f>IEAdelivcost!G116</f>
        <v>6.6641767816648185</v>
      </c>
      <c r="M53" s="127">
        <f>IEAdelivcost!H116</f>
        <v>5.4622026410618369</v>
      </c>
      <c r="N53" s="127">
        <f>IEAdelivcost!I116</f>
        <v>6.3364193315258701</v>
      </c>
      <c r="O53" s="127">
        <f>IEAdelivcost!J116</f>
        <v>5.703299508211825</v>
      </c>
      <c r="P53" s="127">
        <f>IEAdelivcost!K116</f>
        <v>7.5424534890937034</v>
      </c>
      <c r="Q53" s="127">
        <f>IEAdelivcost!L116</f>
        <v>6.8373070076345082</v>
      </c>
      <c r="R53" s="127">
        <f>IEAdelivcost!M116</f>
        <v>6.7045250386111972</v>
      </c>
      <c r="S53" s="127">
        <f>IEAdelivcost!N116</f>
        <v>5.9835656816691403</v>
      </c>
      <c r="T53" s="127">
        <f>IEAdelivcost!O116</f>
        <v>5.478422384689944</v>
      </c>
      <c r="U53" s="127">
        <f>IEAdelivcost!P116</f>
        <v>5.8210867489343547</v>
      </c>
      <c r="V53" s="127">
        <f>IEAdelivcost!Q116</f>
        <v>5.7208521889795199</v>
      </c>
      <c r="W53" s="127">
        <f>IEAdelivcost!R116</f>
        <v>8.0527815328755921</v>
      </c>
      <c r="X53" s="127">
        <f>IEAdelivcost!S116</f>
        <v>6.0302777060006045</v>
      </c>
      <c r="Y53">
        <f t="shared" si="0"/>
        <v>6.0302777060006045</v>
      </c>
      <c r="Z53" s="127">
        <f>IEAdelivcost!U116</f>
        <v>6.4709044086759411</v>
      </c>
      <c r="AA53" s="127">
        <f>IEAdelivcost!V116</f>
        <v>6.0302777060006045</v>
      </c>
      <c r="AB53" s="127">
        <f>IEAdelivcost!$Y116</f>
        <v>6.0532614129694675</v>
      </c>
      <c r="AC53" s="127">
        <f>IEAdelivcost!$Y116</f>
        <v>6.0532614129694675</v>
      </c>
      <c r="AD53" s="127">
        <f>IEAdelivcost!$Z116</f>
        <v>6.6460603383881853</v>
      </c>
      <c r="AE53" s="127">
        <f>IEAdelivcost!$Y116</f>
        <v>6.0532614129694675</v>
      </c>
      <c r="AF53" s="127">
        <f>IEAdelivcost!$Z116</f>
        <v>6.6460603383881853</v>
      </c>
      <c r="AG53" s="127">
        <f>IEAdelivcost!$Y116</f>
        <v>6.0532614129694675</v>
      </c>
      <c r="AH53" s="127">
        <f>IEAdelivcost!$Z116</f>
        <v>6.6460603383881853</v>
      </c>
      <c r="AI53" s="127">
        <f>IEAdelivcost!$Y116</f>
        <v>6.0532614129694675</v>
      </c>
      <c r="AJ53" s="127">
        <f>IEAdelivcost!$Z116</f>
        <v>6.6460603383881853</v>
      </c>
      <c r="AK53" s="127">
        <f>IEAdelivcost!$Y116</f>
        <v>6.0532614129694675</v>
      </c>
      <c r="AL53" s="127">
        <f>IEAdelivcost!$Z116</f>
        <v>6.6460603383881853</v>
      </c>
      <c r="AP53" s="154">
        <f>IEAdelivcost!T116</f>
        <v>17.50556204871884</v>
      </c>
    </row>
    <row r="54" spans="3:42" x14ac:dyDescent="0.35">
      <c r="C54" s="125" t="s">
        <v>282</v>
      </c>
      <c r="D54" s="126"/>
      <c r="E54" t="str">
        <f>IEAdelivcost!B117</f>
        <v>RSDOIL</v>
      </c>
      <c r="G54" t="str">
        <f>IEAdelivcost!B117</f>
        <v>RSDOIL</v>
      </c>
      <c r="I54" s="127">
        <f>IEAdelivcost!D117</f>
        <v>1.7684533936332008</v>
      </c>
      <c r="J54" s="127">
        <f>IEAdelivcost!E117</f>
        <v>1.1589759084889355</v>
      </c>
      <c r="K54" s="127">
        <f>IEAdelivcost!F117</f>
        <v>1.5639196773736908</v>
      </c>
      <c r="L54" s="127">
        <f>IEAdelivcost!G117</f>
        <v>2.6641767816648185</v>
      </c>
      <c r="M54" s="127">
        <f>IEAdelivcost!H117</f>
        <v>1.4622026410618369</v>
      </c>
      <c r="N54" s="127">
        <f>IEAdelivcost!I117</f>
        <v>2.3364193315258701</v>
      </c>
      <c r="O54" s="127">
        <f>IEAdelivcost!J117</f>
        <v>1.703299508211825</v>
      </c>
      <c r="P54" s="127">
        <f>IEAdelivcost!K117</f>
        <v>3.5424534890937034</v>
      </c>
      <c r="Q54" s="127">
        <f>IEAdelivcost!L117</f>
        <v>2.8373070076345082</v>
      </c>
      <c r="R54" s="127">
        <f>IEAdelivcost!M117</f>
        <v>2.7045250386111972</v>
      </c>
      <c r="S54" s="127">
        <f>IEAdelivcost!N117</f>
        <v>1.9835656816691403</v>
      </c>
      <c r="T54" s="127">
        <f>IEAdelivcost!O117</f>
        <v>1.478422384689944</v>
      </c>
      <c r="U54" s="127">
        <f>IEAdelivcost!P117</f>
        <v>1.8210867489343547</v>
      </c>
      <c r="V54" s="127">
        <f>IEAdelivcost!Q117</f>
        <v>1.7208521889795199</v>
      </c>
      <c r="W54" s="127">
        <f>IEAdelivcost!R117</f>
        <v>4.052781532875593</v>
      </c>
      <c r="X54" s="127">
        <f>IEAdelivcost!S117</f>
        <v>2.0302777060006045</v>
      </c>
      <c r="Y54">
        <f t="shared" si="0"/>
        <v>2.0302777060006045</v>
      </c>
      <c r="Z54" s="127">
        <f>IEAdelivcost!U117</f>
        <v>2.4709044086759411</v>
      </c>
      <c r="AA54" s="127">
        <f>IEAdelivcost!V117</f>
        <v>2.0302777060006045</v>
      </c>
      <c r="AB54" s="127">
        <f>IEAdelivcost!$Y117</f>
        <v>2.053261412969468</v>
      </c>
      <c r="AC54" s="127">
        <f>IEAdelivcost!$Y117</f>
        <v>2.053261412969468</v>
      </c>
      <c r="AD54" s="127">
        <f>IEAdelivcost!$Z117</f>
        <v>2.6460603383881853</v>
      </c>
      <c r="AE54" s="127">
        <f>IEAdelivcost!$Y117</f>
        <v>2.053261412969468</v>
      </c>
      <c r="AF54" s="127">
        <f>IEAdelivcost!$Z117</f>
        <v>2.6460603383881853</v>
      </c>
      <c r="AG54" s="127">
        <f>IEAdelivcost!$Y117</f>
        <v>2.053261412969468</v>
      </c>
      <c r="AH54" s="127">
        <f>IEAdelivcost!$Z117</f>
        <v>2.6460603383881853</v>
      </c>
      <c r="AI54" s="127">
        <f>IEAdelivcost!$Y117</f>
        <v>2.053261412969468</v>
      </c>
      <c r="AJ54" s="127">
        <f>IEAdelivcost!$Z117</f>
        <v>2.6460603383881853</v>
      </c>
      <c r="AK54" s="127">
        <f>IEAdelivcost!$Y117</f>
        <v>2.053261412969468</v>
      </c>
      <c r="AL54" s="127">
        <f>IEAdelivcost!$Z117</f>
        <v>2.6460603383881853</v>
      </c>
      <c r="AP54" s="154">
        <f>IEAdelivcost!T117</f>
        <v>13.50556204871884</v>
      </c>
    </row>
    <row r="55" spans="3:42" x14ac:dyDescent="0.35">
      <c r="C55" s="125" t="s">
        <v>282</v>
      </c>
      <c r="D55" s="126"/>
      <c r="E55" t="str">
        <f>IEAdelivcost!B118</f>
        <v>RSDDMEB</v>
      </c>
      <c r="G55" t="str">
        <f>IEAdelivcost!B118</f>
        <v>RSDDMEB</v>
      </c>
      <c r="I55" s="127">
        <f>IEAdelivcost!D118</f>
        <v>1.7684533936332008</v>
      </c>
      <c r="J55" s="127">
        <f>IEAdelivcost!E118</f>
        <v>1.1589759084889355</v>
      </c>
      <c r="K55" s="127">
        <f>IEAdelivcost!F118</f>
        <v>1.5639196773736908</v>
      </c>
      <c r="L55" s="127">
        <f>IEAdelivcost!G118</f>
        <v>2.6641767816648185</v>
      </c>
      <c r="M55" s="127">
        <f>IEAdelivcost!H118</f>
        <v>1.4622026410618369</v>
      </c>
      <c r="N55" s="127">
        <f>IEAdelivcost!I118</f>
        <v>2.3364193315258701</v>
      </c>
      <c r="O55" s="127">
        <f>IEAdelivcost!J118</f>
        <v>1.703299508211825</v>
      </c>
      <c r="P55" s="127">
        <f>IEAdelivcost!K118</f>
        <v>3.5424534890937034</v>
      </c>
      <c r="Q55" s="127">
        <f>IEAdelivcost!L118</f>
        <v>2.8373070076345082</v>
      </c>
      <c r="R55" s="127">
        <f>IEAdelivcost!M118</f>
        <v>2.7045250386111972</v>
      </c>
      <c r="S55" s="127">
        <f>IEAdelivcost!N118</f>
        <v>1.9835656816691403</v>
      </c>
      <c r="T55" s="127">
        <f>IEAdelivcost!O118</f>
        <v>1.478422384689944</v>
      </c>
      <c r="U55" s="127">
        <f>IEAdelivcost!P118</f>
        <v>1.8210867489343547</v>
      </c>
      <c r="V55" s="127">
        <f>IEAdelivcost!Q118</f>
        <v>1.7208521889795199</v>
      </c>
      <c r="W55" s="127">
        <f>IEAdelivcost!R118</f>
        <v>4.052781532875593</v>
      </c>
      <c r="X55" s="127">
        <f>IEAdelivcost!S118</f>
        <v>2.0302777060006045</v>
      </c>
      <c r="Y55">
        <f t="shared" si="0"/>
        <v>2.0302777060006045</v>
      </c>
      <c r="Z55" s="127">
        <f>IEAdelivcost!U118</f>
        <v>2.4709044086759411</v>
      </c>
      <c r="AA55" s="127">
        <f>IEAdelivcost!V118</f>
        <v>2.0302777060006045</v>
      </c>
      <c r="AB55" s="127">
        <f>IEAdelivcost!$Y118</f>
        <v>2.053261412969468</v>
      </c>
      <c r="AC55" s="127">
        <f>IEAdelivcost!$Y118</f>
        <v>2.053261412969468</v>
      </c>
      <c r="AD55" s="127">
        <f>IEAdelivcost!$Z118</f>
        <v>2.6460603383881853</v>
      </c>
      <c r="AE55" s="127">
        <f>IEAdelivcost!$Y118</f>
        <v>2.053261412969468</v>
      </c>
      <c r="AF55" s="127">
        <f>IEAdelivcost!$Z118</f>
        <v>2.6460603383881853</v>
      </c>
      <c r="AG55" s="127">
        <f>IEAdelivcost!$Y118</f>
        <v>2.053261412969468</v>
      </c>
      <c r="AH55" s="127">
        <f>IEAdelivcost!$Z118</f>
        <v>2.6460603383881853</v>
      </c>
      <c r="AI55" s="127">
        <f>IEAdelivcost!$Y118</f>
        <v>2.053261412969468</v>
      </c>
      <c r="AJ55" s="127">
        <f>IEAdelivcost!$Z118</f>
        <v>2.6460603383881853</v>
      </c>
      <c r="AK55" s="127">
        <f>IEAdelivcost!$Y118</f>
        <v>2.053261412969468</v>
      </c>
      <c r="AL55" s="127">
        <f>IEAdelivcost!$Z118</f>
        <v>2.6460603383881853</v>
      </c>
      <c r="AP55" s="154">
        <f>IEAdelivcost!T118</f>
        <v>13.50556204871884</v>
      </c>
    </row>
    <row r="56" spans="3:42" x14ac:dyDescent="0.35">
      <c r="C56" s="125" t="s">
        <v>282</v>
      </c>
      <c r="D56" s="126"/>
      <c r="E56" t="str">
        <f>IEAdelivcost!B119</f>
        <v>RSDDMES</v>
      </c>
      <c r="G56" t="str">
        <f>IEAdelivcost!B119</f>
        <v>RSDDMES</v>
      </c>
      <c r="I56" s="127">
        <f>IEAdelivcost!D119</f>
        <v>1.7684533936332008</v>
      </c>
      <c r="J56" s="127">
        <f>IEAdelivcost!E119</f>
        <v>1.1589759084889355</v>
      </c>
      <c r="K56" s="127">
        <f>IEAdelivcost!F119</f>
        <v>1.5639196773736908</v>
      </c>
      <c r="L56" s="127">
        <f>IEAdelivcost!G119</f>
        <v>2.6641767816648185</v>
      </c>
      <c r="M56" s="127">
        <f>IEAdelivcost!H119</f>
        <v>1.4622026410618369</v>
      </c>
      <c r="N56" s="127">
        <f>IEAdelivcost!I119</f>
        <v>2.3364193315258701</v>
      </c>
      <c r="O56" s="127">
        <f>IEAdelivcost!J119</f>
        <v>1.703299508211825</v>
      </c>
      <c r="P56" s="127">
        <f>IEAdelivcost!K119</f>
        <v>3.5424534890937034</v>
      </c>
      <c r="Q56" s="127">
        <f>IEAdelivcost!L119</f>
        <v>2.8373070076345082</v>
      </c>
      <c r="R56" s="127">
        <f>IEAdelivcost!M119</f>
        <v>2.7045250386111972</v>
      </c>
      <c r="S56" s="127">
        <f>IEAdelivcost!N119</f>
        <v>1.9835656816691403</v>
      </c>
      <c r="T56" s="127">
        <f>IEAdelivcost!O119</f>
        <v>1.478422384689944</v>
      </c>
      <c r="U56" s="127">
        <f>IEAdelivcost!P119</f>
        <v>1.8210867489343547</v>
      </c>
      <c r="V56" s="127">
        <f>IEAdelivcost!Q119</f>
        <v>1.7208521889795199</v>
      </c>
      <c r="W56" s="127">
        <f>IEAdelivcost!R119</f>
        <v>4.052781532875593</v>
      </c>
      <c r="X56" s="127">
        <f>IEAdelivcost!S119</f>
        <v>2.0302777060006045</v>
      </c>
      <c r="Y56">
        <f t="shared" si="0"/>
        <v>2.0302777060006045</v>
      </c>
      <c r="Z56" s="127">
        <f>IEAdelivcost!U119</f>
        <v>2.4709044086759411</v>
      </c>
      <c r="AA56" s="127">
        <f>IEAdelivcost!V119</f>
        <v>2.0302777060006045</v>
      </c>
      <c r="AB56" s="127">
        <f>IEAdelivcost!$Y119</f>
        <v>2.053261412969468</v>
      </c>
      <c r="AC56" s="127">
        <f>IEAdelivcost!$Y119</f>
        <v>2.053261412969468</v>
      </c>
      <c r="AD56" s="127">
        <f>IEAdelivcost!$Z119</f>
        <v>2.6460603383881853</v>
      </c>
      <c r="AE56" s="127">
        <f>IEAdelivcost!$Y119</f>
        <v>2.053261412969468</v>
      </c>
      <c r="AF56" s="127">
        <f>IEAdelivcost!$Z119</f>
        <v>2.6460603383881853</v>
      </c>
      <c r="AG56" s="127">
        <f>IEAdelivcost!$Y119</f>
        <v>2.053261412969468</v>
      </c>
      <c r="AH56" s="127">
        <f>IEAdelivcost!$Z119</f>
        <v>2.6460603383881853</v>
      </c>
      <c r="AI56" s="127">
        <f>IEAdelivcost!$Y119</f>
        <v>2.053261412969468</v>
      </c>
      <c r="AJ56" s="127">
        <f>IEAdelivcost!$Z119</f>
        <v>2.6460603383881853</v>
      </c>
      <c r="AK56" s="127">
        <f>IEAdelivcost!$Y119</f>
        <v>2.053261412969468</v>
      </c>
      <c r="AL56" s="127">
        <f>IEAdelivcost!$Z119</f>
        <v>2.6460603383881853</v>
      </c>
      <c r="AP56" s="154">
        <f>IEAdelivcost!T119</f>
        <v>13.50556204871884</v>
      </c>
    </row>
    <row r="57" spans="3:42" x14ac:dyDescent="0.35">
      <c r="C57" s="125" t="s">
        <v>282</v>
      </c>
      <c r="D57" s="126"/>
      <c r="E57" t="str">
        <f>IEAdelivcost!B120</f>
        <v>RSDLPG</v>
      </c>
      <c r="G57" t="str">
        <f>IEAdelivcost!B120</f>
        <v>RSDLPG</v>
      </c>
      <c r="I57" s="127">
        <f>IEAdelivcost!D120</f>
        <v>4.6538097341063382</v>
      </c>
      <c r="J57" s="127">
        <f>IEAdelivcost!E120</f>
        <v>6.5421940553300475</v>
      </c>
      <c r="K57" s="127">
        <f>IEAdelivcost!F120</f>
        <v>5.5252246480642722</v>
      </c>
      <c r="L57" s="127">
        <f>IEAdelivcost!G120</f>
        <v>7.5543485322107253</v>
      </c>
      <c r="M57" s="127">
        <f>IEAdelivcost!H120</f>
        <v>1.0797179559036612</v>
      </c>
      <c r="N57" s="127">
        <f>IEAdelivcost!I120</f>
        <v>5.813226560110162</v>
      </c>
      <c r="O57" s="127">
        <f>IEAdelivcost!J120</f>
        <v>4.938226560110162</v>
      </c>
      <c r="P57" s="127">
        <f>IEAdelivcost!K120</f>
        <v>6.5417803389999474</v>
      </c>
      <c r="Q57" s="127">
        <f>IEAdelivcost!L120</f>
        <v>6.1009526612693161</v>
      </c>
      <c r="R57" s="127">
        <f>IEAdelivcost!M120</f>
        <v>4.1738862159419021</v>
      </c>
      <c r="S57" s="127">
        <f>IEAdelivcost!N120</f>
        <v>13.869153902366374</v>
      </c>
      <c r="T57" s="127">
        <f>IEAdelivcost!O120</f>
        <v>9.1291921432841576</v>
      </c>
      <c r="U57" s="127">
        <f>IEAdelivcost!P120</f>
        <v>8.8348718293762722</v>
      </c>
      <c r="V57" s="127">
        <f>IEAdelivcost!Q120</f>
        <v>5.6525305903351235</v>
      </c>
      <c r="W57" s="127">
        <f>IEAdelivcost!R120</f>
        <v>6.3864002181456954</v>
      </c>
      <c r="X57" s="127">
        <f>IEAdelivcost!S120</f>
        <v>6.3864002181456963</v>
      </c>
      <c r="Y57">
        <f t="shared" si="0"/>
        <v>6.3864002181456963</v>
      </c>
      <c r="Z57" s="127">
        <f>IEAdelivcost!U120</f>
        <v>6.3864002181456963</v>
      </c>
      <c r="AA57" s="127">
        <f>IEAdelivcost!V120</f>
        <v>6.3864002181456963</v>
      </c>
      <c r="AB57" s="127">
        <f>IEAdelivcost!$Y120</f>
        <v>6.4577939805291757</v>
      </c>
      <c r="AC57" s="127">
        <f>IEAdelivcost!$Y120</f>
        <v>6.4577939805291757</v>
      </c>
      <c r="AD57" s="127">
        <f>IEAdelivcost!$Z120</f>
        <v>6.3864002181456954</v>
      </c>
      <c r="AE57" s="127">
        <f>IEAdelivcost!$Y120</f>
        <v>6.4577939805291757</v>
      </c>
      <c r="AF57" s="127">
        <f>IEAdelivcost!$Z120</f>
        <v>6.3864002181456954</v>
      </c>
      <c r="AG57" s="127">
        <f>IEAdelivcost!$Y120</f>
        <v>6.4577939805291757</v>
      </c>
      <c r="AH57" s="127">
        <f>IEAdelivcost!$Z120</f>
        <v>6.3864002181456954</v>
      </c>
      <c r="AI57" s="127">
        <f>IEAdelivcost!$Y120</f>
        <v>6.4577939805291757</v>
      </c>
      <c r="AJ57" s="127">
        <f>IEAdelivcost!$Z120</f>
        <v>6.3864002181456954</v>
      </c>
      <c r="AK57" s="127">
        <f>IEAdelivcost!$Y120</f>
        <v>6.4577939805291757</v>
      </c>
      <c r="AL57" s="127">
        <f>IEAdelivcost!$Z120</f>
        <v>6.3864002181456954</v>
      </c>
      <c r="AP57" s="154">
        <f>IEAdelivcost!T120</f>
        <v>2.9002495046608319</v>
      </c>
    </row>
    <row r="58" spans="3:42" x14ac:dyDescent="0.35">
      <c r="C58" s="125" t="s">
        <v>282</v>
      </c>
      <c r="D58" s="126"/>
      <c r="E58" t="str">
        <f>IEAdelivcost!B121</f>
        <v>RSDGAS</v>
      </c>
      <c r="G58" t="str">
        <f>IEAdelivcost!B121</f>
        <v>RSDGAS</v>
      </c>
      <c r="I58" s="127">
        <f>IEAdelivcost!D121</f>
        <v>3.6538097341063382</v>
      </c>
      <c r="J58" s="127">
        <f>IEAdelivcost!E121</f>
        <v>5.5421940553300475</v>
      </c>
      <c r="K58" s="127">
        <f>IEAdelivcost!F121</f>
        <v>4.5252246480642722</v>
      </c>
      <c r="L58" s="127">
        <f>IEAdelivcost!G121</f>
        <v>6.5543485322107253</v>
      </c>
      <c r="M58" s="127">
        <f>IEAdelivcost!H121</f>
        <v>7.9717955903661153E-2</v>
      </c>
      <c r="N58" s="127">
        <f>IEAdelivcost!I121</f>
        <v>4.813226560110162</v>
      </c>
      <c r="O58" s="127">
        <f>IEAdelivcost!J121</f>
        <v>3.938226560110162</v>
      </c>
      <c r="P58" s="127">
        <f>IEAdelivcost!K121</f>
        <v>5.5417803389999474</v>
      </c>
      <c r="Q58" s="127">
        <f>IEAdelivcost!L121</f>
        <v>5.1009526612693161</v>
      </c>
      <c r="R58" s="127">
        <f>IEAdelivcost!M121</f>
        <v>3.1738862159419021</v>
      </c>
      <c r="S58" s="127">
        <f>IEAdelivcost!N121</f>
        <v>12.869153902366374</v>
      </c>
      <c r="T58" s="127">
        <f>IEAdelivcost!O121</f>
        <v>8.1291921432841576</v>
      </c>
      <c r="U58" s="127">
        <f>IEAdelivcost!P121</f>
        <v>7.8348718293762731</v>
      </c>
      <c r="V58" s="127">
        <f>IEAdelivcost!Q121</f>
        <v>4.6525305903351235</v>
      </c>
      <c r="W58" s="127">
        <f>IEAdelivcost!R121</f>
        <v>5.3864002181456954</v>
      </c>
      <c r="X58" s="127">
        <f>IEAdelivcost!S121</f>
        <v>5.3864002181456963</v>
      </c>
      <c r="Y58">
        <f t="shared" si="0"/>
        <v>5.3864002181456963</v>
      </c>
      <c r="Z58" s="127">
        <f>IEAdelivcost!U121</f>
        <v>5.3864002181456963</v>
      </c>
      <c r="AA58" s="127">
        <f>IEAdelivcost!V121</f>
        <v>5.3864002181456963</v>
      </c>
      <c r="AB58" s="127">
        <f>IEAdelivcost!$Y121</f>
        <v>5.4577939805291757</v>
      </c>
      <c r="AC58" s="127">
        <f>IEAdelivcost!$Y121</f>
        <v>5.4577939805291757</v>
      </c>
      <c r="AD58" s="127">
        <f>IEAdelivcost!$Z121</f>
        <v>5.3864002181456954</v>
      </c>
      <c r="AE58" s="127">
        <f>IEAdelivcost!$Y121</f>
        <v>5.4577939805291757</v>
      </c>
      <c r="AF58" s="127">
        <f>IEAdelivcost!$Z121</f>
        <v>5.3864002181456954</v>
      </c>
      <c r="AG58" s="127">
        <f>IEAdelivcost!$Y121</f>
        <v>5.4577939805291757</v>
      </c>
      <c r="AH58" s="127">
        <f>IEAdelivcost!$Z121</f>
        <v>5.3864002181456954</v>
      </c>
      <c r="AI58" s="127">
        <f>IEAdelivcost!$Y121</f>
        <v>5.4577939805291757</v>
      </c>
      <c r="AJ58" s="127">
        <f>IEAdelivcost!$Z121</f>
        <v>5.3864002181456954</v>
      </c>
      <c r="AK58" s="127">
        <f>IEAdelivcost!$Y121</f>
        <v>5.4577939805291757</v>
      </c>
      <c r="AL58" s="127">
        <f>IEAdelivcost!$Z121</f>
        <v>5.3864002181456954</v>
      </c>
      <c r="AP58" s="154">
        <f>IEAdelivcost!T121</f>
        <v>1.9002495046608319</v>
      </c>
    </row>
    <row r="59" spans="3:42" x14ac:dyDescent="0.35">
      <c r="C59" s="125" t="s">
        <v>282</v>
      </c>
      <c r="D59" s="126"/>
      <c r="E59" t="str">
        <f>IEAdelivcost!B122</f>
        <v>RSDELC</v>
      </c>
      <c r="G59" t="str">
        <f>IEAdelivcost!B122</f>
        <v>RSDELC</v>
      </c>
      <c r="I59" s="127">
        <f>IEAdelivcost!D122</f>
        <v>11.603666666666662</v>
      </c>
      <c r="J59" s="127">
        <f>IEAdelivcost!E122</f>
        <v>15.103666666666669</v>
      </c>
      <c r="K59" s="127">
        <f>IEAdelivcost!F122</f>
        <v>13.242555555555555</v>
      </c>
      <c r="L59" s="127">
        <f>IEAdelivcost!G122</f>
        <v>6.3362447797494177</v>
      </c>
      <c r="M59" s="127">
        <f>IEAdelivcost!H122</f>
        <v>3.7703333333333333</v>
      </c>
      <c r="N59" s="127">
        <f>IEAdelivcost!I122</f>
        <v>10.325888888888883</v>
      </c>
      <c r="O59" s="127">
        <f>IEAdelivcost!J122</f>
        <v>3.8536666666666655</v>
      </c>
      <c r="P59" s="127">
        <f>IEAdelivcost!K122</f>
        <v>9.353666666666669</v>
      </c>
      <c r="Q59" s="127">
        <f>IEAdelivcost!L122</f>
        <v>5.7147777777777762</v>
      </c>
      <c r="R59" s="127">
        <f>IEAdelivcost!M122</f>
        <v>6.4369999999999958</v>
      </c>
      <c r="S59" s="127">
        <f>IEAdelivcost!N122</f>
        <v>11.048111111111112</v>
      </c>
      <c r="T59" s="127">
        <f>IEAdelivcost!O122</f>
        <v>13.687000000000005</v>
      </c>
      <c r="U59" s="127">
        <f>IEAdelivcost!P122</f>
        <v>4.5271802397593834</v>
      </c>
      <c r="V59" s="127">
        <f>IEAdelivcost!Q122</f>
        <v>10.826702084485341</v>
      </c>
      <c r="W59" s="127">
        <f>IEAdelivcost!R122</f>
        <v>8.6339198938015258</v>
      </c>
      <c r="X59" s="127">
        <f>IEAdelivcost!S122</f>
        <v>11.979765075055887</v>
      </c>
      <c r="Y59">
        <f t="shared" si="0"/>
        <v>12.562591462956284</v>
      </c>
      <c r="Z59" s="127">
        <f>IEAdelivcost!U122</f>
        <v>12.738435478661263</v>
      </c>
      <c r="AA59" s="127">
        <f>IEAdelivcost!V122</f>
        <v>12.562591462956284</v>
      </c>
      <c r="AB59" s="127">
        <f>IEAdelivcost!$Y122</f>
        <v>8.9878900312376775</v>
      </c>
      <c r="AC59" s="127">
        <f>IEAdelivcost!$Y122</f>
        <v>8.9878900312376775</v>
      </c>
      <c r="AD59" s="127">
        <f>IEAdelivcost!$Z122</f>
        <v>11.478677977618739</v>
      </c>
      <c r="AE59" s="127">
        <f>IEAdelivcost!$Y122</f>
        <v>8.9878900312376775</v>
      </c>
      <c r="AF59" s="127">
        <f>IEAdelivcost!$Z122</f>
        <v>11.478677977618739</v>
      </c>
      <c r="AG59" s="127">
        <f>IEAdelivcost!$Y122</f>
        <v>8.9878900312376775</v>
      </c>
      <c r="AH59" s="127">
        <f>IEAdelivcost!$Z122</f>
        <v>11.478677977618739</v>
      </c>
      <c r="AI59" s="127">
        <f>IEAdelivcost!$Y122</f>
        <v>8.9878900312376775</v>
      </c>
      <c r="AJ59" s="127">
        <f>IEAdelivcost!$Z122</f>
        <v>11.478677977618739</v>
      </c>
      <c r="AK59" s="127">
        <f>IEAdelivcost!$Y122</f>
        <v>8.9878900312376775</v>
      </c>
      <c r="AL59" s="127">
        <f>IEAdelivcost!$Z122</f>
        <v>11.478677977618739</v>
      </c>
      <c r="AP59" s="154">
        <f>IEAdelivcost!T122</f>
        <v>3.7703333333333333</v>
      </c>
    </row>
    <row r="60" spans="3:42" x14ac:dyDescent="0.35">
      <c r="C60" s="125" t="s">
        <v>282</v>
      </c>
      <c r="D60" s="126"/>
      <c r="E60" t="str">
        <f>IEAdelivcost!B123</f>
        <v>RSDLTH</v>
      </c>
      <c r="G60" t="str">
        <f>IEAdelivcost!B123</f>
        <v>RSDLTH</v>
      </c>
      <c r="I60" s="127">
        <f>IEAdelivcost!D123</f>
        <v>11.603666666666662</v>
      </c>
      <c r="J60" s="127">
        <f>IEAdelivcost!E123</f>
        <v>15.103666666666669</v>
      </c>
      <c r="K60" s="127">
        <f>IEAdelivcost!F123</f>
        <v>13.242555555555555</v>
      </c>
      <c r="L60" s="127">
        <f>IEAdelivcost!G123</f>
        <v>6.3362447797494177</v>
      </c>
      <c r="M60" s="127">
        <f>IEAdelivcost!H123</f>
        <v>3.7703333333333333</v>
      </c>
      <c r="N60" s="127">
        <f>IEAdelivcost!I123</f>
        <v>10.325888888888883</v>
      </c>
      <c r="O60" s="127">
        <f>IEAdelivcost!J123</f>
        <v>3.8536666666666655</v>
      </c>
      <c r="P60" s="127">
        <f>IEAdelivcost!K123</f>
        <v>9.353666666666669</v>
      </c>
      <c r="Q60" s="127">
        <f>IEAdelivcost!L123</f>
        <v>5.7147777777777762</v>
      </c>
      <c r="R60" s="127">
        <f>IEAdelivcost!M123</f>
        <v>6.4369999999999958</v>
      </c>
      <c r="S60" s="127">
        <f>IEAdelivcost!N123</f>
        <v>11.048111111111112</v>
      </c>
      <c r="T60" s="127">
        <f>IEAdelivcost!O123</f>
        <v>13.687000000000005</v>
      </c>
      <c r="U60" s="127">
        <f>IEAdelivcost!P123</f>
        <v>4.5271802397593834</v>
      </c>
      <c r="V60" s="127">
        <f>IEAdelivcost!Q123</f>
        <v>10.826702084485341</v>
      </c>
      <c r="W60" s="127">
        <f>IEAdelivcost!R123</f>
        <v>8.6339198938015258</v>
      </c>
      <c r="X60" s="127">
        <f>IEAdelivcost!S123</f>
        <v>11.979765075055887</v>
      </c>
      <c r="Y60">
        <f t="shared" si="0"/>
        <v>12.562591462956284</v>
      </c>
      <c r="Z60" s="127">
        <f>IEAdelivcost!U123</f>
        <v>12.738435478661263</v>
      </c>
      <c r="AA60" s="127">
        <f>IEAdelivcost!V123</f>
        <v>12.562591462956284</v>
      </c>
      <c r="AB60" s="127">
        <f>IEAdelivcost!$Y123</f>
        <v>8.9878900312376775</v>
      </c>
      <c r="AC60" s="127">
        <f>IEAdelivcost!$Y123</f>
        <v>8.9878900312376775</v>
      </c>
      <c r="AD60" s="127">
        <f>IEAdelivcost!$Z123</f>
        <v>11.478677977618739</v>
      </c>
      <c r="AE60" s="127">
        <f>IEAdelivcost!$Y123</f>
        <v>8.9878900312376775</v>
      </c>
      <c r="AF60" s="127">
        <f>IEAdelivcost!$Z123</f>
        <v>11.478677977618739</v>
      </c>
      <c r="AG60" s="127">
        <f>IEAdelivcost!$Y123</f>
        <v>8.9878900312376775</v>
      </c>
      <c r="AH60" s="127">
        <f>IEAdelivcost!$Z123</f>
        <v>11.478677977618739</v>
      </c>
      <c r="AI60" s="127">
        <f>IEAdelivcost!$Y123</f>
        <v>8.9878900312376775</v>
      </c>
      <c r="AJ60" s="127">
        <f>IEAdelivcost!$Z123</f>
        <v>11.478677977618739</v>
      </c>
      <c r="AK60" s="127">
        <f>IEAdelivcost!$Y123</f>
        <v>8.9878900312376775</v>
      </c>
      <c r="AL60" s="127">
        <f>IEAdelivcost!$Z123</f>
        <v>11.478677977618739</v>
      </c>
      <c r="AP60" s="154">
        <f>IEAdelivcost!T123</f>
        <v>3.7703333333333333</v>
      </c>
    </row>
    <row r="61" spans="3:42" x14ac:dyDescent="0.35">
      <c r="C61" s="125" t="s">
        <v>282</v>
      </c>
      <c r="D61" s="126"/>
      <c r="E61" t="str">
        <f>IEAdelivcost!B124</f>
        <v>RSDHH2</v>
      </c>
      <c r="G61" t="str">
        <f>IEAdelivcost!B124</f>
        <v>RSDHH2</v>
      </c>
      <c r="I61" s="127">
        <f>IEAdelivcost!D124</f>
        <v>0</v>
      </c>
      <c r="J61" s="127">
        <f>IEAdelivcost!E124</f>
        <v>0</v>
      </c>
      <c r="K61" s="127">
        <f>IEAdelivcost!F124</f>
        <v>0</v>
      </c>
      <c r="L61" s="127">
        <f>IEAdelivcost!G124</f>
        <v>0</v>
      </c>
      <c r="M61" s="127">
        <f>IEAdelivcost!H124</f>
        <v>0</v>
      </c>
      <c r="N61" s="127">
        <f>IEAdelivcost!I124</f>
        <v>0</v>
      </c>
      <c r="O61" s="127">
        <f>IEAdelivcost!J124</f>
        <v>0</v>
      </c>
      <c r="P61" s="127">
        <f>IEAdelivcost!K124</f>
        <v>0</v>
      </c>
      <c r="Q61" s="127">
        <f>IEAdelivcost!L124</f>
        <v>0</v>
      </c>
      <c r="R61" s="127">
        <f>IEAdelivcost!M124</f>
        <v>0</v>
      </c>
      <c r="S61" s="127">
        <f>IEAdelivcost!N124</f>
        <v>0</v>
      </c>
      <c r="T61" s="127">
        <f>IEAdelivcost!O124</f>
        <v>0</v>
      </c>
      <c r="U61" s="127">
        <f>IEAdelivcost!P124</f>
        <v>0</v>
      </c>
      <c r="V61" s="127">
        <f>IEAdelivcost!Q124</f>
        <v>0</v>
      </c>
      <c r="W61" s="127">
        <f>IEAdelivcost!R124</f>
        <v>0</v>
      </c>
      <c r="X61" s="127">
        <f>IEAdelivcost!S124</f>
        <v>0</v>
      </c>
      <c r="Y61">
        <f t="shared" si="0"/>
        <v>0</v>
      </c>
      <c r="Z61" s="127">
        <f>IEAdelivcost!U124</f>
        <v>0</v>
      </c>
      <c r="AA61" s="127">
        <f>IEAdelivcost!V124</f>
        <v>0</v>
      </c>
      <c r="AB61" s="127">
        <f>IEAdelivcost!$Y124</f>
        <v>0</v>
      </c>
      <c r="AC61" s="127">
        <f>IEAdelivcost!$Y124</f>
        <v>0</v>
      </c>
      <c r="AD61" s="127">
        <f>IEAdelivcost!$Z124</f>
        <v>0</v>
      </c>
      <c r="AE61" s="127">
        <f>IEAdelivcost!$Y124</f>
        <v>0</v>
      </c>
      <c r="AF61" s="127">
        <f>IEAdelivcost!$Z124</f>
        <v>0</v>
      </c>
      <c r="AG61" s="127">
        <f>IEAdelivcost!$Y124</f>
        <v>0</v>
      </c>
      <c r="AH61" s="127">
        <f>IEAdelivcost!$Z124</f>
        <v>0</v>
      </c>
      <c r="AI61" s="127">
        <f>IEAdelivcost!$Y124</f>
        <v>0</v>
      </c>
      <c r="AJ61" s="127">
        <f>IEAdelivcost!$Z124</f>
        <v>0</v>
      </c>
      <c r="AK61" s="127">
        <f>IEAdelivcost!$Y124</f>
        <v>0</v>
      </c>
      <c r="AL61" s="127">
        <f>IEAdelivcost!$Z124</f>
        <v>0</v>
      </c>
      <c r="AP61" s="154">
        <f>IEAdelivcost!T124</f>
        <v>0</v>
      </c>
    </row>
    <row r="62" spans="3:42" x14ac:dyDescent="0.35">
      <c r="C62" s="125" t="s">
        <v>282</v>
      </c>
      <c r="D62" s="126"/>
      <c r="E62" t="str">
        <f>IEAdelivcost!B125</f>
        <v>RSDGEO</v>
      </c>
      <c r="G62" t="str">
        <f>IEAdelivcost!B125</f>
        <v>RSDGEO</v>
      </c>
      <c r="I62" s="127">
        <f>IEAdelivcost!D125</f>
        <v>11.603666666666662</v>
      </c>
      <c r="J62" s="127">
        <f>IEAdelivcost!E125</f>
        <v>15.103666666666669</v>
      </c>
      <c r="K62" s="127">
        <f>IEAdelivcost!F125</f>
        <v>13.242555555555555</v>
      </c>
      <c r="L62" s="127">
        <f>IEAdelivcost!G125</f>
        <v>6.3362447797494177</v>
      </c>
      <c r="M62" s="127">
        <f>IEAdelivcost!H125</f>
        <v>3.7703333333333333</v>
      </c>
      <c r="N62" s="127">
        <f>IEAdelivcost!I125</f>
        <v>10.325888888888883</v>
      </c>
      <c r="O62" s="127">
        <f>IEAdelivcost!J125</f>
        <v>3.8536666666666655</v>
      </c>
      <c r="P62" s="127">
        <f>IEAdelivcost!K125</f>
        <v>9.353666666666669</v>
      </c>
      <c r="Q62" s="127">
        <f>IEAdelivcost!L125</f>
        <v>5.7147777777777762</v>
      </c>
      <c r="R62" s="127">
        <f>IEAdelivcost!M125</f>
        <v>6.4369999999999958</v>
      </c>
      <c r="S62" s="127">
        <f>IEAdelivcost!N125</f>
        <v>11.048111111111112</v>
      </c>
      <c r="T62" s="127">
        <f>IEAdelivcost!O125</f>
        <v>13.687000000000005</v>
      </c>
      <c r="U62" s="127">
        <f>IEAdelivcost!P125</f>
        <v>4.5271802397593834</v>
      </c>
      <c r="V62" s="127">
        <f>IEAdelivcost!Q125</f>
        <v>10.826702084485341</v>
      </c>
      <c r="W62" s="127">
        <f>IEAdelivcost!R125</f>
        <v>8.6339198938015258</v>
      </c>
      <c r="X62" s="127">
        <f>IEAdelivcost!S125</f>
        <v>11.979765075055887</v>
      </c>
      <c r="Y62">
        <f t="shared" si="0"/>
        <v>12.562591462956284</v>
      </c>
      <c r="Z62" s="127">
        <f>IEAdelivcost!U125</f>
        <v>12.738435478661263</v>
      </c>
      <c r="AA62" s="127">
        <f>IEAdelivcost!V125</f>
        <v>12.562591462956284</v>
      </c>
      <c r="AB62" s="127">
        <f>IEAdelivcost!$Y125</f>
        <v>8.9878900312376775</v>
      </c>
      <c r="AC62" s="127">
        <f>IEAdelivcost!$Y125</f>
        <v>8.9878900312376775</v>
      </c>
      <c r="AD62" s="127">
        <f>IEAdelivcost!$Z125</f>
        <v>11.478677977618739</v>
      </c>
      <c r="AE62" s="127">
        <f>IEAdelivcost!$Y125</f>
        <v>8.9878900312376775</v>
      </c>
      <c r="AF62" s="127">
        <f>IEAdelivcost!$Z125</f>
        <v>11.478677977618739</v>
      </c>
      <c r="AG62" s="127">
        <f>IEAdelivcost!$Y125</f>
        <v>8.9878900312376775</v>
      </c>
      <c r="AH62" s="127">
        <f>IEAdelivcost!$Z125</f>
        <v>11.478677977618739</v>
      </c>
      <c r="AI62" s="127">
        <f>IEAdelivcost!$Y125</f>
        <v>8.9878900312376775</v>
      </c>
      <c r="AJ62" s="127">
        <f>IEAdelivcost!$Z125</f>
        <v>11.478677977618739</v>
      </c>
      <c r="AK62" s="127">
        <f>IEAdelivcost!$Y125</f>
        <v>8.9878900312376775</v>
      </c>
      <c r="AL62" s="127">
        <f>IEAdelivcost!$Z125</f>
        <v>11.478677977618739</v>
      </c>
      <c r="AP62" s="154">
        <f>IEAdelivcost!T125</f>
        <v>3.7703333333333333</v>
      </c>
    </row>
    <row r="63" spans="3:42" x14ac:dyDescent="0.35">
      <c r="C63" s="125" t="s">
        <v>282</v>
      </c>
      <c r="D63" s="126"/>
      <c r="E63" t="str">
        <f>IEAdelivcost!B126</f>
        <v>COMCOA</v>
      </c>
      <c r="G63" t="str">
        <f>IEAdelivcost!B126</f>
        <v>COMCOA</v>
      </c>
      <c r="I63" s="127">
        <f>IEAdelivcost!D126</f>
        <v>7.7526903082322152</v>
      </c>
      <c r="J63" s="127">
        <f>IEAdelivcost!E126</f>
        <v>8.2383935520761256</v>
      </c>
      <c r="K63" s="127">
        <f>IEAdelivcost!F126</f>
        <v>9.9184743260871073</v>
      </c>
      <c r="L63" s="127">
        <f>IEAdelivcost!G126</f>
        <v>3.8189459788973812</v>
      </c>
      <c r="M63" s="127">
        <f>IEAdelivcost!H126</f>
        <v>0.44429173171975989</v>
      </c>
      <c r="N63" s="127">
        <f>IEAdelivcost!I126</f>
        <v>6.7772454683745638</v>
      </c>
      <c r="O63" s="127">
        <f>IEAdelivcost!J126</f>
        <v>6.0121209132144209</v>
      </c>
      <c r="P63" s="127">
        <f>IEAdelivcost!K126</f>
        <v>5.6511303830557065</v>
      </c>
      <c r="Q63" s="127">
        <f>IEAdelivcost!L126</f>
        <v>2.2621554369487185</v>
      </c>
      <c r="R63" s="127">
        <f>IEAdelivcost!M126</f>
        <v>2.3604483153496534</v>
      </c>
      <c r="S63" s="127">
        <f>IEAdelivcost!N126</f>
        <v>2.1049646979404435</v>
      </c>
      <c r="T63" s="127">
        <f>IEAdelivcost!O126</f>
        <v>1.1845764292286565</v>
      </c>
      <c r="U63" s="127">
        <f>IEAdelivcost!P126</f>
        <v>2.7519800223689161</v>
      </c>
      <c r="V63" s="127">
        <f>IEAdelivcost!Q126</f>
        <v>6.3093079125950373</v>
      </c>
      <c r="W63" s="127">
        <f>IEAdelivcost!R126</f>
        <v>4.644870192952574</v>
      </c>
      <c r="X63" s="127">
        <f>IEAdelivcost!S126</f>
        <v>4.644870192952574</v>
      </c>
      <c r="Y63">
        <f t="shared" si="0"/>
        <v>4.644870192952574</v>
      </c>
      <c r="Z63" s="127">
        <f>IEAdelivcost!U126</f>
        <v>4.644870192952574</v>
      </c>
      <c r="AA63" s="127">
        <f>IEAdelivcost!V126</f>
        <v>4.644870192952574</v>
      </c>
      <c r="AB63" s="127">
        <f>IEAdelivcost!$Y126</f>
        <v>4.6847661054349077</v>
      </c>
      <c r="AC63" s="127">
        <f>IEAdelivcost!$Y126</f>
        <v>4.6847661054349077</v>
      </c>
      <c r="AD63" s="127">
        <f>IEAdelivcost!$Z126</f>
        <v>4.644870192952574</v>
      </c>
      <c r="AE63" s="127">
        <f>IEAdelivcost!$Y126</f>
        <v>4.6847661054349077</v>
      </c>
      <c r="AF63" s="127">
        <f>IEAdelivcost!$Z126</f>
        <v>4.644870192952574</v>
      </c>
      <c r="AG63" s="127">
        <f>IEAdelivcost!$Y126</f>
        <v>4.6847661054349077</v>
      </c>
      <c r="AH63" s="127">
        <f>IEAdelivcost!$Z126</f>
        <v>4.644870192952574</v>
      </c>
      <c r="AI63" s="127">
        <f>IEAdelivcost!$Y126</f>
        <v>4.6847661054349077</v>
      </c>
      <c r="AJ63" s="127">
        <f>IEAdelivcost!$Z126</f>
        <v>4.644870192952574</v>
      </c>
      <c r="AK63" s="127">
        <f>IEAdelivcost!$Y126</f>
        <v>4.6847661054349077</v>
      </c>
      <c r="AL63" s="127">
        <f>IEAdelivcost!$Z126</f>
        <v>4.644870192952574</v>
      </c>
      <c r="AP63" s="154">
        <f>IEAdelivcost!T126</f>
        <v>11.310113795776701</v>
      </c>
    </row>
    <row r="64" spans="3:42" x14ac:dyDescent="0.35">
      <c r="C64" s="125" t="s">
        <v>282</v>
      </c>
      <c r="D64" s="126"/>
      <c r="E64" t="str">
        <f>IEAdelivcost!B127</f>
        <v>COMBIO</v>
      </c>
      <c r="G64" t="str">
        <f>IEAdelivcost!B127</f>
        <v>COMBIO</v>
      </c>
      <c r="I64" s="127">
        <f>IEAdelivcost!D127</f>
        <v>5.7684533936332008</v>
      </c>
      <c r="J64" s="127">
        <f>IEAdelivcost!E127</f>
        <v>5.1589759084889355</v>
      </c>
      <c r="K64" s="127">
        <f>IEAdelivcost!F127</f>
        <v>5.5639196773736908</v>
      </c>
      <c r="L64" s="127">
        <f>IEAdelivcost!G127</f>
        <v>6.6641767816648185</v>
      </c>
      <c r="M64" s="127">
        <f>IEAdelivcost!H127</f>
        <v>5.4622026410618369</v>
      </c>
      <c r="N64" s="127">
        <f>IEAdelivcost!I127</f>
        <v>6.3364193315258701</v>
      </c>
      <c r="O64" s="127">
        <f>IEAdelivcost!J127</f>
        <v>5.703299508211825</v>
      </c>
      <c r="P64" s="127">
        <f>IEAdelivcost!K127</f>
        <v>7.5424534890937034</v>
      </c>
      <c r="Q64" s="127">
        <f>IEAdelivcost!L127</f>
        <v>6.8373070076345082</v>
      </c>
      <c r="R64" s="127">
        <f>IEAdelivcost!M127</f>
        <v>6.7045250386111972</v>
      </c>
      <c r="S64" s="127">
        <f>IEAdelivcost!N127</f>
        <v>5.9835656816691403</v>
      </c>
      <c r="T64" s="127">
        <f>IEAdelivcost!O127</f>
        <v>5.478422384689944</v>
      </c>
      <c r="U64" s="127">
        <f>IEAdelivcost!P127</f>
        <v>5.8210867489343547</v>
      </c>
      <c r="V64" s="127">
        <f>IEAdelivcost!Q127</f>
        <v>5.7208521889795199</v>
      </c>
      <c r="W64" s="127">
        <f>IEAdelivcost!R127</f>
        <v>8.0527815328755921</v>
      </c>
      <c r="X64" s="127">
        <f>IEAdelivcost!S127</f>
        <v>6.0302777060006045</v>
      </c>
      <c r="Y64">
        <f t="shared" si="0"/>
        <v>6.0302777060006045</v>
      </c>
      <c r="Z64" s="127">
        <f>IEAdelivcost!U127</f>
        <v>6.4709044086759411</v>
      </c>
      <c r="AA64" s="127">
        <f>IEAdelivcost!V127</f>
        <v>6.0302777060006045</v>
      </c>
      <c r="AB64" s="127">
        <f>IEAdelivcost!$Y127</f>
        <v>6.0532614129694675</v>
      </c>
      <c r="AC64" s="127">
        <f>IEAdelivcost!$Y127</f>
        <v>6.0532614129694675</v>
      </c>
      <c r="AD64" s="127">
        <f>IEAdelivcost!$Z127</f>
        <v>6.6460603383881853</v>
      </c>
      <c r="AE64" s="127">
        <f>IEAdelivcost!$Y127</f>
        <v>6.0532614129694675</v>
      </c>
      <c r="AF64" s="127">
        <f>IEAdelivcost!$Z127</f>
        <v>6.6460603383881853</v>
      </c>
      <c r="AG64" s="127">
        <f>IEAdelivcost!$Y127</f>
        <v>6.0532614129694675</v>
      </c>
      <c r="AH64" s="127">
        <f>IEAdelivcost!$Z127</f>
        <v>6.6460603383881853</v>
      </c>
      <c r="AI64" s="127">
        <f>IEAdelivcost!$Y127</f>
        <v>6.0532614129694675</v>
      </c>
      <c r="AJ64" s="127">
        <f>IEAdelivcost!$Z127</f>
        <v>6.6460603383881853</v>
      </c>
      <c r="AK64" s="127">
        <f>IEAdelivcost!$Y127</f>
        <v>6.0532614129694675</v>
      </c>
      <c r="AL64" s="127">
        <f>IEAdelivcost!$Z127</f>
        <v>6.6460603383881853</v>
      </c>
      <c r="AP64" s="154">
        <f>IEAdelivcost!T127</f>
        <v>17.50556204871884</v>
      </c>
    </row>
    <row r="65" spans="3:42" x14ac:dyDescent="0.35">
      <c r="C65" s="125" t="s">
        <v>282</v>
      </c>
      <c r="D65" s="126"/>
      <c r="E65" t="str">
        <f>IEAdelivcost!B128</f>
        <v>COMBGS</v>
      </c>
      <c r="G65" t="str">
        <f>IEAdelivcost!B128</f>
        <v>COMBGS</v>
      </c>
      <c r="I65" s="127">
        <f>IEAdelivcost!D128</f>
        <v>3.6538097341063382</v>
      </c>
      <c r="J65" s="127">
        <f>IEAdelivcost!E128</f>
        <v>5.5421940553300475</v>
      </c>
      <c r="K65" s="127">
        <f>IEAdelivcost!F128</f>
        <v>4.5252246480642722</v>
      </c>
      <c r="L65" s="127">
        <f>IEAdelivcost!G128</f>
        <v>6.5543485322107253</v>
      </c>
      <c r="M65" s="127">
        <f>IEAdelivcost!H128</f>
        <v>7.9717955903661153E-2</v>
      </c>
      <c r="N65" s="127">
        <f>IEAdelivcost!I128</f>
        <v>4.813226560110162</v>
      </c>
      <c r="O65" s="127">
        <f>IEAdelivcost!J128</f>
        <v>3.938226560110162</v>
      </c>
      <c r="P65" s="127">
        <f>IEAdelivcost!K128</f>
        <v>5.5417803389999474</v>
      </c>
      <c r="Q65" s="127">
        <f>IEAdelivcost!L128</f>
        <v>5.1009526612693161</v>
      </c>
      <c r="R65" s="127">
        <f>IEAdelivcost!M128</f>
        <v>3.1738862159419021</v>
      </c>
      <c r="S65" s="127">
        <f>IEAdelivcost!N128</f>
        <v>12.869153902366374</v>
      </c>
      <c r="T65" s="127">
        <f>IEAdelivcost!O128</f>
        <v>8.1291921432841576</v>
      </c>
      <c r="U65" s="127">
        <f>IEAdelivcost!P128</f>
        <v>7.8348718293762731</v>
      </c>
      <c r="V65" s="127">
        <f>IEAdelivcost!Q128</f>
        <v>4.6525305903351235</v>
      </c>
      <c r="W65" s="127">
        <f>IEAdelivcost!R128</f>
        <v>5.3864002181456954</v>
      </c>
      <c r="X65" s="127">
        <f>IEAdelivcost!S128</f>
        <v>5.3864002181456963</v>
      </c>
      <c r="Y65">
        <f t="shared" si="0"/>
        <v>5.3864002181456963</v>
      </c>
      <c r="Z65" s="127">
        <f>IEAdelivcost!U128</f>
        <v>5.3864002181456963</v>
      </c>
      <c r="AA65" s="127">
        <f>IEAdelivcost!V128</f>
        <v>5.3864002181456963</v>
      </c>
      <c r="AB65" s="127">
        <f>IEAdelivcost!$Y128</f>
        <v>5.4577939805291757</v>
      </c>
      <c r="AC65" s="127">
        <f>IEAdelivcost!$Y128</f>
        <v>5.4577939805291757</v>
      </c>
      <c r="AD65" s="127">
        <f>IEAdelivcost!$Z128</f>
        <v>5.3864002181456954</v>
      </c>
      <c r="AE65" s="127">
        <f>IEAdelivcost!$Y128</f>
        <v>5.4577939805291757</v>
      </c>
      <c r="AF65" s="127">
        <f>IEAdelivcost!$Z128</f>
        <v>5.3864002181456954</v>
      </c>
      <c r="AG65" s="127">
        <f>IEAdelivcost!$Y128</f>
        <v>5.4577939805291757</v>
      </c>
      <c r="AH65" s="127">
        <f>IEAdelivcost!$Z128</f>
        <v>5.3864002181456954</v>
      </c>
      <c r="AI65" s="127">
        <f>IEAdelivcost!$Y128</f>
        <v>5.4577939805291757</v>
      </c>
      <c r="AJ65" s="127">
        <f>IEAdelivcost!$Z128</f>
        <v>5.3864002181456954</v>
      </c>
      <c r="AK65" s="127">
        <f>IEAdelivcost!$Y128</f>
        <v>5.4577939805291757</v>
      </c>
      <c r="AL65" s="127">
        <f>IEAdelivcost!$Z128</f>
        <v>5.3864002181456954</v>
      </c>
      <c r="AP65" s="154">
        <f>IEAdelivcost!T128</f>
        <v>1.9002495046608319</v>
      </c>
    </row>
    <row r="66" spans="3:42" x14ac:dyDescent="0.35">
      <c r="C66" s="125" t="s">
        <v>282</v>
      </c>
      <c r="D66" s="126"/>
      <c r="E66" t="str">
        <f>IEAdelivcost!B129</f>
        <v>COMDST</v>
      </c>
      <c r="G66" t="str">
        <f>IEAdelivcost!B129</f>
        <v>COMDST</v>
      </c>
      <c r="I66" s="127">
        <f>IEAdelivcost!D129</f>
        <v>1.7684533936332008</v>
      </c>
      <c r="J66" s="127">
        <f>IEAdelivcost!E129</f>
        <v>1.1589759084889355</v>
      </c>
      <c r="K66" s="127">
        <f>IEAdelivcost!F129</f>
        <v>1.5639196773736908</v>
      </c>
      <c r="L66" s="127">
        <f>IEAdelivcost!G129</f>
        <v>2.6641767816648185</v>
      </c>
      <c r="M66" s="127">
        <f>IEAdelivcost!H129</f>
        <v>1.4622026410618369</v>
      </c>
      <c r="N66" s="127">
        <f>IEAdelivcost!I129</f>
        <v>2.3364193315258701</v>
      </c>
      <c r="O66" s="127">
        <f>IEAdelivcost!J129</f>
        <v>1.703299508211825</v>
      </c>
      <c r="P66" s="127">
        <f>IEAdelivcost!K129</f>
        <v>3.5424534890937034</v>
      </c>
      <c r="Q66" s="127">
        <f>IEAdelivcost!L129</f>
        <v>2.8373070076345082</v>
      </c>
      <c r="R66" s="127">
        <f>IEAdelivcost!M129</f>
        <v>2.7045250386111972</v>
      </c>
      <c r="S66" s="127">
        <f>IEAdelivcost!N129</f>
        <v>1.9835656816691403</v>
      </c>
      <c r="T66" s="127">
        <f>IEAdelivcost!O129</f>
        <v>1.478422384689944</v>
      </c>
      <c r="U66" s="127">
        <f>IEAdelivcost!P129</f>
        <v>1.8210867489343547</v>
      </c>
      <c r="V66" s="127">
        <f>IEAdelivcost!Q129</f>
        <v>1.7208521889795199</v>
      </c>
      <c r="W66" s="127">
        <f>IEAdelivcost!R129</f>
        <v>4.052781532875593</v>
      </c>
      <c r="X66" s="127">
        <f>IEAdelivcost!S129</f>
        <v>2.0302777060006045</v>
      </c>
      <c r="Y66">
        <f t="shared" si="0"/>
        <v>2.0302777060006045</v>
      </c>
      <c r="Z66" s="127">
        <f>IEAdelivcost!U129</f>
        <v>2.4709044086759411</v>
      </c>
      <c r="AA66" s="127">
        <f>IEAdelivcost!V129</f>
        <v>2.0302777060006045</v>
      </c>
      <c r="AB66" s="127">
        <f>IEAdelivcost!$Y129</f>
        <v>2.053261412969468</v>
      </c>
      <c r="AC66" s="127">
        <f>IEAdelivcost!$Y129</f>
        <v>2.053261412969468</v>
      </c>
      <c r="AD66" s="127">
        <f>IEAdelivcost!$Z129</f>
        <v>2.6460603383881853</v>
      </c>
      <c r="AE66" s="127">
        <f>IEAdelivcost!$Y129</f>
        <v>2.053261412969468</v>
      </c>
      <c r="AF66" s="127">
        <f>IEAdelivcost!$Z129</f>
        <v>2.6460603383881853</v>
      </c>
      <c r="AG66" s="127">
        <f>IEAdelivcost!$Y129</f>
        <v>2.053261412969468</v>
      </c>
      <c r="AH66" s="127">
        <f>IEAdelivcost!$Z129</f>
        <v>2.6460603383881853</v>
      </c>
      <c r="AI66" s="127">
        <f>IEAdelivcost!$Y129</f>
        <v>2.053261412969468</v>
      </c>
      <c r="AJ66" s="127">
        <f>IEAdelivcost!$Z129</f>
        <v>2.6460603383881853</v>
      </c>
      <c r="AK66" s="127">
        <f>IEAdelivcost!$Y129</f>
        <v>2.053261412969468</v>
      </c>
      <c r="AL66" s="127">
        <f>IEAdelivcost!$Z129</f>
        <v>2.6460603383881853</v>
      </c>
      <c r="AP66" s="154">
        <f>IEAdelivcost!T129</f>
        <v>13.50556204871884</v>
      </c>
    </row>
    <row r="67" spans="3:42" x14ac:dyDescent="0.35">
      <c r="C67" s="125" t="s">
        <v>282</v>
      </c>
      <c r="D67" s="126"/>
      <c r="E67" t="str">
        <f>IEAdelivcost!B130</f>
        <v>COMOIL</v>
      </c>
      <c r="G67" t="str">
        <f>IEAdelivcost!B130</f>
        <v>COMOIL</v>
      </c>
      <c r="I67" s="127">
        <f>IEAdelivcost!D130</f>
        <v>1.7684533936332008</v>
      </c>
      <c r="J67" s="127">
        <f>IEAdelivcost!E130</f>
        <v>1.1589759084889355</v>
      </c>
      <c r="K67" s="127">
        <f>IEAdelivcost!F130</f>
        <v>1.5639196773736908</v>
      </c>
      <c r="L67" s="127">
        <f>IEAdelivcost!G130</f>
        <v>2.6641767816648185</v>
      </c>
      <c r="M67" s="127">
        <f>IEAdelivcost!H130</f>
        <v>1.4622026410618369</v>
      </c>
      <c r="N67" s="127">
        <f>IEAdelivcost!I130</f>
        <v>2.3364193315258701</v>
      </c>
      <c r="O67" s="127">
        <f>IEAdelivcost!J130</f>
        <v>1.703299508211825</v>
      </c>
      <c r="P67" s="127">
        <f>IEAdelivcost!K130</f>
        <v>3.5424534890937034</v>
      </c>
      <c r="Q67" s="127">
        <f>IEAdelivcost!L130</f>
        <v>2.8373070076345082</v>
      </c>
      <c r="R67" s="127">
        <f>IEAdelivcost!M130</f>
        <v>2.7045250386111972</v>
      </c>
      <c r="S67" s="127">
        <f>IEAdelivcost!N130</f>
        <v>1.9835656816691403</v>
      </c>
      <c r="T67" s="127">
        <f>IEAdelivcost!O130</f>
        <v>1.478422384689944</v>
      </c>
      <c r="U67" s="127">
        <f>IEAdelivcost!P130</f>
        <v>1.8210867489343547</v>
      </c>
      <c r="V67" s="127">
        <f>IEAdelivcost!Q130</f>
        <v>1.7208521889795199</v>
      </c>
      <c r="W67" s="127">
        <f>IEAdelivcost!R130</f>
        <v>4.052781532875593</v>
      </c>
      <c r="X67" s="127">
        <f>IEAdelivcost!S130</f>
        <v>2.0302777060006045</v>
      </c>
      <c r="Y67">
        <f t="shared" si="0"/>
        <v>2.0302777060006045</v>
      </c>
      <c r="Z67" s="127">
        <f>IEAdelivcost!U130</f>
        <v>2.4709044086759411</v>
      </c>
      <c r="AA67" s="127">
        <f>IEAdelivcost!V130</f>
        <v>2.0302777060006045</v>
      </c>
      <c r="AB67" s="127">
        <f>IEAdelivcost!$Y130</f>
        <v>2.053261412969468</v>
      </c>
      <c r="AC67" s="127">
        <f>IEAdelivcost!$Y130</f>
        <v>2.053261412969468</v>
      </c>
      <c r="AD67" s="127">
        <f>IEAdelivcost!$Z130</f>
        <v>2.6460603383881853</v>
      </c>
      <c r="AE67" s="127">
        <f>IEAdelivcost!$Y130</f>
        <v>2.053261412969468</v>
      </c>
      <c r="AF67" s="127">
        <f>IEAdelivcost!$Z130</f>
        <v>2.6460603383881853</v>
      </c>
      <c r="AG67" s="127">
        <f>IEAdelivcost!$Y130</f>
        <v>2.053261412969468</v>
      </c>
      <c r="AH67" s="127">
        <f>IEAdelivcost!$Z130</f>
        <v>2.6460603383881853</v>
      </c>
      <c r="AI67" s="127">
        <f>IEAdelivcost!$Y130</f>
        <v>2.053261412969468</v>
      </c>
      <c r="AJ67" s="127">
        <f>IEAdelivcost!$Z130</f>
        <v>2.6460603383881853</v>
      </c>
      <c r="AK67" s="127">
        <f>IEAdelivcost!$Y130</f>
        <v>2.053261412969468</v>
      </c>
      <c r="AL67" s="127">
        <f>IEAdelivcost!$Z130</f>
        <v>2.6460603383881853</v>
      </c>
      <c r="AP67" s="154">
        <f>IEAdelivcost!T130</f>
        <v>13.50556204871884</v>
      </c>
    </row>
    <row r="68" spans="3:42" x14ac:dyDescent="0.35">
      <c r="C68" s="125" t="s">
        <v>282</v>
      </c>
      <c r="D68" s="126"/>
      <c r="E68" t="str">
        <f>IEAdelivcost!B131</f>
        <v>COMLPG</v>
      </c>
      <c r="G68" t="str">
        <f>IEAdelivcost!B131</f>
        <v>COMLPG</v>
      </c>
      <c r="I68" s="127">
        <f>IEAdelivcost!D131</f>
        <v>4.6538097341063382</v>
      </c>
      <c r="J68" s="127">
        <f>IEAdelivcost!E131</f>
        <v>6.5421940553300475</v>
      </c>
      <c r="K68" s="127">
        <f>IEAdelivcost!F131</f>
        <v>5.5252246480642722</v>
      </c>
      <c r="L68" s="127">
        <f>IEAdelivcost!G131</f>
        <v>7.5543485322107253</v>
      </c>
      <c r="M68" s="127">
        <f>IEAdelivcost!H131</f>
        <v>1.0797179559036612</v>
      </c>
      <c r="N68" s="127">
        <f>IEAdelivcost!I131</f>
        <v>5.813226560110162</v>
      </c>
      <c r="O68" s="127">
        <f>IEAdelivcost!J131</f>
        <v>4.938226560110162</v>
      </c>
      <c r="P68" s="127">
        <f>IEAdelivcost!K131</f>
        <v>6.5417803389999474</v>
      </c>
      <c r="Q68" s="127">
        <f>IEAdelivcost!L131</f>
        <v>6.1009526612693161</v>
      </c>
      <c r="R68" s="127">
        <f>IEAdelivcost!M131</f>
        <v>4.1738862159419021</v>
      </c>
      <c r="S68" s="127">
        <f>IEAdelivcost!N131</f>
        <v>13.869153902366374</v>
      </c>
      <c r="T68" s="127">
        <f>IEAdelivcost!O131</f>
        <v>9.1291921432841576</v>
      </c>
      <c r="U68" s="127">
        <f>IEAdelivcost!P131</f>
        <v>8.8348718293762722</v>
      </c>
      <c r="V68" s="127">
        <f>IEAdelivcost!Q131</f>
        <v>5.6525305903351235</v>
      </c>
      <c r="W68" s="127">
        <f>IEAdelivcost!R131</f>
        <v>6.3864002181456954</v>
      </c>
      <c r="X68" s="127">
        <f>IEAdelivcost!S131</f>
        <v>6.3864002181456963</v>
      </c>
      <c r="Y68">
        <f t="shared" si="0"/>
        <v>6.3864002181456963</v>
      </c>
      <c r="Z68" s="127">
        <f>IEAdelivcost!U131</f>
        <v>6.3864002181456963</v>
      </c>
      <c r="AA68" s="127">
        <f>IEAdelivcost!V131</f>
        <v>6.3864002181456963</v>
      </c>
      <c r="AB68" s="127">
        <f>IEAdelivcost!$Y131</f>
        <v>6.4577939805291757</v>
      </c>
      <c r="AC68" s="127">
        <f>IEAdelivcost!$Y131</f>
        <v>6.4577939805291757</v>
      </c>
      <c r="AD68" s="127">
        <f>IEAdelivcost!$Z131</f>
        <v>6.3864002181456954</v>
      </c>
      <c r="AE68" s="127">
        <f>IEAdelivcost!$Y131</f>
        <v>6.4577939805291757</v>
      </c>
      <c r="AF68" s="127">
        <f>IEAdelivcost!$Z131</f>
        <v>6.3864002181456954</v>
      </c>
      <c r="AG68" s="127">
        <f>IEAdelivcost!$Y131</f>
        <v>6.4577939805291757</v>
      </c>
      <c r="AH68" s="127">
        <f>IEAdelivcost!$Z131</f>
        <v>6.3864002181456954</v>
      </c>
      <c r="AI68" s="127">
        <f>IEAdelivcost!$Y131</f>
        <v>6.4577939805291757</v>
      </c>
      <c r="AJ68" s="127">
        <f>IEAdelivcost!$Z131</f>
        <v>6.3864002181456954</v>
      </c>
      <c r="AK68" s="127">
        <f>IEAdelivcost!$Y131</f>
        <v>6.4577939805291757</v>
      </c>
      <c r="AL68" s="127">
        <f>IEAdelivcost!$Z131</f>
        <v>6.3864002181456954</v>
      </c>
      <c r="AP68" s="154">
        <f>IEAdelivcost!T131</f>
        <v>2.9002495046608319</v>
      </c>
    </row>
    <row r="69" spans="3:42" x14ac:dyDescent="0.35">
      <c r="C69" s="125" t="s">
        <v>282</v>
      </c>
      <c r="D69" s="126"/>
      <c r="E69" t="str">
        <f>IEAdelivcost!B132</f>
        <v>COMGAS</v>
      </c>
      <c r="G69" t="str">
        <f>IEAdelivcost!B132</f>
        <v>COMGAS</v>
      </c>
      <c r="I69" s="127">
        <f>IEAdelivcost!D132</f>
        <v>3.6538097341063382</v>
      </c>
      <c r="J69" s="127">
        <f>IEAdelivcost!E132</f>
        <v>5.5421940553300475</v>
      </c>
      <c r="K69" s="127">
        <f>IEAdelivcost!F132</f>
        <v>4.5252246480642722</v>
      </c>
      <c r="L69" s="127">
        <f>IEAdelivcost!G132</f>
        <v>6.5543485322107253</v>
      </c>
      <c r="M69" s="127">
        <f>IEAdelivcost!H132</f>
        <v>7.9717955903661153E-2</v>
      </c>
      <c r="N69" s="127">
        <f>IEAdelivcost!I132</f>
        <v>4.813226560110162</v>
      </c>
      <c r="O69" s="127">
        <f>IEAdelivcost!J132</f>
        <v>3.938226560110162</v>
      </c>
      <c r="P69" s="127">
        <f>IEAdelivcost!K132</f>
        <v>5.5417803389999474</v>
      </c>
      <c r="Q69" s="127">
        <f>IEAdelivcost!L132</f>
        <v>5.1009526612693161</v>
      </c>
      <c r="R69" s="127">
        <f>IEAdelivcost!M132</f>
        <v>3.1738862159419021</v>
      </c>
      <c r="S69" s="127">
        <f>IEAdelivcost!N132</f>
        <v>12.869153902366374</v>
      </c>
      <c r="T69" s="127">
        <f>IEAdelivcost!O132</f>
        <v>8.1291921432841576</v>
      </c>
      <c r="U69" s="127">
        <f>IEAdelivcost!P132</f>
        <v>7.8348718293762731</v>
      </c>
      <c r="V69" s="127">
        <f>IEAdelivcost!Q132</f>
        <v>4.6525305903351235</v>
      </c>
      <c r="W69" s="127">
        <f>IEAdelivcost!R132</f>
        <v>5.3864002181456954</v>
      </c>
      <c r="X69" s="127">
        <f>IEAdelivcost!S132</f>
        <v>5.3864002181456963</v>
      </c>
      <c r="Y69">
        <f t="shared" si="0"/>
        <v>5.3864002181456963</v>
      </c>
      <c r="Z69" s="127">
        <f>IEAdelivcost!U132</f>
        <v>5.3864002181456963</v>
      </c>
      <c r="AA69" s="127">
        <f>IEAdelivcost!V132</f>
        <v>5.3864002181456963</v>
      </c>
      <c r="AB69" s="127">
        <f>IEAdelivcost!$Y132</f>
        <v>5.4577939805291757</v>
      </c>
      <c r="AC69" s="127">
        <f>IEAdelivcost!$Y132</f>
        <v>5.4577939805291757</v>
      </c>
      <c r="AD69" s="127">
        <f>IEAdelivcost!$Z132</f>
        <v>5.3864002181456954</v>
      </c>
      <c r="AE69" s="127">
        <f>IEAdelivcost!$Y132</f>
        <v>5.4577939805291757</v>
      </c>
      <c r="AF69" s="127">
        <f>IEAdelivcost!$Z132</f>
        <v>5.3864002181456954</v>
      </c>
      <c r="AG69" s="127">
        <f>IEAdelivcost!$Y132</f>
        <v>5.4577939805291757</v>
      </c>
      <c r="AH69" s="127">
        <f>IEAdelivcost!$Z132</f>
        <v>5.3864002181456954</v>
      </c>
      <c r="AI69" s="127">
        <f>IEAdelivcost!$Y132</f>
        <v>5.4577939805291757</v>
      </c>
      <c r="AJ69" s="127">
        <f>IEAdelivcost!$Z132</f>
        <v>5.3864002181456954</v>
      </c>
      <c r="AK69" s="127">
        <f>IEAdelivcost!$Y132</f>
        <v>5.4577939805291757</v>
      </c>
      <c r="AL69" s="127">
        <f>IEAdelivcost!$Z132</f>
        <v>5.3864002181456954</v>
      </c>
      <c r="AP69" s="154">
        <f>IEAdelivcost!T132</f>
        <v>1.9002495046608319</v>
      </c>
    </row>
    <row r="70" spans="3:42" x14ac:dyDescent="0.35">
      <c r="C70" s="125" t="s">
        <v>282</v>
      </c>
      <c r="D70" s="126"/>
      <c r="E70" t="str">
        <f>IEAdelivcost!B133</f>
        <v>COMELC</v>
      </c>
      <c r="G70" t="str">
        <f>IEAdelivcost!B133</f>
        <v>COMELC</v>
      </c>
      <c r="I70" s="127">
        <f>IEAdelivcost!D133</f>
        <v>11.603666666666662</v>
      </c>
      <c r="J70" s="127">
        <f>IEAdelivcost!E133</f>
        <v>15.103666666666669</v>
      </c>
      <c r="K70" s="127">
        <f>IEAdelivcost!F133</f>
        <v>13.242555555555555</v>
      </c>
      <c r="L70" s="127">
        <f>IEAdelivcost!G133</f>
        <v>6.3362447797494177</v>
      </c>
      <c r="M70" s="127">
        <f>IEAdelivcost!H133</f>
        <v>3.7703333333333333</v>
      </c>
      <c r="N70" s="127">
        <f>IEAdelivcost!I133</f>
        <v>10.325888888888883</v>
      </c>
      <c r="O70" s="127">
        <f>IEAdelivcost!J133</f>
        <v>3.8536666666666655</v>
      </c>
      <c r="P70" s="127">
        <f>IEAdelivcost!K133</f>
        <v>9.353666666666669</v>
      </c>
      <c r="Q70" s="127">
        <f>IEAdelivcost!L133</f>
        <v>5.7147777777777762</v>
      </c>
      <c r="R70" s="127">
        <f>IEAdelivcost!M133</f>
        <v>6.4369999999999958</v>
      </c>
      <c r="S70" s="127">
        <f>IEAdelivcost!N133</f>
        <v>11.048111111111112</v>
      </c>
      <c r="T70" s="127">
        <f>IEAdelivcost!O133</f>
        <v>13.687000000000005</v>
      </c>
      <c r="U70" s="127">
        <f>IEAdelivcost!P133</f>
        <v>4.5271802397593834</v>
      </c>
      <c r="V70" s="127">
        <f>IEAdelivcost!Q133</f>
        <v>10.826702084485341</v>
      </c>
      <c r="W70" s="127">
        <f>IEAdelivcost!R133</f>
        <v>8.6339198938015258</v>
      </c>
      <c r="X70" s="127">
        <f>IEAdelivcost!S133</f>
        <v>11.979765075055887</v>
      </c>
      <c r="Y70">
        <f t="shared" ref="Y70:Y133" si="1">AA70</f>
        <v>12.562591462956284</v>
      </c>
      <c r="Z70" s="127">
        <f>IEAdelivcost!U133</f>
        <v>12.738435478661263</v>
      </c>
      <c r="AA70" s="127">
        <f>IEAdelivcost!V133</f>
        <v>12.562591462956284</v>
      </c>
      <c r="AB70" s="127">
        <f>IEAdelivcost!$Y133</f>
        <v>8.9878900312376775</v>
      </c>
      <c r="AC70" s="127">
        <f>IEAdelivcost!$Y133</f>
        <v>8.9878900312376775</v>
      </c>
      <c r="AD70" s="127">
        <f>IEAdelivcost!$Z133</f>
        <v>11.478677977618739</v>
      </c>
      <c r="AE70" s="127">
        <f>IEAdelivcost!$Y133</f>
        <v>8.9878900312376775</v>
      </c>
      <c r="AF70" s="127">
        <f>IEAdelivcost!$Z133</f>
        <v>11.478677977618739</v>
      </c>
      <c r="AG70" s="127">
        <f>IEAdelivcost!$Y133</f>
        <v>8.9878900312376775</v>
      </c>
      <c r="AH70" s="127">
        <f>IEAdelivcost!$Z133</f>
        <v>11.478677977618739</v>
      </c>
      <c r="AI70" s="127">
        <f>IEAdelivcost!$Y133</f>
        <v>8.9878900312376775</v>
      </c>
      <c r="AJ70" s="127">
        <f>IEAdelivcost!$Z133</f>
        <v>11.478677977618739</v>
      </c>
      <c r="AK70" s="127">
        <f>IEAdelivcost!$Y133</f>
        <v>8.9878900312376775</v>
      </c>
      <c r="AL70" s="127">
        <f>IEAdelivcost!$Z133</f>
        <v>11.478677977618739</v>
      </c>
      <c r="AP70" s="154">
        <f>IEAdelivcost!T133</f>
        <v>3.7703333333333333</v>
      </c>
    </row>
    <row r="71" spans="3:42" x14ac:dyDescent="0.35">
      <c r="C71" s="125" t="s">
        <v>282</v>
      </c>
      <c r="D71" s="126"/>
      <c r="E71" t="str">
        <f>IEAdelivcost!B134</f>
        <v>COMGEO</v>
      </c>
      <c r="G71" t="str">
        <f>IEAdelivcost!B134</f>
        <v>COMGEO</v>
      </c>
      <c r="I71" s="127">
        <f>IEAdelivcost!D134</f>
        <v>11.603666666666662</v>
      </c>
      <c r="J71" s="127">
        <f>IEAdelivcost!E134</f>
        <v>15.103666666666669</v>
      </c>
      <c r="K71" s="127">
        <f>IEAdelivcost!F134</f>
        <v>13.242555555555555</v>
      </c>
      <c r="L71" s="127">
        <f>IEAdelivcost!G134</f>
        <v>6.3362447797494177</v>
      </c>
      <c r="M71" s="127">
        <f>IEAdelivcost!H134</f>
        <v>3.7703333333333333</v>
      </c>
      <c r="N71" s="127">
        <f>IEAdelivcost!I134</f>
        <v>10.325888888888883</v>
      </c>
      <c r="O71" s="127">
        <f>IEAdelivcost!J134</f>
        <v>3.8536666666666655</v>
      </c>
      <c r="P71" s="127">
        <f>IEAdelivcost!K134</f>
        <v>9.353666666666669</v>
      </c>
      <c r="Q71" s="127">
        <f>IEAdelivcost!L134</f>
        <v>5.7147777777777762</v>
      </c>
      <c r="R71" s="127">
        <f>IEAdelivcost!M134</f>
        <v>6.4369999999999958</v>
      </c>
      <c r="S71" s="127">
        <f>IEAdelivcost!N134</f>
        <v>11.048111111111112</v>
      </c>
      <c r="T71" s="127">
        <f>IEAdelivcost!O134</f>
        <v>13.687000000000005</v>
      </c>
      <c r="U71" s="127">
        <f>IEAdelivcost!P134</f>
        <v>4.5271802397593834</v>
      </c>
      <c r="V71" s="127">
        <f>IEAdelivcost!Q134</f>
        <v>10.826702084485341</v>
      </c>
      <c r="W71" s="127">
        <f>IEAdelivcost!R134</f>
        <v>8.6339198938015258</v>
      </c>
      <c r="X71" s="127">
        <f>IEAdelivcost!S134</f>
        <v>11.979765075055887</v>
      </c>
      <c r="Y71">
        <f t="shared" si="1"/>
        <v>12.562591462956284</v>
      </c>
      <c r="Z71" s="127">
        <f>IEAdelivcost!U134</f>
        <v>12.738435478661263</v>
      </c>
      <c r="AA71" s="127">
        <f>IEAdelivcost!V134</f>
        <v>12.562591462956284</v>
      </c>
      <c r="AB71" s="127">
        <f>IEAdelivcost!$Y134</f>
        <v>8.9878900312376775</v>
      </c>
      <c r="AC71" s="127">
        <f>IEAdelivcost!$Y134</f>
        <v>8.9878900312376775</v>
      </c>
      <c r="AD71" s="127">
        <f>IEAdelivcost!$Z134</f>
        <v>11.478677977618739</v>
      </c>
      <c r="AE71" s="127">
        <f>IEAdelivcost!$Y134</f>
        <v>8.9878900312376775</v>
      </c>
      <c r="AF71" s="127">
        <f>IEAdelivcost!$Z134</f>
        <v>11.478677977618739</v>
      </c>
      <c r="AG71" s="127">
        <f>IEAdelivcost!$Y134</f>
        <v>8.9878900312376775</v>
      </c>
      <c r="AH71" s="127">
        <f>IEAdelivcost!$Z134</f>
        <v>11.478677977618739</v>
      </c>
      <c r="AI71" s="127">
        <f>IEAdelivcost!$Y134</f>
        <v>8.9878900312376775</v>
      </c>
      <c r="AJ71" s="127">
        <f>IEAdelivcost!$Z134</f>
        <v>11.478677977618739</v>
      </c>
      <c r="AK71" s="127">
        <f>IEAdelivcost!$Y134</f>
        <v>8.9878900312376775</v>
      </c>
      <c r="AL71" s="127">
        <f>IEAdelivcost!$Z134</f>
        <v>11.478677977618739</v>
      </c>
      <c r="AP71" s="154">
        <f>IEAdelivcost!T134</f>
        <v>3.7703333333333333</v>
      </c>
    </row>
    <row r="72" spans="3:42" x14ac:dyDescent="0.35">
      <c r="C72" s="125" t="s">
        <v>282</v>
      </c>
      <c r="D72" s="126"/>
      <c r="E72" t="str">
        <f>IEAdelivcost!B135</f>
        <v>COMHH2</v>
      </c>
      <c r="G72" t="str">
        <f>IEAdelivcost!B135</f>
        <v>COMHH2</v>
      </c>
      <c r="I72" s="127">
        <f>IEAdelivcost!D135</f>
        <v>0</v>
      </c>
      <c r="J72" s="127">
        <f>IEAdelivcost!E135</f>
        <v>0</v>
      </c>
      <c r="K72" s="127">
        <f>IEAdelivcost!F135</f>
        <v>0</v>
      </c>
      <c r="L72" s="127">
        <f>IEAdelivcost!G135</f>
        <v>0</v>
      </c>
      <c r="M72" s="127">
        <f>IEAdelivcost!H135</f>
        <v>0</v>
      </c>
      <c r="N72" s="127">
        <f>IEAdelivcost!I135</f>
        <v>0</v>
      </c>
      <c r="O72" s="127">
        <f>IEAdelivcost!J135</f>
        <v>0</v>
      </c>
      <c r="P72" s="127">
        <f>IEAdelivcost!K135</f>
        <v>0</v>
      </c>
      <c r="Q72" s="127">
        <f>IEAdelivcost!L135</f>
        <v>0</v>
      </c>
      <c r="R72" s="127">
        <f>IEAdelivcost!M135</f>
        <v>0</v>
      </c>
      <c r="S72" s="127">
        <f>IEAdelivcost!N135</f>
        <v>0</v>
      </c>
      <c r="T72" s="127">
        <f>IEAdelivcost!O135</f>
        <v>0</v>
      </c>
      <c r="U72" s="127">
        <f>IEAdelivcost!P135</f>
        <v>0</v>
      </c>
      <c r="V72" s="127">
        <f>IEAdelivcost!Q135</f>
        <v>0</v>
      </c>
      <c r="W72" s="127">
        <f>IEAdelivcost!R135</f>
        <v>0</v>
      </c>
      <c r="X72" s="127">
        <f>IEAdelivcost!S135</f>
        <v>0</v>
      </c>
      <c r="Y72">
        <f t="shared" si="1"/>
        <v>0</v>
      </c>
      <c r="Z72" s="127">
        <f>IEAdelivcost!U135</f>
        <v>0</v>
      </c>
      <c r="AA72" s="127">
        <f>IEAdelivcost!V135</f>
        <v>0</v>
      </c>
      <c r="AB72" s="127">
        <f>IEAdelivcost!$Y135</f>
        <v>0</v>
      </c>
      <c r="AC72" s="127">
        <f>IEAdelivcost!$Y135</f>
        <v>0</v>
      </c>
      <c r="AD72" s="127">
        <f>IEAdelivcost!$Z135</f>
        <v>0</v>
      </c>
      <c r="AE72" s="127">
        <f>IEAdelivcost!$Y135</f>
        <v>0</v>
      </c>
      <c r="AF72" s="127">
        <f>IEAdelivcost!$Z135</f>
        <v>0</v>
      </c>
      <c r="AG72" s="127">
        <f>IEAdelivcost!$Y135</f>
        <v>0</v>
      </c>
      <c r="AH72" s="127">
        <f>IEAdelivcost!$Z135</f>
        <v>0</v>
      </c>
      <c r="AI72" s="127">
        <f>IEAdelivcost!$Y135</f>
        <v>0</v>
      </c>
      <c r="AJ72" s="127">
        <f>IEAdelivcost!$Z135</f>
        <v>0</v>
      </c>
      <c r="AK72" s="127">
        <f>IEAdelivcost!$Y135</f>
        <v>0</v>
      </c>
      <c r="AL72" s="127">
        <f>IEAdelivcost!$Z135</f>
        <v>0</v>
      </c>
      <c r="AP72" s="154">
        <f>IEAdelivcost!T135</f>
        <v>0</v>
      </c>
    </row>
    <row r="73" spans="3:42" x14ac:dyDescent="0.35">
      <c r="C73" s="125" t="s">
        <v>282</v>
      </c>
      <c r="D73" s="126"/>
      <c r="E73" t="str">
        <f>IEAdelivcost!B136</f>
        <v>COMDMEB</v>
      </c>
      <c r="G73" t="str">
        <f>IEAdelivcost!B136</f>
        <v>COMDMEB</v>
      </c>
      <c r="I73" s="127">
        <f>IEAdelivcost!D136</f>
        <v>1.7684533936332008</v>
      </c>
      <c r="J73" s="127">
        <f>IEAdelivcost!E136</f>
        <v>1.1589759084889355</v>
      </c>
      <c r="K73" s="127">
        <f>IEAdelivcost!F136</f>
        <v>1.5639196773736908</v>
      </c>
      <c r="L73" s="127">
        <f>IEAdelivcost!G136</f>
        <v>2.6641767816648185</v>
      </c>
      <c r="M73" s="127">
        <f>IEAdelivcost!H136</f>
        <v>1.4622026410618369</v>
      </c>
      <c r="N73" s="127">
        <f>IEAdelivcost!I136</f>
        <v>2.3364193315258701</v>
      </c>
      <c r="O73" s="127">
        <f>IEAdelivcost!J136</f>
        <v>1.703299508211825</v>
      </c>
      <c r="P73" s="127">
        <f>IEAdelivcost!K136</f>
        <v>3.5424534890937034</v>
      </c>
      <c r="Q73" s="127">
        <f>IEAdelivcost!L136</f>
        <v>2.8373070076345082</v>
      </c>
      <c r="R73" s="127">
        <f>IEAdelivcost!M136</f>
        <v>2.7045250386111972</v>
      </c>
      <c r="S73" s="127">
        <f>IEAdelivcost!N136</f>
        <v>1.9835656816691403</v>
      </c>
      <c r="T73" s="127">
        <f>IEAdelivcost!O136</f>
        <v>1.478422384689944</v>
      </c>
      <c r="U73" s="127">
        <f>IEAdelivcost!P136</f>
        <v>1.8210867489343547</v>
      </c>
      <c r="V73" s="127">
        <f>IEAdelivcost!Q136</f>
        <v>1.7208521889795199</v>
      </c>
      <c r="W73" s="127">
        <f>IEAdelivcost!R136</f>
        <v>4.052781532875593</v>
      </c>
      <c r="X73" s="127">
        <f>IEAdelivcost!S136</f>
        <v>2.0302777060006045</v>
      </c>
      <c r="Y73">
        <f t="shared" si="1"/>
        <v>2.0302777060006045</v>
      </c>
      <c r="Z73" s="127">
        <f>IEAdelivcost!U136</f>
        <v>2.4709044086759411</v>
      </c>
      <c r="AA73" s="127">
        <f>IEAdelivcost!V136</f>
        <v>2.0302777060006045</v>
      </c>
      <c r="AB73" s="127">
        <f>IEAdelivcost!$Y136</f>
        <v>2.053261412969468</v>
      </c>
      <c r="AC73" s="127">
        <f>IEAdelivcost!$Y136</f>
        <v>2.053261412969468</v>
      </c>
      <c r="AD73" s="127">
        <f>IEAdelivcost!$Z136</f>
        <v>2.6460603383881853</v>
      </c>
      <c r="AE73" s="127">
        <f>IEAdelivcost!$Y136</f>
        <v>2.053261412969468</v>
      </c>
      <c r="AF73" s="127">
        <f>IEAdelivcost!$Z136</f>
        <v>2.6460603383881853</v>
      </c>
      <c r="AG73" s="127">
        <f>IEAdelivcost!$Y136</f>
        <v>2.053261412969468</v>
      </c>
      <c r="AH73" s="127">
        <f>IEAdelivcost!$Z136</f>
        <v>2.6460603383881853</v>
      </c>
      <c r="AI73" s="127">
        <f>IEAdelivcost!$Y136</f>
        <v>2.053261412969468</v>
      </c>
      <c r="AJ73" s="127">
        <f>IEAdelivcost!$Z136</f>
        <v>2.6460603383881853</v>
      </c>
      <c r="AK73" s="127">
        <f>IEAdelivcost!$Y136</f>
        <v>2.053261412969468</v>
      </c>
      <c r="AL73" s="127">
        <f>IEAdelivcost!$Z136</f>
        <v>2.6460603383881853</v>
      </c>
      <c r="AP73" s="154">
        <f>IEAdelivcost!T136</f>
        <v>13.50556204871884</v>
      </c>
    </row>
    <row r="74" spans="3:42" x14ac:dyDescent="0.35">
      <c r="C74" s="125" t="s">
        <v>282</v>
      </c>
      <c r="D74" s="126"/>
      <c r="E74" t="str">
        <f>IEAdelivcost!B137</f>
        <v>COMDMES</v>
      </c>
      <c r="G74" t="str">
        <f>IEAdelivcost!B137</f>
        <v>COMDMES</v>
      </c>
      <c r="I74" s="127">
        <f>IEAdelivcost!D137</f>
        <v>1.7684533936332008</v>
      </c>
      <c r="J74" s="127">
        <f>IEAdelivcost!E137</f>
        <v>1.1589759084889355</v>
      </c>
      <c r="K74" s="127">
        <f>IEAdelivcost!F137</f>
        <v>1.5639196773736908</v>
      </c>
      <c r="L74" s="127">
        <f>IEAdelivcost!G137</f>
        <v>2.6641767816648185</v>
      </c>
      <c r="M74" s="127">
        <f>IEAdelivcost!H137</f>
        <v>1.4622026410618369</v>
      </c>
      <c r="N74" s="127">
        <f>IEAdelivcost!I137</f>
        <v>2.3364193315258701</v>
      </c>
      <c r="O74" s="127">
        <f>IEAdelivcost!J137</f>
        <v>1.703299508211825</v>
      </c>
      <c r="P74" s="127">
        <f>IEAdelivcost!K137</f>
        <v>3.5424534890937034</v>
      </c>
      <c r="Q74" s="127">
        <f>IEAdelivcost!L137</f>
        <v>2.8373070076345082</v>
      </c>
      <c r="R74" s="127">
        <f>IEAdelivcost!M137</f>
        <v>2.7045250386111972</v>
      </c>
      <c r="S74" s="127">
        <f>IEAdelivcost!N137</f>
        <v>1.9835656816691403</v>
      </c>
      <c r="T74" s="127">
        <f>IEAdelivcost!O137</f>
        <v>1.478422384689944</v>
      </c>
      <c r="U74" s="127">
        <f>IEAdelivcost!P137</f>
        <v>1.8210867489343547</v>
      </c>
      <c r="V74" s="127">
        <f>IEAdelivcost!Q137</f>
        <v>1.7208521889795199</v>
      </c>
      <c r="W74" s="127">
        <f>IEAdelivcost!R137</f>
        <v>4.052781532875593</v>
      </c>
      <c r="X74" s="127">
        <f>IEAdelivcost!S137</f>
        <v>2.0302777060006045</v>
      </c>
      <c r="Y74">
        <f t="shared" si="1"/>
        <v>2.0302777060006045</v>
      </c>
      <c r="Z74" s="127">
        <f>IEAdelivcost!U137</f>
        <v>2.4709044086759411</v>
      </c>
      <c r="AA74" s="127">
        <f>IEAdelivcost!V137</f>
        <v>2.0302777060006045</v>
      </c>
      <c r="AB74" s="127">
        <f>IEAdelivcost!$Y137</f>
        <v>2.053261412969468</v>
      </c>
      <c r="AC74" s="127">
        <f>IEAdelivcost!$Y137</f>
        <v>2.053261412969468</v>
      </c>
      <c r="AD74" s="127">
        <f>IEAdelivcost!$Z137</f>
        <v>2.6460603383881853</v>
      </c>
      <c r="AE74" s="127">
        <f>IEAdelivcost!$Y137</f>
        <v>2.053261412969468</v>
      </c>
      <c r="AF74" s="127">
        <f>IEAdelivcost!$Z137</f>
        <v>2.6460603383881853</v>
      </c>
      <c r="AG74" s="127">
        <f>IEAdelivcost!$Y137</f>
        <v>2.053261412969468</v>
      </c>
      <c r="AH74" s="127">
        <f>IEAdelivcost!$Z137</f>
        <v>2.6460603383881853</v>
      </c>
      <c r="AI74" s="127">
        <f>IEAdelivcost!$Y137</f>
        <v>2.053261412969468</v>
      </c>
      <c r="AJ74" s="127">
        <f>IEAdelivcost!$Z137</f>
        <v>2.6460603383881853</v>
      </c>
      <c r="AK74" s="127">
        <f>IEAdelivcost!$Y137</f>
        <v>2.053261412969468</v>
      </c>
      <c r="AL74" s="127">
        <f>IEAdelivcost!$Z137</f>
        <v>2.6460603383881853</v>
      </c>
      <c r="AP74" s="154">
        <f>IEAdelivcost!T137</f>
        <v>13.50556204871884</v>
      </c>
    </row>
    <row r="75" spans="3:42" x14ac:dyDescent="0.35">
      <c r="C75" s="125" t="s">
        <v>282</v>
      </c>
      <c r="D75" s="126"/>
      <c r="E75" t="str">
        <f>IEAdelivcost!B138</f>
        <v>COMLTH</v>
      </c>
      <c r="G75" t="str">
        <f>IEAdelivcost!B138</f>
        <v>COMLTH</v>
      </c>
      <c r="I75" s="127">
        <f>IEAdelivcost!D138</f>
        <v>11.603666666666662</v>
      </c>
      <c r="J75" s="127">
        <f>IEAdelivcost!E138</f>
        <v>15.103666666666669</v>
      </c>
      <c r="K75" s="127">
        <f>IEAdelivcost!F138</f>
        <v>13.242555555555555</v>
      </c>
      <c r="L75" s="127">
        <f>IEAdelivcost!G138</f>
        <v>6.3362447797494177</v>
      </c>
      <c r="M75" s="127">
        <f>IEAdelivcost!H138</f>
        <v>3.7703333333333333</v>
      </c>
      <c r="N75" s="127">
        <f>IEAdelivcost!I138</f>
        <v>10.325888888888883</v>
      </c>
      <c r="O75" s="127">
        <f>IEAdelivcost!J138</f>
        <v>3.8536666666666655</v>
      </c>
      <c r="P75" s="127">
        <f>IEAdelivcost!K138</f>
        <v>9.353666666666669</v>
      </c>
      <c r="Q75" s="127">
        <f>IEAdelivcost!L138</f>
        <v>5.7147777777777762</v>
      </c>
      <c r="R75" s="127">
        <f>IEAdelivcost!M138</f>
        <v>6.4369999999999958</v>
      </c>
      <c r="S75" s="127">
        <f>IEAdelivcost!N138</f>
        <v>11.048111111111112</v>
      </c>
      <c r="T75" s="127">
        <f>IEAdelivcost!O138</f>
        <v>13.687000000000005</v>
      </c>
      <c r="U75" s="127">
        <f>IEAdelivcost!P138</f>
        <v>4.5271802397593834</v>
      </c>
      <c r="V75" s="127">
        <f>IEAdelivcost!Q138</f>
        <v>10.826702084485341</v>
      </c>
      <c r="W75" s="127">
        <f>IEAdelivcost!R138</f>
        <v>8.6339198938015258</v>
      </c>
      <c r="X75" s="127">
        <f>IEAdelivcost!S138</f>
        <v>11.979765075055887</v>
      </c>
      <c r="Y75">
        <f t="shared" si="1"/>
        <v>12.562591462956284</v>
      </c>
      <c r="Z75" s="127">
        <f>IEAdelivcost!U138</f>
        <v>12.738435478661263</v>
      </c>
      <c r="AA75" s="127">
        <f>IEAdelivcost!V138</f>
        <v>12.562591462956284</v>
      </c>
      <c r="AB75" s="127">
        <f>IEAdelivcost!$Y138</f>
        <v>8.9878900312376775</v>
      </c>
      <c r="AC75" s="127">
        <f>IEAdelivcost!$Y138</f>
        <v>8.9878900312376775</v>
      </c>
      <c r="AD75" s="127">
        <f>IEAdelivcost!$Z138</f>
        <v>11.478677977618739</v>
      </c>
      <c r="AE75" s="127">
        <f>IEAdelivcost!$Y138</f>
        <v>8.9878900312376775</v>
      </c>
      <c r="AF75" s="127">
        <f>IEAdelivcost!$Z138</f>
        <v>11.478677977618739</v>
      </c>
      <c r="AG75" s="127">
        <f>IEAdelivcost!$Y138</f>
        <v>8.9878900312376775</v>
      </c>
      <c r="AH75" s="127">
        <f>IEAdelivcost!$Z138</f>
        <v>11.478677977618739</v>
      </c>
      <c r="AI75" s="127">
        <f>IEAdelivcost!$Y138</f>
        <v>8.9878900312376775</v>
      </c>
      <c r="AJ75" s="127">
        <f>IEAdelivcost!$Z138</f>
        <v>11.478677977618739</v>
      </c>
      <c r="AK75" s="127">
        <f>IEAdelivcost!$Y138</f>
        <v>8.9878900312376775</v>
      </c>
      <c r="AL75" s="127">
        <f>IEAdelivcost!$Z138</f>
        <v>11.478677977618739</v>
      </c>
      <c r="AP75" s="154">
        <f>IEAdelivcost!T138</f>
        <v>3.7703333333333333</v>
      </c>
    </row>
    <row r="76" spans="3:42" x14ac:dyDescent="0.35">
      <c r="C76" s="125" t="s">
        <v>282</v>
      </c>
      <c r="D76" s="126"/>
      <c r="E76" t="str">
        <f>IEAdelivcost!B139</f>
        <v>COMCOA</v>
      </c>
      <c r="F76" t="s">
        <v>243</v>
      </c>
      <c r="G76" t="str">
        <f>IEAdelivcost!B139</f>
        <v>COMCOA</v>
      </c>
      <c r="I76" s="127">
        <f>IEAdelivcost!D139</f>
        <v>3.8763451541161076</v>
      </c>
      <c r="J76" s="127">
        <f>IEAdelivcost!E139</f>
        <v>4.1191967760380628</v>
      </c>
      <c r="K76" s="127">
        <f>IEAdelivcost!F139</f>
        <v>4.9592371630435537</v>
      </c>
      <c r="L76" s="127">
        <f>IEAdelivcost!G139</f>
        <v>1.9094729894486906</v>
      </c>
      <c r="M76" s="127">
        <f>IEAdelivcost!H139</f>
        <v>0.22214586585987994</v>
      </c>
      <c r="N76" s="127">
        <f>IEAdelivcost!I139</f>
        <v>3.3886227341872819</v>
      </c>
      <c r="O76" s="127">
        <f>IEAdelivcost!J139</f>
        <v>3.0060604566072104</v>
      </c>
      <c r="P76" s="127">
        <f>IEAdelivcost!K139</f>
        <v>2.8255651915278532</v>
      </c>
      <c r="Q76" s="127">
        <f>IEAdelivcost!L139</f>
        <v>1.1310777184743592</v>
      </c>
      <c r="R76" s="127">
        <f>IEAdelivcost!M139</f>
        <v>1.1802241576748267</v>
      </c>
      <c r="S76" s="127">
        <f>IEAdelivcost!N139</f>
        <v>1.0524823489702217</v>
      </c>
      <c r="T76" s="127">
        <f>IEAdelivcost!O139</f>
        <v>0.59228821461432823</v>
      </c>
      <c r="U76" s="127">
        <f>IEAdelivcost!P139</f>
        <v>1.3759900111844581</v>
      </c>
      <c r="V76" s="127">
        <f>IEAdelivcost!Q139</f>
        <v>3.1546539562975187</v>
      </c>
      <c r="W76" s="127">
        <f>IEAdelivcost!R139</f>
        <v>2.322435096476287</v>
      </c>
      <c r="X76" s="127">
        <f>IEAdelivcost!S139</f>
        <v>2.322435096476287</v>
      </c>
      <c r="Y76">
        <f t="shared" si="1"/>
        <v>2.322435096476287</v>
      </c>
      <c r="Z76" s="127">
        <f>IEAdelivcost!U139</f>
        <v>2.322435096476287</v>
      </c>
      <c r="AA76" s="127">
        <f>IEAdelivcost!V139</f>
        <v>2.322435096476287</v>
      </c>
      <c r="AB76" s="127">
        <f>IEAdelivcost!$Y139</f>
        <v>2.3423830527174538</v>
      </c>
      <c r="AC76" s="127">
        <f>IEAdelivcost!$Y139</f>
        <v>2.3423830527174538</v>
      </c>
      <c r="AD76" s="127">
        <f>IEAdelivcost!$Z139</f>
        <v>2.322435096476287</v>
      </c>
      <c r="AE76" s="127">
        <f>IEAdelivcost!$Y139</f>
        <v>2.3423830527174538</v>
      </c>
      <c r="AF76" s="127">
        <f>IEAdelivcost!$Z139</f>
        <v>2.322435096476287</v>
      </c>
      <c r="AG76" s="127">
        <f>IEAdelivcost!$Y139</f>
        <v>2.3423830527174538</v>
      </c>
      <c r="AH76" s="127">
        <f>IEAdelivcost!$Z139</f>
        <v>2.322435096476287</v>
      </c>
      <c r="AI76" s="127">
        <f>IEAdelivcost!$Y139</f>
        <v>2.3423830527174538</v>
      </c>
      <c r="AJ76" s="127">
        <f>IEAdelivcost!$Z139</f>
        <v>2.322435096476287</v>
      </c>
      <c r="AK76" s="127">
        <f>IEAdelivcost!$Y139</f>
        <v>2.3423830527174538</v>
      </c>
      <c r="AL76" s="127">
        <f>IEAdelivcost!$Z139</f>
        <v>2.322435096476287</v>
      </c>
      <c r="AP76" s="154">
        <f>IEAdelivcost!T139</f>
        <v>5.6550568978883504</v>
      </c>
    </row>
    <row r="77" spans="3:42" x14ac:dyDescent="0.35">
      <c r="C77" s="125" t="s">
        <v>282</v>
      </c>
      <c r="D77" s="126"/>
      <c r="E77" t="str">
        <f>IEAdelivcost!B140</f>
        <v>COMBIO</v>
      </c>
      <c r="F77" t="s">
        <v>243</v>
      </c>
      <c r="G77" t="str">
        <f>IEAdelivcost!B140</f>
        <v>COMBIO</v>
      </c>
      <c r="I77" s="127">
        <f>IEAdelivcost!D140</f>
        <v>3.8842266968166004</v>
      </c>
      <c r="J77" s="127">
        <f>IEAdelivcost!E140</f>
        <v>3.5794879542444678</v>
      </c>
      <c r="K77" s="127">
        <f>IEAdelivcost!F140</f>
        <v>3.7819598386868454</v>
      </c>
      <c r="L77" s="127">
        <f>IEAdelivcost!G140</f>
        <v>4.3320883908324088</v>
      </c>
      <c r="M77" s="127">
        <f>IEAdelivcost!H140</f>
        <v>3.7311013205309185</v>
      </c>
      <c r="N77" s="127">
        <f>IEAdelivcost!I140</f>
        <v>4.1682096657629355</v>
      </c>
      <c r="O77" s="127">
        <f>IEAdelivcost!J140</f>
        <v>3.8516497541059125</v>
      </c>
      <c r="P77" s="127">
        <f>IEAdelivcost!K140</f>
        <v>4.7712267445468513</v>
      </c>
      <c r="Q77" s="127">
        <f>IEAdelivcost!L140</f>
        <v>4.4186535038172536</v>
      </c>
      <c r="R77" s="127">
        <f>IEAdelivcost!M140</f>
        <v>4.352262519305599</v>
      </c>
      <c r="S77" s="127">
        <f>IEAdelivcost!N140</f>
        <v>3.9917828408345701</v>
      </c>
      <c r="T77" s="127">
        <f>IEAdelivcost!O140</f>
        <v>3.739211192344972</v>
      </c>
      <c r="U77" s="127">
        <f>IEAdelivcost!P140</f>
        <v>3.9105433744671774</v>
      </c>
      <c r="V77" s="127">
        <f>IEAdelivcost!Q140</f>
        <v>3.8604260944897599</v>
      </c>
      <c r="W77" s="127">
        <f>IEAdelivcost!R140</f>
        <v>5.026390766437796</v>
      </c>
      <c r="X77" s="127">
        <f>IEAdelivcost!S140</f>
        <v>4.0151388530003018</v>
      </c>
      <c r="Y77">
        <f t="shared" si="1"/>
        <v>4.0151388530003018</v>
      </c>
      <c r="Z77" s="127">
        <f>IEAdelivcost!U140</f>
        <v>4.235452204337971</v>
      </c>
      <c r="AA77" s="127">
        <f>IEAdelivcost!V140</f>
        <v>4.0151388530003018</v>
      </c>
      <c r="AB77" s="127">
        <f>IEAdelivcost!$Y140</f>
        <v>4.0266307064847338</v>
      </c>
      <c r="AC77" s="127">
        <f>IEAdelivcost!$Y140</f>
        <v>4.0266307064847338</v>
      </c>
      <c r="AD77" s="127">
        <f>IEAdelivcost!$Z140</f>
        <v>4.3230301691940927</v>
      </c>
      <c r="AE77" s="127">
        <f>IEAdelivcost!$Y140</f>
        <v>4.0266307064847338</v>
      </c>
      <c r="AF77" s="127">
        <f>IEAdelivcost!$Z140</f>
        <v>4.3230301691940927</v>
      </c>
      <c r="AG77" s="127">
        <f>IEAdelivcost!$Y140</f>
        <v>4.0266307064847338</v>
      </c>
      <c r="AH77" s="127">
        <f>IEAdelivcost!$Z140</f>
        <v>4.3230301691940927</v>
      </c>
      <c r="AI77" s="127">
        <f>IEAdelivcost!$Y140</f>
        <v>4.0266307064847338</v>
      </c>
      <c r="AJ77" s="127">
        <f>IEAdelivcost!$Z140</f>
        <v>4.3230301691940927</v>
      </c>
      <c r="AK77" s="127">
        <f>IEAdelivcost!$Y140</f>
        <v>4.0266307064847338</v>
      </c>
      <c r="AL77" s="127">
        <f>IEAdelivcost!$Z140</f>
        <v>4.3230301691940927</v>
      </c>
      <c r="AP77" s="154">
        <f>IEAdelivcost!T140</f>
        <v>9.75278102435942</v>
      </c>
    </row>
    <row r="78" spans="3:42" x14ac:dyDescent="0.35">
      <c r="C78" s="125" t="s">
        <v>282</v>
      </c>
      <c r="D78" s="126"/>
      <c r="E78" t="str">
        <f>IEAdelivcost!B141</f>
        <v>COMBGS</v>
      </c>
      <c r="F78" t="s">
        <v>243</v>
      </c>
      <c r="G78" t="str">
        <f>IEAdelivcost!B141</f>
        <v>COMBGS</v>
      </c>
      <c r="I78" s="127">
        <f>IEAdelivcost!D141</f>
        <v>1.8269048670531691</v>
      </c>
      <c r="J78" s="127">
        <f>IEAdelivcost!E141</f>
        <v>2.7710970276650237</v>
      </c>
      <c r="K78" s="127">
        <f>IEAdelivcost!F141</f>
        <v>2.2626123240321361</v>
      </c>
      <c r="L78" s="127">
        <f>IEAdelivcost!G141</f>
        <v>3.2771742661053627</v>
      </c>
      <c r="M78" s="127">
        <f>IEAdelivcost!H141</f>
        <v>3.9858977951830576E-2</v>
      </c>
      <c r="N78" s="127">
        <f>IEAdelivcost!I141</f>
        <v>2.406613280055081</v>
      </c>
      <c r="O78" s="127">
        <f>IEAdelivcost!J141</f>
        <v>1.969113280055081</v>
      </c>
      <c r="P78" s="127">
        <f>IEAdelivcost!K141</f>
        <v>2.7708901694999737</v>
      </c>
      <c r="Q78" s="127">
        <f>IEAdelivcost!L141</f>
        <v>2.5504763306346581</v>
      </c>
      <c r="R78" s="127">
        <f>IEAdelivcost!M141</f>
        <v>1.5869431079709511</v>
      </c>
      <c r="S78" s="127">
        <f>IEAdelivcost!N141</f>
        <v>6.4345769511831872</v>
      </c>
      <c r="T78" s="127">
        <f>IEAdelivcost!O141</f>
        <v>4.0645960716420788</v>
      </c>
      <c r="U78" s="127">
        <f>IEAdelivcost!P141</f>
        <v>3.9174359146881366</v>
      </c>
      <c r="V78" s="127">
        <f>IEAdelivcost!Q141</f>
        <v>2.3262652951675618</v>
      </c>
      <c r="W78" s="127">
        <f>IEAdelivcost!R141</f>
        <v>2.6932001090728477</v>
      </c>
      <c r="X78" s="127">
        <f>IEAdelivcost!S141</f>
        <v>2.6932001090728481</v>
      </c>
      <c r="Y78">
        <f t="shared" si="1"/>
        <v>2.6932001090728481</v>
      </c>
      <c r="Z78" s="127">
        <f>IEAdelivcost!U141</f>
        <v>2.6932001090728481</v>
      </c>
      <c r="AA78" s="127">
        <f>IEAdelivcost!V141</f>
        <v>2.6932001090728481</v>
      </c>
      <c r="AB78" s="127">
        <f>IEAdelivcost!$Y141</f>
        <v>2.7288969902645879</v>
      </c>
      <c r="AC78" s="127">
        <f>IEAdelivcost!$Y141</f>
        <v>2.7288969902645879</v>
      </c>
      <c r="AD78" s="127">
        <f>IEAdelivcost!$Z141</f>
        <v>2.6932001090728477</v>
      </c>
      <c r="AE78" s="127">
        <f>IEAdelivcost!$Y141</f>
        <v>2.7288969902645879</v>
      </c>
      <c r="AF78" s="127">
        <f>IEAdelivcost!$Z141</f>
        <v>2.6932001090728477</v>
      </c>
      <c r="AG78" s="127">
        <f>IEAdelivcost!$Y141</f>
        <v>2.7288969902645879</v>
      </c>
      <c r="AH78" s="127">
        <f>IEAdelivcost!$Z141</f>
        <v>2.6932001090728477</v>
      </c>
      <c r="AI78" s="127">
        <f>IEAdelivcost!$Y141</f>
        <v>2.7288969902645879</v>
      </c>
      <c r="AJ78" s="127">
        <f>IEAdelivcost!$Z141</f>
        <v>2.6932001090728477</v>
      </c>
      <c r="AK78" s="127">
        <f>IEAdelivcost!$Y141</f>
        <v>2.7288969902645879</v>
      </c>
      <c r="AL78" s="127">
        <f>IEAdelivcost!$Z141</f>
        <v>2.6932001090728477</v>
      </c>
      <c r="AP78" s="154">
        <f>IEAdelivcost!T141</f>
        <v>0.95012475233041593</v>
      </c>
    </row>
    <row r="79" spans="3:42" x14ac:dyDescent="0.35">
      <c r="C79" s="125" t="s">
        <v>282</v>
      </c>
      <c r="D79" s="126"/>
      <c r="E79" t="str">
        <f>IEAdelivcost!B142</f>
        <v>COMDST</v>
      </c>
      <c r="F79" t="s">
        <v>243</v>
      </c>
      <c r="G79" t="str">
        <f>IEAdelivcost!B142</f>
        <v>COMDST</v>
      </c>
      <c r="I79" s="127">
        <f>IEAdelivcost!D142</f>
        <v>0.88422669681660038</v>
      </c>
      <c r="J79" s="127">
        <f>IEAdelivcost!E142</f>
        <v>0.57948795424446775</v>
      </c>
      <c r="K79" s="127">
        <f>IEAdelivcost!F142</f>
        <v>0.78195983868684538</v>
      </c>
      <c r="L79" s="127">
        <f>IEAdelivcost!G142</f>
        <v>1.3320883908324093</v>
      </c>
      <c r="M79" s="127">
        <f>IEAdelivcost!H142</f>
        <v>0.73110132053091847</v>
      </c>
      <c r="N79" s="127">
        <f>IEAdelivcost!I142</f>
        <v>1.1682096657629351</v>
      </c>
      <c r="O79" s="127">
        <f>IEAdelivcost!J142</f>
        <v>0.85164975410591248</v>
      </c>
      <c r="P79" s="127">
        <f>IEAdelivcost!K142</f>
        <v>1.7712267445468517</v>
      </c>
      <c r="Q79" s="127">
        <f>IEAdelivcost!L142</f>
        <v>1.4186535038172541</v>
      </c>
      <c r="R79" s="127">
        <f>IEAdelivcost!M142</f>
        <v>1.3522625193055986</v>
      </c>
      <c r="S79" s="127">
        <f>IEAdelivcost!N142</f>
        <v>0.99178284083457013</v>
      </c>
      <c r="T79" s="127">
        <f>IEAdelivcost!O142</f>
        <v>0.73921119234497201</v>
      </c>
      <c r="U79" s="127">
        <f>IEAdelivcost!P142</f>
        <v>0.91054337446717737</v>
      </c>
      <c r="V79" s="127">
        <f>IEAdelivcost!Q142</f>
        <v>0.86042609448975993</v>
      </c>
      <c r="W79" s="127">
        <f>IEAdelivcost!R142</f>
        <v>2.0263907664377965</v>
      </c>
      <c r="X79" s="127">
        <f>IEAdelivcost!S142</f>
        <v>1.0151388530003023</v>
      </c>
      <c r="Y79">
        <f t="shared" si="1"/>
        <v>1.0151388530003023</v>
      </c>
      <c r="Z79" s="127">
        <f>IEAdelivcost!U142</f>
        <v>1.2354522043379705</v>
      </c>
      <c r="AA79" s="127">
        <f>IEAdelivcost!V142</f>
        <v>1.0151388530003023</v>
      </c>
      <c r="AB79" s="127">
        <f>IEAdelivcost!$Y142</f>
        <v>1.026630706484734</v>
      </c>
      <c r="AC79" s="127">
        <f>IEAdelivcost!$Y142</f>
        <v>1.026630706484734</v>
      </c>
      <c r="AD79" s="127">
        <f>IEAdelivcost!$Z142</f>
        <v>1.3230301691940927</v>
      </c>
      <c r="AE79" s="127">
        <f>IEAdelivcost!$Y142</f>
        <v>1.026630706484734</v>
      </c>
      <c r="AF79" s="127">
        <f>IEAdelivcost!$Z142</f>
        <v>1.3230301691940927</v>
      </c>
      <c r="AG79" s="127">
        <f>IEAdelivcost!$Y142</f>
        <v>1.026630706484734</v>
      </c>
      <c r="AH79" s="127">
        <f>IEAdelivcost!$Z142</f>
        <v>1.3230301691940927</v>
      </c>
      <c r="AI79" s="127">
        <f>IEAdelivcost!$Y142</f>
        <v>1.026630706484734</v>
      </c>
      <c r="AJ79" s="127">
        <f>IEAdelivcost!$Z142</f>
        <v>1.3230301691940927</v>
      </c>
      <c r="AK79" s="127">
        <f>IEAdelivcost!$Y142</f>
        <v>1.026630706484734</v>
      </c>
      <c r="AL79" s="127">
        <f>IEAdelivcost!$Z142</f>
        <v>1.3230301691940927</v>
      </c>
      <c r="AP79" s="154">
        <f>IEAdelivcost!T142</f>
        <v>6.75278102435942</v>
      </c>
    </row>
    <row r="80" spans="3:42" x14ac:dyDescent="0.35">
      <c r="C80" s="125" t="s">
        <v>282</v>
      </c>
      <c r="D80" s="126"/>
      <c r="E80" t="str">
        <f>IEAdelivcost!B143</f>
        <v>COMOIL</v>
      </c>
      <c r="F80" t="s">
        <v>243</v>
      </c>
      <c r="G80" t="str">
        <f>IEAdelivcost!B143</f>
        <v>COMOIL</v>
      </c>
      <c r="I80" s="127">
        <f>IEAdelivcost!D143</f>
        <v>0.88422669681660038</v>
      </c>
      <c r="J80" s="127">
        <f>IEAdelivcost!E143</f>
        <v>0.57948795424446775</v>
      </c>
      <c r="K80" s="127">
        <f>IEAdelivcost!F143</f>
        <v>0.78195983868684538</v>
      </c>
      <c r="L80" s="127">
        <f>IEAdelivcost!G143</f>
        <v>1.3320883908324093</v>
      </c>
      <c r="M80" s="127">
        <f>IEAdelivcost!H143</f>
        <v>0.73110132053091847</v>
      </c>
      <c r="N80" s="127">
        <f>IEAdelivcost!I143</f>
        <v>1.1682096657629351</v>
      </c>
      <c r="O80" s="127">
        <f>IEAdelivcost!J143</f>
        <v>0.85164975410591248</v>
      </c>
      <c r="P80" s="127">
        <f>IEAdelivcost!K143</f>
        <v>1.7712267445468517</v>
      </c>
      <c r="Q80" s="127">
        <f>IEAdelivcost!L143</f>
        <v>1.4186535038172541</v>
      </c>
      <c r="R80" s="127">
        <f>IEAdelivcost!M143</f>
        <v>1.3522625193055986</v>
      </c>
      <c r="S80" s="127">
        <f>IEAdelivcost!N143</f>
        <v>0.99178284083457013</v>
      </c>
      <c r="T80" s="127">
        <f>IEAdelivcost!O143</f>
        <v>0.73921119234497201</v>
      </c>
      <c r="U80" s="127">
        <f>IEAdelivcost!P143</f>
        <v>0.91054337446717737</v>
      </c>
      <c r="V80" s="127">
        <f>IEAdelivcost!Q143</f>
        <v>0.86042609448975993</v>
      </c>
      <c r="W80" s="127">
        <f>IEAdelivcost!R143</f>
        <v>2.0263907664377965</v>
      </c>
      <c r="X80" s="127">
        <f>IEAdelivcost!S143</f>
        <v>1.0151388530003023</v>
      </c>
      <c r="Y80">
        <f t="shared" si="1"/>
        <v>1.0151388530003023</v>
      </c>
      <c r="Z80" s="127">
        <f>IEAdelivcost!U143</f>
        <v>1.2354522043379705</v>
      </c>
      <c r="AA80" s="127">
        <f>IEAdelivcost!V143</f>
        <v>1.0151388530003023</v>
      </c>
      <c r="AB80" s="127">
        <f>IEAdelivcost!$Y143</f>
        <v>1.026630706484734</v>
      </c>
      <c r="AC80" s="127">
        <f>IEAdelivcost!$Y143</f>
        <v>1.026630706484734</v>
      </c>
      <c r="AD80" s="127">
        <f>IEAdelivcost!$Z143</f>
        <v>1.3230301691940927</v>
      </c>
      <c r="AE80" s="127">
        <f>IEAdelivcost!$Y143</f>
        <v>1.026630706484734</v>
      </c>
      <c r="AF80" s="127">
        <f>IEAdelivcost!$Z143</f>
        <v>1.3230301691940927</v>
      </c>
      <c r="AG80" s="127">
        <f>IEAdelivcost!$Y143</f>
        <v>1.026630706484734</v>
      </c>
      <c r="AH80" s="127">
        <f>IEAdelivcost!$Z143</f>
        <v>1.3230301691940927</v>
      </c>
      <c r="AI80" s="127">
        <f>IEAdelivcost!$Y143</f>
        <v>1.026630706484734</v>
      </c>
      <c r="AJ80" s="127">
        <f>IEAdelivcost!$Z143</f>
        <v>1.3230301691940927</v>
      </c>
      <c r="AK80" s="127">
        <f>IEAdelivcost!$Y143</f>
        <v>1.026630706484734</v>
      </c>
      <c r="AL80" s="127">
        <f>IEAdelivcost!$Z143</f>
        <v>1.3230301691940927</v>
      </c>
      <c r="AP80" s="154">
        <f>IEAdelivcost!T143</f>
        <v>6.75278102435942</v>
      </c>
    </row>
    <row r="81" spans="3:42" x14ac:dyDescent="0.35">
      <c r="C81" s="125" t="s">
        <v>282</v>
      </c>
      <c r="D81" s="126"/>
      <c r="E81" t="str">
        <f>IEAdelivcost!B144</f>
        <v>COMLPG</v>
      </c>
      <c r="F81" t="s">
        <v>243</v>
      </c>
      <c r="G81" t="str">
        <f>IEAdelivcost!B144</f>
        <v>COMLPG</v>
      </c>
      <c r="I81" s="127">
        <f>IEAdelivcost!D144</f>
        <v>2.3269048670531691</v>
      </c>
      <c r="J81" s="127">
        <f>IEAdelivcost!E144</f>
        <v>3.2710970276650237</v>
      </c>
      <c r="K81" s="127">
        <f>IEAdelivcost!F144</f>
        <v>2.7626123240321361</v>
      </c>
      <c r="L81" s="127">
        <f>IEAdelivcost!G144</f>
        <v>3.7771742661053627</v>
      </c>
      <c r="M81" s="127">
        <f>IEAdelivcost!H144</f>
        <v>0.53985897795183058</v>
      </c>
      <c r="N81" s="127">
        <f>IEAdelivcost!I144</f>
        <v>2.906613280055081</v>
      </c>
      <c r="O81" s="127">
        <f>IEAdelivcost!J144</f>
        <v>2.469113280055081</v>
      </c>
      <c r="P81" s="127">
        <f>IEAdelivcost!K144</f>
        <v>3.2708901694999737</v>
      </c>
      <c r="Q81" s="127">
        <f>IEAdelivcost!L144</f>
        <v>3.0504763306346581</v>
      </c>
      <c r="R81" s="127">
        <f>IEAdelivcost!M144</f>
        <v>2.0869431079709511</v>
      </c>
      <c r="S81" s="127">
        <f>IEAdelivcost!N144</f>
        <v>6.9345769511831872</v>
      </c>
      <c r="T81" s="127">
        <f>IEAdelivcost!O144</f>
        <v>4.5645960716420788</v>
      </c>
      <c r="U81" s="127">
        <f>IEAdelivcost!P144</f>
        <v>4.4174359146881361</v>
      </c>
      <c r="V81" s="127">
        <f>IEAdelivcost!Q144</f>
        <v>2.8262652951675618</v>
      </c>
      <c r="W81" s="127">
        <f>IEAdelivcost!R144</f>
        <v>3.1932001090728477</v>
      </c>
      <c r="X81" s="127">
        <f>IEAdelivcost!S144</f>
        <v>3.1932001090728481</v>
      </c>
      <c r="Y81">
        <f t="shared" si="1"/>
        <v>3.1932001090728481</v>
      </c>
      <c r="Z81" s="127">
        <f>IEAdelivcost!U144</f>
        <v>3.1932001090728481</v>
      </c>
      <c r="AA81" s="127">
        <f>IEAdelivcost!V144</f>
        <v>3.1932001090728481</v>
      </c>
      <c r="AB81" s="127">
        <f>IEAdelivcost!$Y144</f>
        <v>3.2288969902645879</v>
      </c>
      <c r="AC81" s="127">
        <f>IEAdelivcost!$Y144</f>
        <v>3.2288969902645879</v>
      </c>
      <c r="AD81" s="127">
        <f>IEAdelivcost!$Z144</f>
        <v>3.1932001090728477</v>
      </c>
      <c r="AE81" s="127">
        <f>IEAdelivcost!$Y144</f>
        <v>3.2288969902645879</v>
      </c>
      <c r="AF81" s="127">
        <f>IEAdelivcost!$Z144</f>
        <v>3.1932001090728477</v>
      </c>
      <c r="AG81" s="127">
        <f>IEAdelivcost!$Y144</f>
        <v>3.2288969902645879</v>
      </c>
      <c r="AH81" s="127">
        <f>IEAdelivcost!$Z144</f>
        <v>3.1932001090728477</v>
      </c>
      <c r="AI81" s="127">
        <f>IEAdelivcost!$Y144</f>
        <v>3.2288969902645879</v>
      </c>
      <c r="AJ81" s="127">
        <f>IEAdelivcost!$Z144</f>
        <v>3.1932001090728477</v>
      </c>
      <c r="AK81" s="127">
        <f>IEAdelivcost!$Y144</f>
        <v>3.2288969902645879</v>
      </c>
      <c r="AL81" s="127">
        <f>IEAdelivcost!$Z144</f>
        <v>3.1932001090728477</v>
      </c>
      <c r="AP81" s="154">
        <f>IEAdelivcost!T144</f>
        <v>1.4501247523304159</v>
      </c>
    </row>
    <row r="82" spans="3:42" x14ac:dyDescent="0.35">
      <c r="C82" s="125" t="s">
        <v>282</v>
      </c>
      <c r="D82" s="126"/>
      <c r="E82" t="str">
        <f>IEAdelivcost!B145</f>
        <v>COMGAS</v>
      </c>
      <c r="F82" t="s">
        <v>243</v>
      </c>
      <c r="G82" t="str">
        <f>IEAdelivcost!B145</f>
        <v>COMGAS</v>
      </c>
      <c r="I82" s="127">
        <f>IEAdelivcost!D145</f>
        <v>1.8269048670531691</v>
      </c>
      <c r="J82" s="127">
        <f>IEAdelivcost!E145</f>
        <v>2.7710970276650237</v>
      </c>
      <c r="K82" s="127">
        <f>IEAdelivcost!F145</f>
        <v>2.2626123240321361</v>
      </c>
      <c r="L82" s="127">
        <f>IEAdelivcost!G145</f>
        <v>3.2771742661053627</v>
      </c>
      <c r="M82" s="127">
        <f>IEAdelivcost!H145</f>
        <v>3.9858977951830576E-2</v>
      </c>
      <c r="N82" s="127">
        <f>IEAdelivcost!I145</f>
        <v>2.406613280055081</v>
      </c>
      <c r="O82" s="127">
        <f>IEAdelivcost!J145</f>
        <v>1.969113280055081</v>
      </c>
      <c r="P82" s="127">
        <f>IEAdelivcost!K145</f>
        <v>2.7708901694999737</v>
      </c>
      <c r="Q82" s="127">
        <f>IEAdelivcost!L145</f>
        <v>2.5504763306346581</v>
      </c>
      <c r="R82" s="127">
        <f>IEAdelivcost!M145</f>
        <v>1.5869431079709511</v>
      </c>
      <c r="S82" s="127">
        <f>IEAdelivcost!N145</f>
        <v>6.4345769511831872</v>
      </c>
      <c r="T82" s="127">
        <f>IEAdelivcost!O145</f>
        <v>4.0645960716420788</v>
      </c>
      <c r="U82" s="127">
        <f>IEAdelivcost!P145</f>
        <v>3.9174359146881366</v>
      </c>
      <c r="V82" s="127">
        <f>IEAdelivcost!Q145</f>
        <v>2.3262652951675618</v>
      </c>
      <c r="W82" s="127">
        <f>IEAdelivcost!R145</f>
        <v>2.6932001090728477</v>
      </c>
      <c r="X82" s="127">
        <f>IEAdelivcost!S145</f>
        <v>2.6932001090728481</v>
      </c>
      <c r="Y82">
        <f t="shared" si="1"/>
        <v>2.6932001090728481</v>
      </c>
      <c r="Z82" s="127">
        <f>IEAdelivcost!U145</f>
        <v>2.6932001090728481</v>
      </c>
      <c r="AA82" s="127">
        <f>IEAdelivcost!V145</f>
        <v>2.6932001090728481</v>
      </c>
      <c r="AB82" s="127">
        <f>IEAdelivcost!$Y145</f>
        <v>2.7288969902645879</v>
      </c>
      <c r="AC82" s="127">
        <f>IEAdelivcost!$Y145</f>
        <v>2.7288969902645879</v>
      </c>
      <c r="AD82" s="127">
        <f>IEAdelivcost!$Z145</f>
        <v>2.6932001090728477</v>
      </c>
      <c r="AE82" s="127">
        <f>IEAdelivcost!$Y145</f>
        <v>2.7288969902645879</v>
      </c>
      <c r="AF82" s="127">
        <f>IEAdelivcost!$Z145</f>
        <v>2.6932001090728477</v>
      </c>
      <c r="AG82" s="127">
        <f>IEAdelivcost!$Y145</f>
        <v>2.7288969902645879</v>
      </c>
      <c r="AH82" s="127">
        <f>IEAdelivcost!$Z145</f>
        <v>2.6932001090728477</v>
      </c>
      <c r="AI82" s="127">
        <f>IEAdelivcost!$Y145</f>
        <v>2.7288969902645879</v>
      </c>
      <c r="AJ82" s="127">
        <f>IEAdelivcost!$Z145</f>
        <v>2.6932001090728477</v>
      </c>
      <c r="AK82" s="127">
        <f>IEAdelivcost!$Y145</f>
        <v>2.7288969902645879</v>
      </c>
      <c r="AL82" s="127">
        <f>IEAdelivcost!$Z145</f>
        <v>2.6932001090728477</v>
      </c>
      <c r="AP82" s="154">
        <f>IEAdelivcost!T145</f>
        <v>0.95012475233041593</v>
      </c>
    </row>
    <row r="83" spans="3:42" x14ac:dyDescent="0.35">
      <c r="C83" s="125" t="s">
        <v>282</v>
      </c>
      <c r="D83" s="126"/>
      <c r="E83" t="str">
        <f>IEAdelivcost!B146</f>
        <v>COMELC</v>
      </c>
      <c r="F83" t="s">
        <v>243</v>
      </c>
      <c r="G83" t="str">
        <f>IEAdelivcost!B146</f>
        <v>COMELC</v>
      </c>
      <c r="I83" s="127">
        <f>IEAdelivcost!D146</f>
        <v>5.801833333333331</v>
      </c>
      <c r="J83" s="127">
        <f>IEAdelivcost!E146</f>
        <v>7.5518333333333345</v>
      </c>
      <c r="K83" s="127">
        <f>IEAdelivcost!F146</f>
        <v>6.6212777777777774</v>
      </c>
      <c r="L83" s="127">
        <f>IEAdelivcost!G146</f>
        <v>3.1681223898747088</v>
      </c>
      <c r="M83" s="127">
        <f>IEAdelivcost!H146</f>
        <v>1.8851666666666667</v>
      </c>
      <c r="N83" s="127">
        <f>IEAdelivcost!I146</f>
        <v>5.1629444444444417</v>
      </c>
      <c r="O83" s="127">
        <f>IEAdelivcost!J146</f>
        <v>1.9268333333333327</v>
      </c>
      <c r="P83" s="127">
        <f>IEAdelivcost!K146</f>
        <v>4.6768333333333345</v>
      </c>
      <c r="Q83" s="127">
        <f>IEAdelivcost!L146</f>
        <v>2.8573888888888881</v>
      </c>
      <c r="R83" s="127">
        <f>IEAdelivcost!M146</f>
        <v>3.2184999999999979</v>
      </c>
      <c r="S83" s="127">
        <f>IEAdelivcost!N146</f>
        <v>5.5240555555555559</v>
      </c>
      <c r="T83" s="127">
        <f>IEAdelivcost!O146</f>
        <v>6.8435000000000024</v>
      </c>
      <c r="U83" s="127">
        <f>IEAdelivcost!P146</f>
        <v>2.2635901198796917</v>
      </c>
      <c r="V83" s="127">
        <f>IEAdelivcost!Q146</f>
        <v>5.4133510422426703</v>
      </c>
      <c r="W83" s="127">
        <f>IEAdelivcost!R146</f>
        <v>4.3169599469007629</v>
      </c>
      <c r="X83" s="127">
        <f>IEAdelivcost!S146</f>
        <v>5.9898825375279436</v>
      </c>
      <c r="Y83">
        <f t="shared" si="1"/>
        <v>6.2812957314781421</v>
      </c>
      <c r="Z83" s="127">
        <f>IEAdelivcost!U146</f>
        <v>6.3692177393306313</v>
      </c>
      <c r="AA83" s="127">
        <f>IEAdelivcost!V146</f>
        <v>6.2812957314781421</v>
      </c>
      <c r="AB83" s="127">
        <f>IEAdelivcost!$Y146</f>
        <v>4.4939450156188387</v>
      </c>
      <c r="AC83" s="127">
        <f>IEAdelivcost!$Y146</f>
        <v>4.4939450156188387</v>
      </c>
      <c r="AD83" s="127">
        <f>IEAdelivcost!$Z146</f>
        <v>5.7393389888093695</v>
      </c>
      <c r="AE83" s="127">
        <f>IEAdelivcost!$Y146</f>
        <v>4.4939450156188387</v>
      </c>
      <c r="AF83" s="127">
        <f>IEAdelivcost!$Z146</f>
        <v>5.7393389888093695</v>
      </c>
      <c r="AG83" s="127">
        <f>IEAdelivcost!$Y146</f>
        <v>4.4939450156188387</v>
      </c>
      <c r="AH83" s="127">
        <f>IEAdelivcost!$Z146</f>
        <v>5.7393389888093695</v>
      </c>
      <c r="AI83" s="127">
        <f>IEAdelivcost!$Y146</f>
        <v>4.4939450156188387</v>
      </c>
      <c r="AJ83" s="127">
        <f>IEAdelivcost!$Z146</f>
        <v>5.7393389888093695</v>
      </c>
      <c r="AK83" s="127">
        <f>IEAdelivcost!$Y146</f>
        <v>4.4939450156188387</v>
      </c>
      <c r="AL83" s="127">
        <f>IEAdelivcost!$Z146</f>
        <v>5.7393389888093695</v>
      </c>
      <c r="AP83" s="154">
        <f>IEAdelivcost!T146</f>
        <v>1.8851666666666667</v>
      </c>
    </row>
    <row r="84" spans="3:42" x14ac:dyDescent="0.35">
      <c r="C84" s="125" t="s">
        <v>282</v>
      </c>
      <c r="D84" s="126"/>
      <c r="E84" t="str">
        <f>IEAdelivcost!B147</f>
        <v>COMGEO</v>
      </c>
      <c r="F84" t="s">
        <v>243</v>
      </c>
      <c r="G84" t="str">
        <f>IEAdelivcost!B147</f>
        <v>COMGEO</v>
      </c>
      <c r="I84" s="127">
        <f>IEAdelivcost!D147</f>
        <v>5.801833333333331</v>
      </c>
      <c r="J84" s="127">
        <f>IEAdelivcost!E147</f>
        <v>7.5518333333333345</v>
      </c>
      <c r="K84" s="127">
        <f>IEAdelivcost!F147</f>
        <v>6.6212777777777774</v>
      </c>
      <c r="L84" s="127">
        <f>IEAdelivcost!G147</f>
        <v>3.1681223898747088</v>
      </c>
      <c r="M84" s="127">
        <f>IEAdelivcost!H147</f>
        <v>1.8851666666666667</v>
      </c>
      <c r="N84" s="127">
        <f>IEAdelivcost!I147</f>
        <v>5.1629444444444417</v>
      </c>
      <c r="O84" s="127">
        <f>IEAdelivcost!J147</f>
        <v>1.9268333333333327</v>
      </c>
      <c r="P84" s="127">
        <f>IEAdelivcost!K147</f>
        <v>4.6768333333333345</v>
      </c>
      <c r="Q84" s="127">
        <f>IEAdelivcost!L147</f>
        <v>2.8573888888888881</v>
      </c>
      <c r="R84" s="127">
        <f>IEAdelivcost!M147</f>
        <v>3.2184999999999979</v>
      </c>
      <c r="S84" s="127">
        <f>IEAdelivcost!N147</f>
        <v>5.5240555555555559</v>
      </c>
      <c r="T84" s="127">
        <f>IEAdelivcost!O147</f>
        <v>6.8435000000000024</v>
      </c>
      <c r="U84" s="127">
        <f>IEAdelivcost!P147</f>
        <v>2.2635901198796917</v>
      </c>
      <c r="V84" s="127">
        <f>IEAdelivcost!Q147</f>
        <v>5.4133510422426703</v>
      </c>
      <c r="W84" s="127">
        <f>IEAdelivcost!R147</f>
        <v>4.3169599469007629</v>
      </c>
      <c r="X84" s="127">
        <f>IEAdelivcost!S147</f>
        <v>5.9898825375279436</v>
      </c>
      <c r="Y84">
        <f t="shared" si="1"/>
        <v>6.2812957314781421</v>
      </c>
      <c r="Z84" s="127">
        <f>IEAdelivcost!U147</f>
        <v>6.3692177393306313</v>
      </c>
      <c r="AA84" s="127">
        <f>IEAdelivcost!V147</f>
        <v>6.2812957314781421</v>
      </c>
      <c r="AB84" s="127">
        <f>IEAdelivcost!$Y147</f>
        <v>4.4939450156188387</v>
      </c>
      <c r="AC84" s="127">
        <f>IEAdelivcost!$Y147</f>
        <v>4.4939450156188387</v>
      </c>
      <c r="AD84" s="127">
        <f>IEAdelivcost!$Z147</f>
        <v>5.7393389888093695</v>
      </c>
      <c r="AE84" s="127">
        <f>IEAdelivcost!$Y147</f>
        <v>4.4939450156188387</v>
      </c>
      <c r="AF84" s="127">
        <f>IEAdelivcost!$Z147</f>
        <v>5.7393389888093695</v>
      </c>
      <c r="AG84" s="127">
        <f>IEAdelivcost!$Y147</f>
        <v>4.4939450156188387</v>
      </c>
      <c r="AH84" s="127">
        <f>IEAdelivcost!$Z147</f>
        <v>5.7393389888093695</v>
      </c>
      <c r="AI84" s="127">
        <f>IEAdelivcost!$Y147</f>
        <v>4.4939450156188387</v>
      </c>
      <c r="AJ84" s="127">
        <f>IEAdelivcost!$Z147</f>
        <v>5.7393389888093695</v>
      </c>
      <c r="AK84" s="127">
        <f>IEAdelivcost!$Y147</f>
        <v>4.4939450156188387</v>
      </c>
      <c r="AL84" s="127">
        <f>IEAdelivcost!$Z147</f>
        <v>5.7393389888093695</v>
      </c>
      <c r="AP84" s="154">
        <f>IEAdelivcost!T147</f>
        <v>1.8851666666666667</v>
      </c>
    </row>
    <row r="85" spans="3:42" x14ac:dyDescent="0.35">
      <c r="C85" s="125" t="s">
        <v>282</v>
      </c>
      <c r="D85" s="126"/>
      <c r="E85" t="str">
        <f>IEAdelivcost!B148</f>
        <v>COMHH2</v>
      </c>
      <c r="F85" t="s">
        <v>243</v>
      </c>
      <c r="G85" t="str">
        <f>IEAdelivcost!B148</f>
        <v>COMHH2</v>
      </c>
      <c r="I85" s="127">
        <f>IEAdelivcost!D148</f>
        <v>0</v>
      </c>
      <c r="J85" s="127">
        <f>IEAdelivcost!E148</f>
        <v>0</v>
      </c>
      <c r="K85" s="127">
        <f>IEAdelivcost!F148</f>
        <v>0</v>
      </c>
      <c r="L85" s="127">
        <f>IEAdelivcost!G148</f>
        <v>0</v>
      </c>
      <c r="M85" s="127">
        <f>IEAdelivcost!H148</f>
        <v>0</v>
      </c>
      <c r="N85" s="127">
        <f>IEAdelivcost!I148</f>
        <v>0</v>
      </c>
      <c r="O85" s="127">
        <f>IEAdelivcost!J148</f>
        <v>0</v>
      </c>
      <c r="P85" s="127">
        <f>IEAdelivcost!K148</f>
        <v>0</v>
      </c>
      <c r="Q85" s="127">
        <f>IEAdelivcost!L148</f>
        <v>0</v>
      </c>
      <c r="R85" s="127">
        <f>IEAdelivcost!M148</f>
        <v>0</v>
      </c>
      <c r="S85" s="127">
        <f>IEAdelivcost!N148</f>
        <v>0</v>
      </c>
      <c r="T85" s="127">
        <f>IEAdelivcost!O148</f>
        <v>0</v>
      </c>
      <c r="U85" s="127">
        <f>IEAdelivcost!P148</f>
        <v>0</v>
      </c>
      <c r="V85" s="127">
        <f>IEAdelivcost!Q148</f>
        <v>0</v>
      </c>
      <c r="W85" s="127">
        <f>IEAdelivcost!R148</f>
        <v>0</v>
      </c>
      <c r="X85" s="127">
        <f>IEAdelivcost!S148</f>
        <v>0</v>
      </c>
      <c r="Y85">
        <f t="shared" si="1"/>
        <v>0</v>
      </c>
      <c r="Z85" s="127">
        <f>IEAdelivcost!U148</f>
        <v>0</v>
      </c>
      <c r="AA85" s="127">
        <f>IEAdelivcost!V148</f>
        <v>0</v>
      </c>
      <c r="AB85" s="127">
        <f>IEAdelivcost!$Y148</f>
        <v>0</v>
      </c>
      <c r="AC85" s="127">
        <f>IEAdelivcost!$Y148</f>
        <v>0</v>
      </c>
      <c r="AD85" s="127">
        <f>IEAdelivcost!$Z148</f>
        <v>0</v>
      </c>
      <c r="AE85" s="127">
        <f>IEAdelivcost!$Y148</f>
        <v>0</v>
      </c>
      <c r="AF85" s="127">
        <f>IEAdelivcost!$Z148</f>
        <v>0</v>
      </c>
      <c r="AG85" s="127">
        <f>IEAdelivcost!$Y148</f>
        <v>0</v>
      </c>
      <c r="AH85" s="127">
        <f>IEAdelivcost!$Z148</f>
        <v>0</v>
      </c>
      <c r="AI85" s="127">
        <f>IEAdelivcost!$Y148</f>
        <v>0</v>
      </c>
      <c r="AJ85" s="127">
        <f>IEAdelivcost!$Z148</f>
        <v>0</v>
      </c>
      <c r="AK85" s="127">
        <f>IEAdelivcost!$Y148</f>
        <v>0</v>
      </c>
      <c r="AL85" s="127">
        <f>IEAdelivcost!$Z148</f>
        <v>0</v>
      </c>
      <c r="AP85" s="154">
        <f>IEAdelivcost!T148</f>
        <v>0</v>
      </c>
    </row>
    <row r="86" spans="3:42" x14ac:dyDescent="0.35">
      <c r="C86" s="125" t="s">
        <v>282</v>
      </c>
      <c r="D86" s="126"/>
      <c r="E86" t="str">
        <f>IEAdelivcost!B149</f>
        <v>COMDMEB</v>
      </c>
      <c r="F86" t="s">
        <v>243</v>
      </c>
      <c r="G86" t="str">
        <f>IEAdelivcost!B149</f>
        <v>COMDMEB</v>
      </c>
      <c r="I86" s="127">
        <f>IEAdelivcost!D149</f>
        <v>0.88422669681660038</v>
      </c>
      <c r="J86" s="127">
        <f>IEAdelivcost!E149</f>
        <v>0.57948795424446775</v>
      </c>
      <c r="K86" s="127">
        <f>IEAdelivcost!F149</f>
        <v>0.78195983868684538</v>
      </c>
      <c r="L86" s="127">
        <f>IEAdelivcost!G149</f>
        <v>1.3320883908324093</v>
      </c>
      <c r="M86" s="127">
        <f>IEAdelivcost!H149</f>
        <v>0.73110132053091847</v>
      </c>
      <c r="N86" s="127">
        <f>IEAdelivcost!I149</f>
        <v>1.1682096657629351</v>
      </c>
      <c r="O86" s="127">
        <f>IEAdelivcost!J149</f>
        <v>0.85164975410591248</v>
      </c>
      <c r="P86" s="127">
        <f>IEAdelivcost!K149</f>
        <v>1.7712267445468517</v>
      </c>
      <c r="Q86" s="127">
        <f>IEAdelivcost!L149</f>
        <v>1.4186535038172541</v>
      </c>
      <c r="R86" s="127">
        <f>IEAdelivcost!M149</f>
        <v>1.3522625193055986</v>
      </c>
      <c r="S86" s="127">
        <f>IEAdelivcost!N149</f>
        <v>0.99178284083457013</v>
      </c>
      <c r="T86" s="127">
        <f>IEAdelivcost!O149</f>
        <v>0.73921119234497201</v>
      </c>
      <c r="U86" s="127">
        <f>IEAdelivcost!P149</f>
        <v>0.91054337446717737</v>
      </c>
      <c r="V86" s="127">
        <f>IEAdelivcost!Q149</f>
        <v>0.86042609448975993</v>
      </c>
      <c r="W86" s="127">
        <f>IEAdelivcost!R149</f>
        <v>2.0263907664377965</v>
      </c>
      <c r="X86" s="127">
        <f>IEAdelivcost!S149</f>
        <v>1.0151388530003023</v>
      </c>
      <c r="Y86">
        <f t="shared" si="1"/>
        <v>1.0151388530003023</v>
      </c>
      <c r="Z86" s="127">
        <f>IEAdelivcost!U149</f>
        <v>1.2354522043379705</v>
      </c>
      <c r="AA86" s="127">
        <f>IEAdelivcost!V149</f>
        <v>1.0151388530003023</v>
      </c>
      <c r="AB86" s="127">
        <f>IEAdelivcost!$Y149</f>
        <v>1.026630706484734</v>
      </c>
      <c r="AC86" s="127">
        <f>IEAdelivcost!$Y149</f>
        <v>1.026630706484734</v>
      </c>
      <c r="AD86" s="127">
        <f>IEAdelivcost!$Z149</f>
        <v>1.3230301691940927</v>
      </c>
      <c r="AE86" s="127">
        <f>IEAdelivcost!$Y149</f>
        <v>1.026630706484734</v>
      </c>
      <c r="AF86" s="127">
        <f>IEAdelivcost!$Z149</f>
        <v>1.3230301691940927</v>
      </c>
      <c r="AG86" s="127">
        <f>IEAdelivcost!$Y149</f>
        <v>1.026630706484734</v>
      </c>
      <c r="AH86" s="127">
        <f>IEAdelivcost!$Z149</f>
        <v>1.3230301691940927</v>
      </c>
      <c r="AI86" s="127">
        <f>IEAdelivcost!$Y149</f>
        <v>1.026630706484734</v>
      </c>
      <c r="AJ86" s="127">
        <f>IEAdelivcost!$Z149</f>
        <v>1.3230301691940927</v>
      </c>
      <c r="AK86" s="127">
        <f>IEAdelivcost!$Y149</f>
        <v>1.026630706484734</v>
      </c>
      <c r="AL86" s="127">
        <f>IEAdelivcost!$Z149</f>
        <v>1.3230301691940927</v>
      </c>
      <c r="AP86" s="154">
        <f>IEAdelivcost!T149</f>
        <v>6.75278102435942</v>
      </c>
    </row>
    <row r="87" spans="3:42" x14ac:dyDescent="0.35">
      <c r="C87" s="125" t="s">
        <v>282</v>
      </c>
      <c r="D87" s="126"/>
      <c r="E87" t="str">
        <f>IEAdelivcost!B150</f>
        <v>COMDMES</v>
      </c>
      <c r="F87" t="s">
        <v>243</v>
      </c>
      <c r="G87" t="str">
        <f>IEAdelivcost!B150</f>
        <v>COMDMES</v>
      </c>
      <c r="I87" s="127">
        <f>IEAdelivcost!D150</f>
        <v>0.88422669681660038</v>
      </c>
      <c r="J87" s="127">
        <f>IEAdelivcost!E150</f>
        <v>0.57948795424446775</v>
      </c>
      <c r="K87" s="127">
        <f>IEAdelivcost!F150</f>
        <v>0.78195983868684538</v>
      </c>
      <c r="L87" s="127">
        <f>IEAdelivcost!G150</f>
        <v>1.3320883908324093</v>
      </c>
      <c r="M87" s="127">
        <f>IEAdelivcost!H150</f>
        <v>0.73110132053091847</v>
      </c>
      <c r="N87" s="127">
        <f>IEAdelivcost!I150</f>
        <v>1.1682096657629351</v>
      </c>
      <c r="O87" s="127">
        <f>IEAdelivcost!J150</f>
        <v>0.85164975410591248</v>
      </c>
      <c r="P87" s="127">
        <f>IEAdelivcost!K150</f>
        <v>1.7712267445468517</v>
      </c>
      <c r="Q87" s="127">
        <f>IEAdelivcost!L150</f>
        <v>1.4186535038172541</v>
      </c>
      <c r="R87" s="127">
        <f>IEAdelivcost!M150</f>
        <v>1.3522625193055986</v>
      </c>
      <c r="S87" s="127">
        <f>IEAdelivcost!N150</f>
        <v>0.99178284083457013</v>
      </c>
      <c r="T87" s="127">
        <f>IEAdelivcost!O150</f>
        <v>0.73921119234497201</v>
      </c>
      <c r="U87" s="127">
        <f>IEAdelivcost!P150</f>
        <v>0.91054337446717737</v>
      </c>
      <c r="V87" s="127">
        <f>IEAdelivcost!Q150</f>
        <v>0.86042609448975993</v>
      </c>
      <c r="W87" s="127">
        <f>IEAdelivcost!R150</f>
        <v>2.0263907664377965</v>
      </c>
      <c r="X87" s="127">
        <f>IEAdelivcost!S150</f>
        <v>1.0151388530003023</v>
      </c>
      <c r="Y87">
        <f t="shared" si="1"/>
        <v>1.0151388530003023</v>
      </c>
      <c r="Z87" s="127">
        <f>IEAdelivcost!U150</f>
        <v>1.2354522043379705</v>
      </c>
      <c r="AA87" s="127">
        <f>IEAdelivcost!V150</f>
        <v>1.0151388530003023</v>
      </c>
      <c r="AB87" s="127">
        <f>IEAdelivcost!$Y150</f>
        <v>1.026630706484734</v>
      </c>
      <c r="AC87" s="127">
        <f>IEAdelivcost!$Y150</f>
        <v>1.026630706484734</v>
      </c>
      <c r="AD87" s="127">
        <f>IEAdelivcost!$Z150</f>
        <v>1.3230301691940927</v>
      </c>
      <c r="AE87" s="127">
        <f>IEAdelivcost!$Y150</f>
        <v>1.026630706484734</v>
      </c>
      <c r="AF87" s="127">
        <f>IEAdelivcost!$Z150</f>
        <v>1.3230301691940927</v>
      </c>
      <c r="AG87" s="127">
        <f>IEAdelivcost!$Y150</f>
        <v>1.026630706484734</v>
      </c>
      <c r="AH87" s="127">
        <f>IEAdelivcost!$Z150</f>
        <v>1.3230301691940927</v>
      </c>
      <c r="AI87" s="127">
        <f>IEAdelivcost!$Y150</f>
        <v>1.026630706484734</v>
      </c>
      <c r="AJ87" s="127">
        <f>IEAdelivcost!$Z150</f>
        <v>1.3230301691940927</v>
      </c>
      <c r="AK87" s="127">
        <f>IEAdelivcost!$Y150</f>
        <v>1.026630706484734</v>
      </c>
      <c r="AL87" s="127">
        <f>IEAdelivcost!$Z150</f>
        <v>1.3230301691940927</v>
      </c>
      <c r="AP87" s="154">
        <f>IEAdelivcost!T150</f>
        <v>6.75278102435942</v>
      </c>
    </row>
    <row r="88" spans="3:42" x14ac:dyDescent="0.35">
      <c r="C88" s="125" t="s">
        <v>282</v>
      </c>
      <c r="D88" s="126"/>
      <c r="E88" t="str">
        <f>IEAdelivcost!B151</f>
        <v>COMLTH</v>
      </c>
      <c r="F88" t="s">
        <v>243</v>
      </c>
      <c r="G88" t="str">
        <f>IEAdelivcost!B151</f>
        <v>COMLTH</v>
      </c>
      <c r="I88" s="127">
        <f>IEAdelivcost!D151</f>
        <v>5.801833333333331</v>
      </c>
      <c r="J88" s="127">
        <f>IEAdelivcost!E151</f>
        <v>7.5518333333333345</v>
      </c>
      <c r="K88" s="127">
        <f>IEAdelivcost!F151</f>
        <v>6.6212777777777774</v>
      </c>
      <c r="L88" s="127">
        <f>IEAdelivcost!G151</f>
        <v>3.1681223898747088</v>
      </c>
      <c r="M88" s="127">
        <f>IEAdelivcost!H151</f>
        <v>1.8851666666666667</v>
      </c>
      <c r="N88" s="127">
        <f>IEAdelivcost!I151</f>
        <v>5.1629444444444417</v>
      </c>
      <c r="O88" s="127">
        <f>IEAdelivcost!J151</f>
        <v>1.9268333333333327</v>
      </c>
      <c r="P88" s="127">
        <f>IEAdelivcost!K151</f>
        <v>4.6768333333333345</v>
      </c>
      <c r="Q88" s="127">
        <f>IEAdelivcost!L151</f>
        <v>2.8573888888888881</v>
      </c>
      <c r="R88" s="127">
        <f>IEAdelivcost!M151</f>
        <v>3.2184999999999979</v>
      </c>
      <c r="S88" s="127">
        <f>IEAdelivcost!N151</f>
        <v>5.5240555555555559</v>
      </c>
      <c r="T88" s="127">
        <f>IEAdelivcost!O151</f>
        <v>6.8435000000000024</v>
      </c>
      <c r="U88" s="127">
        <f>IEAdelivcost!P151</f>
        <v>2.2635901198796917</v>
      </c>
      <c r="V88" s="127">
        <f>IEAdelivcost!Q151</f>
        <v>5.4133510422426703</v>
      </c>
      <c r="W88" s="127">
        <f>IEAdelivcost!R151</f>
        <v>4.3169599469007629</v>
      </c>
      <c r="X88" s="127">
        <f>IEAdelivcost!S151</f>
        <v>5.9898825375279436</v>
      </c>
      <c r="Y88">
        <f t="shared" si="1"/>
        <v>6.2812957314781421</v>
      </c>
      <c r="Z88" s="127">
        <f>IEAdelivcost!U151</f>
        <v>6.3692177393306313</v>
      </c>
      <c r="AA88" s="127">
        <f>IEAdelivcost!V151</f>
        <v>6.2812957314781421</v>
      </c>
      <c r="AB88" s="127">
        <f>IEAdelivcost!$Y151</f>
        <v>4.4939450156188387</v>
      </c>
      <c r="AC88" s="127">
        <f>IEAdelivcost!$Y151</f>
        <v>4.4939450156188387</v>
      </c>
      <c r="AD88" s="127">
        <f>IEAdelivcost!$Z151</f>
        <v>5.7393389888093695</v>
      </c>
      <c r="AE88" s="127">
        <f>IEAdelivcost!$Y151</f>
        <v>4.4939450156188387</v>
      </c>
      <c r="AF88" s="127">
        <f>IEAdelivcost!$Z151</f>
        <v>5.7393389888093695</v>
      </c>
      <c r="AG88" s="127">
        <f>IEAdelivcost!$Y151</f>
        <v>4.4939450156188387</v>
      </c>
      <c r="AH88" s="127">
        <f>IEAdelivcost!$Z151</f>
        <v>5.7393389888093695</v>
      </c>
      <c r="AI88" s="127">
        <f>IEAdelivcost!$Y151</f>
        <v>4.4939450156188387</v>
      </c>
      <c r="AJ88" s="127">
        <f>IEAdelivcost!$Z151</f>
        <v>5.7393389888093695</v>
      </c>
      <c r="AK88" s="127">
        <f>IEAdelivcost!$Y151</f>
        <v>4.4939450156188387</v>
      </c>
      <c r="AL88" s="127">
        <f>IEAdelivcost!$Z151</f>
        <v>5.7393389888093695</v>
      </c>
      <c r="AP88" s="154">
        <f>IEAdelivcost!T151</f>
        <v>1.8851666666666667</v>
      </c>
    </row>
    <row r="89" spans="3:42" x14ac:dyDescent="0.35">
      <c r="C89" s="125" t="s">
        <v>282</v>
      </c>
      <c r="D89" s="126"/>
      <c r="E89" t="str">
        <f>IEAdelivcost!B152</f>
        <v>COMHTH</v>
      </c>
      <c r="F89" t="s">
        <v>243</v>
      </c>
      <c r="G89" t="str">
        <f>IEAdelivcost!B152</f>
        <v>COMHTH</v>
      </c>
      <c r="I89" s="127">
        <f>IEAdelivcost!D152</f>
        <v>5.801833333333331</v>
      </c>
      <c r="J89" s="127">
        <f>IEAdelivcost!E152</f>
        <v>2.0595983880190314</v>
      </c>
      <c r="K89" s="127">
        <f>IEAdelivcost!F152</f>
        <v>2.4796185815217768</v>
      </c>
      <c r="L89" s="127">
        <f>IEAdelivcost!G152</f>
        <v>0.9547364947243453</v>
      </c>
      <c r="M89" s="127">
        <f>IEAdelivcost!H152</f>
        <v>0.11107293292993997</v>
      </c>
      <c r="N89" s="127">
        <f>IEAdelivcost!I152</f>
        <v>1.6943113670936409</v>
      </c>
      <c r="O89" s="127">
        <f>IEAdelivcost!J152</f>
        <v>1.5030302283036052</v>
      </c>
      <c r="P89" s="127">
        <f>IEAdelivcost!K152</f>
        <v>1.4127825957639266</v>
      </c>
      <c r="Q89" s="127">
        <f>IEAdelivcost!L152</f>
        <v>0.56553885923717961</v>
      </c>
      <c r="R89" s="127">
        <f>IEAdelivcost!M152</f>
        <v>0.59011207883741335</v>
      </c>
      <c r="S89" s="127">
        <f>IEAdelivcost!N152</f>
        <v>0.52624117448511087</v>
      </c>
      <c r="T89" s="127">
        <f>IEAdelivcost!O152</f>
        <v>0.29614410730716412</v>
      </c>
      <c r="U89" s="127">
        <f>IEAdelivcost!P152</f>
        <v>0.68799500559222904</v>
      </c>
      <c r="V89" s="127">
        <f>IEAdelivcost!Q152</f>
        <v>1.5773269781487593</v>
      </c>
      <c r="W89" s="127">
        <f>IEAdelivcost!R152</f>
        <v>1.1612175482381435</v>
      </c>
      <c r="X89" s="127">
        <f>IEAdelivcost!S152</f>
        <v>1.1612175482381435</v>
      </c>
      <c r="Y89">
        <f t="shared" si="1"/>
        <v>1.1612175482381435</v>
      </c>
      <c r="Z89" s="127">
        <f>IEAdelivcost!U152</f>
        <v>1.1612175482381435</v>
      </c>
      <c r="AA89" s="127">
        <f>IEAdelivcost!V152</f>
        <v>1.1612175482381435</v>
      </c>
      <c r="AB89" s="127">
        <f>IEAdelivcost!$Y152</f>
        <v>1.4471672946641037</v>
      </c>
      <c r="AC89" s="127">
        <f>IEAdelivcost!$Y152</f>
        <v>1.4471672946641037</v>
      </c>
      <c r="AD89" s="127">
        <f>IEAdelivcost!$Z152</f>
        <v>1.1612175482381435</v>
      </c>
      <c r="AE89" s="127">
        <f>IEAdelivcost!$Y152</f>
        <v>1.4471672946641037</v>
      </c>
      <c r="AF89" s="127">
        <f>IEAdelivcost!$Z152</f>
        <v>1.1612175482381435</v>
      </c>
      <c r="AG89" s="127">
        <f>IEAdelivcost!$Y152</f>
        <v>1.4471672946641037</v>
      </c>
      <c r="AH89" s="127">
        <f>IEAdelivcost!$Z152</f>
        <v>1.1612175482381435</v>
      </c>
      <c r="AI89" s="127">
        <f>IEAdelivcost!$Y152</f>
        <v>1.4471672946641037</v>
      </c>
      <c r="AJ89" s="127">
        <f>IEAdelivcost!$Z152</f>
        <v>1.1612175482381435</v>
      </c>
      <c r="AK89" s="127">
        <f>IEAdelivcost!$Y152</f>
        <v>1.4471672946641037</v>
      </c>
      <c r="AL89" s="127">
        <f>IEAdelivcost!$Z152</f>
        <v>1.1612175482381435</v>
      </c>
      <c r="AP89" s="154">
        <f>IEAdelivcost!T152</f>
        <v>2.8275284489441752</v>
      </c>
    </row>
    <row r="90" spans="3:42" x14ac:dyDescent="0.35">
      <c r="C90" s="125" t="s">
        <v>282</v>
      </c>
      <c r="D90" s="126"/>
      <c r="E90" t="str">
        <f>IEAdelivcost!B153</f>
        <v>COMSLU</v>
      </c>
      <c r="F90" t="s">
        <v>243</v>
      </c>
      <c r="G90" t="str">
        <f>IEAdelivcost!B153</f>
        <v>COMSLU</v>
      </c>
      <c r="I90" s="127">
        <f>IEAdelivcost!D153</f>
        <v>3.8763451541161076</v>
      </c>
      <c r="J90" s="127">
        <f>IEAdelivcost!E153</f>
        <v>4.1191967760380628</v>
      </c>
      <c r="K90" s="127">
        <f>IEAdelivcost!F153</f>
        <v>4.9592371630435537</v>
      </c>
      <c r="L90" s="127">
        <f>IEAdelivcost!G153</f>
        <v>1.9094729894486906</v>
      </c>
      <c r="M90" s="127">
        <f>IEAdelivcost!H153</f>
        <v>0.22214586585987994</v>
      </c>
      <c r="N90" s="127">
        <f>IEAdelivcost!I153</f>
        <v>3.3886227341872819</v>
      </c>
      <c r="O90" s="127">
        <f>IEAdelivcost!J153</f>
        <v>3.0060604566072104</v>
      </c>
      <c r="P90" s="127">
        <f>IEAdelivcost!K153</f>
        <v>2.8255651915278532</v>
      </c>
      <c r="Q90" s="127">
        <f>IEAdelivcost!L153</f>
        <v>1.1310777184743592</v>
      </c>
      <c r="R90" s="127">
        <f>IEAdelivcost!M153</f>
        <v>1.1802241576748267</v>
      </c>
      <c r="S90" s="127">
        <f>IEAdelivcost!N153</f>
        <v>1.0524823489702217</v>
      </c>
      <c r="T90" s="127">
        <f>IEAdelivcost!O153</f>
        <v>0.59228821461432823</v>
      </c>
      <c r="U90" s="127">
        <f>IEAdelivcost!P153</f>
        <v>1.3759900111844581</v>
      </c>
      <c r="V90" s="127">
        <f>IEAdelivcost!Q153</f>
        <v>3.1546539562975187</v>
      </c>
      <c r="W90" s="127">
        <f>IEAdelivcost!R153</f>
        <v>2.322435096476287</v>
      </c>
      <c r="X90" s="127">
        <f>IEAdelivcost!S153</f>
        <v>2.322435096476287</v>
      </c>
      <c r="Y90">
        <f t="shared" si="1"/>
        <v>2.322435096476287</v>
      </c>
      <c r="Z90" s="127">
        <f>IEAdelivcost!U153</f>
        <v>2.322435096476287</v>
      </c>
      <c r="AA90" s="127">
        <f>IEAdelivcost!V153</f>
        <v>2.322435096476287</v>
      </c>
      <c r="AB90" s="127">
        <f>IEAdelivcost!$Y153</f>
        <v>2.3423830527174538</v>
      </c>
      <c r="AC90" s="127">
        <f>IEAdelivcost!$Y153</f>
        <v>2.3423830527174538</v>
      </c>
      <c r="AD90" s="127">
        <f>IEAdelivcost!$Z153</f>
        <v>2.322435096476287</v>
      </c>
      <c r="AE90" s="127">
        <f>IEAdelivcost!$Y153</f>
        <v>2.3423830527174538</v>
      </c>
      <c r="AF90" s="127">
        <f>IEAdelivcost!$Z153</f>
        <v>2.322435096476287</v>
      </c>
      <c r="AG90" s="127">
        <f>IEAdelivcost!$Y153</f>
        <v>2.3423830527174538</v>
      </c>
      <c r="AH90" s="127">
        <f>IEAdelivcost!$Z153</f>
        <v>2.322435096476287</v>
      </c>
      <c r="AI90" s="127">
        <f>IEAdelivcost!$Y153</f>
        <v>2.3423830527174538</v>
      </c>
      <c r="AJ90" s="127">
        <f>IEAdelivcost!$Z153</f>
        <v>2.322435096476287</v>
      </c>
      <c r="AK90" s="127">
        <f>IEAdelivcost!$Y153</f>
        <v>2.3423830527174538</v>
      </c>
      <c r="AL90" s="127">
        <f>IEAdelivcost!$Z153</f>
        <v>2.322435096476287</v>
      </c>
      <c r="AP90" s="154">
        <f>IEAdelivcost!T153</f>
        <v>5.6550568978883504</v>
      </c>
    </row>
    <row r="91" spans="3:42" x14ac:dyDescent="0.35">
      <c r="C91" s="125" t="s">
        <v>282</v>
      </c>
      <c r="D91" s="126"/>
      <c r="E91" t="str">
        <f>IEAdelivcost!B154</f>
        <v>AGRBDL</v>
      </c>
      <c r="G91" t="str">
        <f>IEAdelivcost!B154</f>
        <v>AGRBDL</v>
      </c>
      <c r="I91" s="127">
        <f>IEAdelivcost!D154</f>
        <v>0.88422669681660038</v>
      </c>
      <c r="J91" s="127">
        <f>IEAdelivcost!E154</f>
        <v>0.57948795424446775</v>
      </c>
      <c r="K91" s="127">
        <f>IEAdelivcost!F154</f>
        <v>0.78195983868684538</v>
      </c>
      <c r="L91" s="127">
        <f>IEAdelivcost!G154</f>
        <v>1.3320883908324093</v>
      </c>
      <c r="M91" s="127">
        <f>IEAdelivcost!H154</f>
        <v>0.73110132053091847</v>
      </c>
      <c r="N91" s="127">
        <f>IEAdelivcost!I154</f>
        <v>1.1682096657629351</v>
      </c>
      <c r="O91" s="127">
        <f>IEAdelivcost!J154</f>
        <v>0.85164975410591248</v>
      </c>
      <c r="P91" s="127">
        <f>IEAdelivcost!K154</f>
        <v>1.7712267445468517</v>
      </c>
      <c r="Q91" s="127">
        <f>IEAdelivcost!L154</f>
        <v>1.4186535038172541</v>
      </c>
      <c r="R91" s="127">
        <f>IEAdelivcost!M154</f>
        <v>1.3522625193055986</v>
      </c>
      <c r="S91" s="127">
        <f>IEAdelivcost!N154</f>
        <v>0.99178284083457013</v>
      </c>
      <c r="T91" s="127">
        <f>IEAdelivcost!O154</f>
        <v>0.73921119234497201</v>
      </c>
      <c r="U91" s="127">
        <f>IEAdelivcost!P154</f>
        <v>0.91054337446717737</v>
      </c>
      <c r="V91" s="127">
        <f>IEAdelivcost!Q154</f>
        <v>0.86042609448975993</v>
      </c>
      <c r="W91" s="127">
        <f>IEAdelivcost!R154</f>
        <v>2.0263907664377965</v>
      </c>
      <c r="X91" s="127">
        <f>IEAdelivcost!S154</f>
        <v>1.0151388530003023</v>
      </c>
      <c r="Y91">
        <f t="shared" si="1"/>
        <v>1.0151388530003023</v>
      </c>
      <c r="Z91" s="127">
        <f>IEAdelivcost!U154</f>
        <v>1.2354522043379705</v>
      </c>
      <c r="AA91" s="127">
        <f>IEAdelivcost!V154</f>
        <v>1.0151388530003023</v>
      </c>
      <c r="AB91" s="127">
        <f>IEAdelivcost!$Y154</f>
        <v>1.026630706484734</v>
      </c>
      <c r="AC91" s="127">
        <f>IEAdelivcost!$Y154</f>
        <v>1.026630706484734</v>
      </c>
      <c r="AD91" s="127">
        <f>IEAdelivcost!$Z154</f>
        <v>1.3230301691940927</v>
      </c>
      <c r="AE91" s="127">
        <f>IEAdelivcost!$Y154</f>
        <v>1.026630706484734</v>
      </c>
      <c r="AF91" s="127">
        <f>IEAdelivcost!$Z154</f>
        <v>1.3230301691940927</v>
      </c>
      <c r="AG91" s="127">
        <f>IEAdelivcost!$Y154</f>
        <v>1.026630706484734</v>
      </c>
      <c r="AH91" s="127">
        <f>IEAdelivcost!$Z154</f>
        <v>1.3230301691940927</v>
      </c>
      <c r="AI91" s="127">
        <f>IEAdelivcost!$Y154</f>
        <v>1.026630706484734</v>
      </c>
      <c r="AJ91" s="127">
        <f>IEAdelivcost!$Z154</f>
        <v>1.3230301691940927</v>
      </c>
      <c r="AK91" s="127">
        <f>IEAdelivcost!$Y154</f>
        <v>1.026630706484734</v>
      </c>
      <c r="AL91" s="127">
        <f>IEAdelivcost!$Z154</f>
        <v>1.3230301691940927</v>
      </c>
      <c r="AP91" s="154">
        <f>IEAdelivcost!T154</f>
        <v>6.75278102435942</v>
      </c>
    </row>
    <row r="92" spans="3:42" x14ac:dyDescent="0.35">
      <c r="C92" s="125" t="s">
        <v>282</v>
      </c>
      <c r="D92" s="126"/>
      <c r="E92" t="str">
        <f>IEAdelivcost!B155</f>
        <v>AGRBIO</v>
      </c>
      <c r="G92" t="str">
        <f>IEAdelivcost!B155</f>
        <v>AGRBIO</v>
      </c>
      <c r="I92" s="127">
        <f>IEAdelivcost!D155</f>
        <v>0</v>
      </c>
      <c r="J92" s="127">
        <f>IEAdelivcost!E155</f>
        <v>0</v>
      </c>
      <c r="K92" s="127">
        <f>IEAdelivcost!F155</f>
        <v>0</v>
      </c>
      <c r="L92" s="127">
        <f>IEAdelivcost!G155</f>
        <v>0</v>
      </c>
      <c r="M92" s="127">
        <f>IEAdelivcost!H155</f>
        <v>0</v>
      </c>
      <c r="N92" s="127">
        <f>IEAdelivcost!I155</f>
        <v>0</v>
      </c>
      <c r="O92" s="127">
        <f>IEAdelivcost!J155</f>
        <v>0</v>
      </c>
      <c r="P92" s="127">
        <f>IEAdelivcost!K155</f>
        <v>0</v>
      </c>
      <c r="Q92" s="127">
        <f>IEAdelivcost!L155</f>
        <v>0</v>
      </c>
      <c r="R92" s="127">
        <f>IEAdelivcost!M155</f>
        <v>0</v>
      </c>
      <c r="S92" s="127">
        <f>IEAdelivcost!N155</f>
        <v>0</v>
      </c>
      <c r="T92" s="127">
        <f>IEAdelivcost!O155</f>
        <v>0</v>
      </c>
      <c r="U92" s="127">
        <f>IEAdelivcost!P155</f>
        <v>0</v>
      </c>
      <c r="V92" s="127">
        <f>IEAdelivcost!Q155</f>
        <v>0</v>
      </c>
      <c r="W92" s="127">
        <f>IEAdelivcost!R155</f>
        <v>0</v>
      </c>
      <c r="X92" s="127">
        <f>IEAdelivcost!S155</f>
        <v>0</v>
      </c>
      <c r="Y92">
        <f t="shared" si="1"/>
        <v>0</v>
      </c>
      <c r="Z92" s="127">
        <f>IEAdelivcost!U155</f>
        <v>0</v>
      </c>
      <c r="AA92" s="127">
        <f>IEAdelivcost!V155</f>
        <v>0</v>
      </c>
      <c r="AB92" s="127">
        <f>IEAdelivcost!$Y155</f>
        <v>0</v>
      </c>
      <c r="AC92" s="127">
        <f>IEAdelivcost!$Y155</f>
        <v>0</v>
      </c>
      <c r="AD92" s="127">
        <f>IEAdelivcost!$Z155</f>
        <v>0</v>
      </c>
      <c r="AE92" s="127">
        <f>IEAdelivcost!$Y155</f>
        <v>0</v>
      </c>
      <c r="AF92" s="127">
        <f>IEAdelivcost!$Z155</f>
        <v>0</v>
      </c>
      <c r="AG92" s="127">
        <f>IEAdelivcost!$Y155</f>
        <v>0</v>
      </c>
      <c r="AH92" s="127">
        <f>IEAdelivcost!$Z155</f>
        <v>0</v>
      </c>
      <c r="AI92" s="127">
        <f>IEAdelivcost!$Y155</f>
        <v>0</v>
      </c>
      <c r="AJ92" s="127">
        <f>IEAdelivcost!$Z155</f>
        <v>0</v>
      </c>
      <c r="AK92" s="127">
        <f>IEAdelivcost!$Y155</f>
        <v>0</v>
      </c>
      <c r="AL92" s="127">
        <f>IEAdelivcost!$Z155</f>
        <v>0</v>
      </c>
      <c r="AP92" s="154">
        <f>IEAdelivcost!T155</f>
        <v>0</v>
      </c>
    </row>
    <row r="93" spans="3:42" x14ac:dyDescent="0.35">
      <c r="C93" s="125" t="s">
        <v>282</v>
      </c>
      <c r="D93" s="126"/>
      <c r="E93" t="str">
        <f>IEAdelivcost!B156</f>
        <v>AGRBGS</v>
      </c>
      <c r="G93" t="str">
        <f>IEAdelivcost!B156</f>
        <v>AGRBGS</v>
      </c>
      <c r="I93" s="127">
        <f>IEAdelivcost!D156</f>
        <v>1.8269048670531691</v>
      </c>
      <c r="J93" s="127">
        <f>IEAdelivcost!E156</f>
        <v>2.7710970276650237</v>
      </c>
      <c r="K93" s="127">
        <f>IEAdelivcost!F156</f>
        <v>2.2626123240321361</v>
      </c>
      <c r="L93" s="127">
        <f>IEAdelivcost!G156</f>
        <v>3.2771742661053627</v>
      </c>
      <c r="M93" s="127">
        <f>IEAdelivcost!H156</f>
        <v>3.9858977951830576E-2</v>
      </c>
      <c r="N93" s="127">
        <f>IEAdelivcost!I156</f>
        <v>2.406613280055081</v>
      </c>
      <c r="O93" s="127">
        <f>IEAdelivcost!J156</f>
        <v>1.969113280055081</v>
      </c>
      <c r="P93" s="127">
        <f>IEAdelivcost!K156</f>
        <v>2.7708901694999737</v>
      </c>
      <c r="Q93" s="127">
        <f>IEAdelivcost!L156</f>
        <v>2.5504763306346581</v>
      </c>
      <c r="R93" s="127">
        <f>IEAdelivcost!M156</f>
        <v>1.5869431079709511</v>
      </c>
      <c r="S93" s="127">
        <f>IEAdelivcost!N156</f>
        <v>6.4345769511831872</v>
      </c>
      <c r="T93" s="127">
        <f>IEAdelivcost!O156</f>
        <v>4.0645960716420788</v>
      </c>
      <c r="U93" s="127">
        <f>IEAdelivcost!P156</f>
        <v>3.9174359146881366</v>
      </c>
      <c r="V93" s="127">
        <f>IEAdelivcost!Q156</f>
        <v>2.3262652951675618</v>
      </c>
      <c r="W93" s="127">
        <f>IEAdelivcost!R156</f>
        <v>2.6932001090728477</v>
      </c>
      <c r="X93" s="127">
        <f>IEAdelivcost!S156</f>
        <v>2.6932001090728481</v>
      </c>
      <c r="Y93">
        <f t="shared" si="1"/>
        <v>2.6932001090728481</v>
      </c>
      <c r="Z93" s="127">
        <f>IEAdelivcost!U156</f>
        <v>2.6932001090728481</v>
      </c>
      <c r="AA93" s="127">
        <f>IEAdelivcost!V156</f>
        <v>2.6932001090728481</v>
      </c>
      <c r="AB93" s="127">
        <f>IEAdelivcost!$Y156</f>
        <v>2.7288969902645879</v>
      </c>
      <c r="AC93" s="127">
        <f>IEAdelivcost!$Y156</f>
        <v>2.7288969902645879</v>
      </c>
      <c r="AD93" s="127">
        <f>IEAdelivcost!$Z156</f>
        <v>2.6932001090728477</v>
      </c>
      <c r="AE93" s="127">
        <f>IEAdelivcost!$Y156</f>
        <v>2.7288969902645879</v>
      </c>
      <c r="AF93" s="127">
        <f>IEAdelivcost!$Z156</f>
        <v>2.6932001090728477</v>
      </c>
      <c r="AG93" s="127">
        <f>IEAdelivcost!$Y156</f>
        <v>2.7288969902645879</v>
      </c>
      <c r="AH93" s="127">
        <f>IEAdelivcost!$Z156</f>
        <v>2.6932001090728477</v>
      </c>
      <c r="AI93" s="127">
        <f>IEAdelivcost!$Y156</f>
        <v>2.7288969902645879</v>
      </c>
      <c r="AJ93" s="127">
        <f>IEAdelivcost!$Z156</f>
        <v>2.6932001090728477</v>
      </c>
      <c r="AK93" s="127">
        <f>IEAdelivcost!$Y156</f>
        <v>2.7288969902645879</v>
      </c>
      <c r="AL93" s="127">
        <f>IEAdelivcost!$Z156</f>
        <v>2.6932001090728477</v>
      </c>
      <c r="AP93" s="154">
        <f>IEAdelivcost!T156</f>
        <v>0.95012475233041593</v>
      </c>
    </row>
    <row r="94" spans="3:42" x14ac:dyDescent="0.35">
      <c r="C94" s="125" t="s">
        <v>282</v>
      </c>
      <c r="D94" s="126"/>
      <c r="E94" t="str">
        <f>IEAdelivcost!B157</f>
        <v>AGRCOA</v>
      </c>
      <c r="G94" t="str">
        <f>IEAdelivcost!B157</f>
        <v>AGRCOA</v>
      </c>
      <c r="I94" s="127">
        <f>IEAdelivcost!D157</f>
        <v>3.8763451541161076</v>
      </c>
      <c r="J94" s="127">
        <f>IEAdelivcost!E157</f>
        <v>4.1191967760380628</v>
      </c>
      <c r="K94" s="127">
        <f>IEAdelivcost!F157</f>
        <v>4.9592371630435537</v>
      </c>
      <c r="L94" s="127">
        <f>IEAdelivcost!G157</f>
        <v>1.9094729894486906</v>
      </c>
      <c r="M94" s="127">
        <f>IEAdelivcost!H157</f>
        <v>0.22214586585987994</v>
      </c>
      <c r="N94" s="127">
        <f>IEAdelivcost!I157</f>
        <v>3.3886227341872819</v>
      </c>
      <c r="O94" s="127">
        <f>IEAdelivcost!J157</f>
        <v>3.0060604566072104</v>
      </c>
      <c r="P94" s="127">
        <f>IEAdelivcost!K157</f>
        <v>2.8255651915278532</v>
      </c>
      <c r="Q94" s="127">
        <f>IEAdelivcost!L157</f>
        <v>1.1310777184743592</v>
      </c>
      <c r="R94" s="127">
        <f>IEAdelivcost!M157</f>
        <v>1.1802241576748267</v>
      </c>
      <c r="S94" s="127">
        <f>IEAdelivcost!N157</f>
        <v>1.0524823489702217</v>
      </c>
      <c r="T94" s="127">
        <f>IEAdelivcost!O157</f>
        <v>0.59228821461432823</v>
      </c>
      <c r="U94" s="127">
        <f>IEAdelivcost!P157</f>
        <v>1.3759900111844581</v>
      </c>
      <c r="V94" s="127">
        <f>IEAdelivcost!Q157</f>
        <v>3.1546539562975187</v>
      </c>
      <c r="W94" s="127">
        <f>IEAdelivcost!R157</f>
        <v>2.322435096476287</v>
      </c>
      <c r="X94" s="127">
        <f>IEAdelivcost!S157</f>
        <v>2.322435096476287</v>
      </c>
      <c r="Y94">
        <f t="shared" si="1"/>
        <v>2.322435096476287</v>
      </c>
      <c r="Z94" s="127">
        <f>IEAdelivcost!U157</f>
        <v>2.322435096476287</v>
      </c>
      <c r="AA94" s="127">
        <f>IEAdelivcost!V157</f>
        <v>2.322435096476287</v>
      </c>
      <c r="AB94" s="127">
        <f>IEAdelivcost!$Y157</f>
        <v>2.3423830527174538</v>
      </c>
      <c r="AC94" s="127">
        <f>IEAdelivcost!$Y157</f>
        <v>2.3423830527174538</v>
      </c>
      <c r="AD94" s="127">
        <f>IEAdelivcost!$Z157</f>
        <v>2.322435096476287</v>
      </c>
      <c r="AE94" s="127">
        <f>IEAdelivcost!$Y157</f>
        <v>2.3423830527174538</v>
      </c>
      <c r="AF94" s="127">
        <f>IEAdelivcost!$Z157</f>
        <v>2.322435096476287</v>
      </c>
      <c r="AG94" s="127">
        <f>IEAdelivcost!$Y157</f>
        <v>2.3423830527174538</v>
      </c>
      <c r="AH94" s="127">
        <f>IEAdelivcost!$Z157</f>
        <v>2.322435096476287</v>
      </c>
      <c r="AI94" s="127">
        <f>IEAdelivcost!$Y157</f>
        <v>2.3423830527174538</v>
      </c>
      <c r="AJ94" s="127">
        <f>IEAdelivcost!$Z157</f>
        <v>2.322435096476287</v>
      </c>
      <c r="AK94" s="127">
        <f>IEAdelivcost!$Y157</f>
        <v>2.3423830527174538</v>
      </c>
      <c r="AL94" s="127">
        <f>IEAdelivcost!$Z157</f>
        <v>2.322435096476287</v>
      </c>
      <c r="AP94" s="154">
        <f>IEAdelivcost!T157</f>
        <v>5.6550568978883504</v>
      </c>
    </row>
    <row r="95" spans="3:42" x14ac:dyDescent="0.35">
      <c r="C95" s="125" t="s">
        <v>282</v>
      </c>
      <c r="D95" s="126"/>
      <c r="E95" t="str">
        <f>IEAdelivcost!B158</f>
        <v>AGRGAS</v>
      </c>
      <c r="G95" t="str">
        <f>IEAdelivcost!B158</f>
        <v>AGRGAS</v>
      </c>
      <c r="I95" s="127">
        <f>IEAdelivcost!D158</f>
        <v>1.8269048670531691</v>
      </c>
      <c r="J95" s="127">
        <f>IEAdelivcost!E158</f>
        <v>2.7710970276650237</v>
      </c>
      <c r="K95" s="127">
        <f>IEAdelivcost!F158</f>
        <v>2.2626123240321361</v>
      </c>
      <c r="L95" s="127">
        <f>IEAdelivcost!G158</f>
        <v>3.2771742661053627</v>
      </c>
      <c r="M95" s="127">
        <f>IEAdelivcost!H158</f>
        <v>3.9858977951830576E-2</v>
      </c>
      <c r="N95" s="127">
        <f>IEAdelivcost!I158</f>
        <v>2.406613280055081</v>
      </c>
      <c r="O95" s="127">
        <f>IEAdelivcost!J158</f>
        <v>1.969113280055081</v>
      </c>
      <c r="P95" s="127">
        <f>IEAdelivcost!K158</f>
        <v>2.7708901694999737</v>
      </c>
      <c r="Q95" s="127">
        <f>IEAdelivcost!L158</f>
        <v>2.5504763306346581</v>
      </c>
      <c r="R95" s="127">
        <f>IEAdelivcost!M158</f>
        <v>1.5869431079709511</v>
      </c>
      <c r="S95" s="127">
        <f>IEAdelivcost!N158</f>
        <v>6.4345769511831872</v>
      </c>
      <c r="T95" s="127">
        <f>IEAdelivcost!O158</f>
        <v>4.0645960716420788</v>
      </c>
      <c r="U95" s="127">
        <f>IEAdelivcost!P158</f>
        <v>3.9174359146881366</v>
      </c>
      <c r="V95" s="127">
        <f>IEAdelivcost!Q158</f>
        <v>2.3262652951675618</v>
      </c>
      <c r="W95" s="127">
        <f>IEAdelivcost!R158</f>
        <v>2.6932001090728477</v>
      </c>
      <c r="X95" s="127">
        <f>IEAdelivcost!S158</f>
        <v>2.6932001090728481</v>
      </c>
      <c r="Y95">
        <f t="shared" si="1"/>
        <v>2.6932001090728481</v>
      </c>
      <c r="Z95" s="127">
        <f>IEAdelivcost!U158</f>
        <v>2.6932001090728481</v>
      </c>
      <c r="AA95" s="127">
        <f>IEAdelivcost!V158</f>
        <v>2.6932001090728481</v>
      </c>
      <c r="AB95" s="127">
        <f>IEAdelivcost!$Y158</f>
        <v>2.7288969902645879</v>
      </c>
      <c r="AC95" s="127">
        <f>IEAdelivcost!$Y158</f>
        <v>2.7288969902645879</v>
      </c>
      <c r="AD95" s="127">
        <f>IEAdelivcost!$Z158</f>
        <v>2.6932001090728477</v>
      </c>
      <c r="AE95" s="127">
        <f>IEAdelivcost!$Y158</f>
        <v>2.7288969902645879</v>
      </c>
      <c r="AF95" s="127">
        <f>IEAdelivcost!$Z158</f>
        <v>2.6932001090728477</v>
      </c>
      <c r="AG95" s="127">
        <f>IEAdelivcost!$Y158</f>
        <v>2.7288969902645879</v>
      </c>
      <c r="AH95" s="127">
        <f>IEAdelivcost!$Z158</f>
        <v>2.6932001090728477</v>
      </c>
      <c r="AI95" s="127">
        <f>IEAdelivcost!$Y158</f>
        <v>2.7288969902645879</v>
      </c>
      <c r="AJ95" s="127">
        <f>IEAdelivcost!$Z158</f>
        <v>2.6932001090728477</v>
      </c>
      <c r="AK95" s="127">
        <f>IEAdelivcost!$Y158</f>
        <v>2.7288969902645879</v>
      </c>
      <c r="AL95" s="127">
        <f>IEAdelivcost!$Z158</f>
        <v>2.6932001090728477</v>
      </c>
      <c r="AP95" s="154">
        <f>IEAdelivcost!T158</f>
        <v>0.95012475233041593</v>
      </c>
    </row>
    <row r="96" spans="3:42" x14ac:dyDescent="0.35">
      <c r="C96" s="125" t="s">
        <v>282</v>
      </c>
      <c r="D96" s="126"/>
      <c r="E96" t="str">
        <f>IEAdelivcost!B159</f>
        <v>AGRDST</v>
      </c>
      <c r="G96" t="str">
        <f>IEAdelivcost!B159</f>
        <v>AGRDST</v>
      </c>
      <c r="I96" s="127">
        <f>IEAdelivcost!D159</f>
        <v>0.88422669681660038</v>
      </c>
      <c r="J96" s="127">
        <f>IEAdelivcost!E159</f>
        <v>0.57948795424446775</v>
      </c>
      <c r="K96" s="127">
        <f>IEAdelivcost!F159</f>
        <v>0.78195983868684538</v>
      </c>
      <c r="L96" s="127">
        <f>IEAdelivcost!G159</f>
        <v>1.3320883908324093</v>
      </c>
      <c r="M96" s="127">
        <f>IEAdelivcost!H159</f>
        <v>0.73110132053091847</v>
      </c>
      <c r="N96" s="127">
        <f>IEAdelivcost!I159</f>
        <v>1.1682096657629351</v>
      </c>
      <c r="O96" s="127">
        <f>IEAdelivcost!J159</f>
        <v>0.85164975410591248</v>
      </c>
      <c r="P96" s="127">
        <f>IEAdelivcost!K159</f>
        <v>1.7712267445468517</v>
      </c>
      <c r="Q96" s="127">
        <f>IEAdelivcost!L159</f>
        <v>1.4186535038172541</v>
      </c>
      <c r="R96" s="127">
        <f>IEAdelivcost!M159</f>
        <v>1.3522625193055986</v>
      </c>
      <c r="S96" s="127">
        <f>IEAdelivcost!N159</f>
        <v>0.99178284083457013</v>
      </c>
      <c r="T96" s="127">
        <f>IEAdelivcost!O159</f>
        <v>0.73921119234497201</v>
      </c>
      <c r="U96" s="127">
        <f>IEAdelivcost!P159</f>
        <v>0.91054337446717737</v>
      </c>
      <c r="V96" s="127">
        <f>IEAdelivcost!Q159</f>
        <v>0.86042609448975993</v>
      </c>
      <c r="W96" s="127">
        <f>IEAdelivcost!R159</f>
        <v>2.0263907664377965</v>
      </c>
      <c r="X96" s="127">
        <f>IEAdelivcost!S159</f>
        <v>1.0151388530003023</v>
      </c>
      <c r="Y96">
        <f t="shared" si="1"/>
        <v>1.0151388530003023</v>
      </c>
      <c r="Z96" s="127">
        <f>IEAdelivcost!U159</f>
        <v>1.2354522043379705</v>
      </c>
      <c r="AA96" s="127">
        <f>IEAdelivcost!V159</f>
        <v>1.0151388530003023</v>
      </c>
      <c r="AB96" s="127">
        <f>IEAdelivcost!$Y159</f>
        <v>1.026630706484734</v>
      </c>
      <c r="AC96" s="127">
        <f>IEAdelivcost!$Y159</f>
        <v>1.026630706484734</v>
      </c>
      <c r="AD96" s="127">
        <f>IEAdelivcost!$Z159</f>
        <v>1.3230301691940927</v>
      </c>
      <c r="AE96" s="127">
        <f>IEAdelivcost!$Y159</f>
        <v>1.026630706484734</v>
      </c>
      <c r="AF96" s="127">
        <f>IEAdelivcost!$Z159</f>
        <v>1.3230301691940927</v>
      </c>
      <c r="AG96" s="127">
        <f>IEAdelivcost!$Y159</f>
        <v>1.026630706484734</v>
      </c>
      <c r="AH96" s="127">
        <f>IEAdelivcost!$Z159</f>
        <v>1.3230301691940927</v>
      </c>
      <c r="AI96" s="127">
        <f>IEAdelivcost!$Y159</f>
        <v>1.026630706484734</v>
      </c>
      <c r="AJ96" s="127">
        <f>IEAdelivcost!$Z159</f>
        <v>1.3230301691940927</v>
      </c>
      <c r="AK96" s="127">
        <f>IEAdelivcost!$Y159</f>
        <v>1.026630706484734</v>
      </c>
      <c r="AL96" s="127">
        <f>IEAdelivcost!$Z159</f>
        <v>1.3230301691940927</v>
      </c>
      <c r="AP96" s="154">
        <f>IEAdelivcost!T159</f>
        <v>6.75278102435942</v>
      </c>
    </row>
    <row r="97" spans="3:42" x14ac:dyDescent="0.35">
      <c r="C97" s="125" t="s">
        <v>282</v>
      </c>
      <c r="D97" s="126"/>
      <c r="E97" t="str">
        <f>IEAdelivcost!B160</f>
        <v>AGROIL</v>
      </c>
      <c r="G97" t="str">
        <f>IEAdelivcost!B160</f>
        <v>AGROIL</v>
      </c>
      <c r="I97" s="127">
        <f>IEAdelivcost!D160</f>
        <v>0.88422669681660038</v>
      </c>
      <c r="J97" s="127">
        <f>IEAdelivcost!E160</f>
        <v>0.57948795424446775</v>
      </c>
      <c r="K97" s="127">
        <f>IEAdelivcost!F160</f>
        <v>0.78195983868684538</v>
      </c>
      <c r="L97" s="127">
        <f>IEAdelivcost!G160</f>
        <v>1.3320883908324093</v>
      </c>
      <c r="M97" s="127">
        <f>IEAdelivcost!H160</f>
        <v>0.73110132053091847</v>
      </c>
      <c r="N97" s="127">
        <f>IEAdelivcost!I160</f>
        <v>1.1682096657629351</v>
      </c>
      <c r="O97" s="127">
        <f>IEAdelivcost!J160</f>
        <v>0.85164975410591248</v>
      </c>
      <c r="P97" s="127">
        <f>IEAdelivcost!K160</f>
        <v>1.7712267445468517</v>
      </c>
      <c r="Q97" s="127">
        <f>IEAdelivcost!L160</f>
        <v>1.4186535038172541</v>
      </c>
      <c r="R97" s="127">
        <f>IEAdelivcost!M160</f>
        <v>1.3522625193055986</v>
      </c>
      <c r="S97" s="127">
        <f>IEAdelivcost!N160</f>
        <v>0.99178284083457013</v>
      </c>
      <c r="T97" s="127">
        <f>IEAdelivcost!O160</f>
        <v>0.73921119234497201</v>
      </c>
      <c r="U97" s="127">
        <f>IEAdelivcost!P160</f>
        <v>0.91054337446717737</v>
      </c>
      <c r="V97" s="127">
        <f>IEAdelivcost!Q160</f>
        <v>0.86042609448975993</v>
      </c>
      <c r="W97" s="127">
        <f>IEAdelivcost!R160</f>
        <v>2.0263907664377965</v>
      </c>
      <c r="X97" s="127">
        <f>IEAdelivcost!S160</f>
        <v>1.0151388530003023</v>
      </c>
      <c r="Y97">
        <f t="shared" si="1"/>
        <v>1.0151388530003023</v>
      </c>
      <c r="Z97" s="127">
        <f>IEAdelivcost!U160</f>
        <v>1.2354522043379705</v>
      </c>
      <c r="AA97" s="127">
        <f>IEAdelivcost!V160</f>
        <v>1.0151388530003023</v>
      </c>
      <c r="AB97" s="127">
        <f>IEAdelivcost!$Y160</f>
        <v>1.026630706484734</v>
      </c>
      <c r="AC97" s="127">
        <f>IEAdelivcost!$Y160</f>
        <v>1.026630706484734</v>
      </c>
      <c r="AD97" s="127">
        <f>IEAdelivcost!$Z160</f>
        <v>1.3230301691940927</v>
      </c>
      <c r="AE97" s="127">
        <f>IEAdelivcost!$Y160</f>
        <v>1.026630706484734</v>
      </c>
      <c r="AF97" s="127">
        <f>IEAdelivcost!$Z160</f>
        <v>1.3230301691940927</v>
      </c>
      <c r="AG97" s="127">
        <f>IEAdelivcost!$Y160</f>
        <v>1.026630706484734</v>
      </c>
      <c r="AH97" s="127">
        <f>IEAdelivcost!$Z160</f>
        <v>1.3230301691940927</v>
      </c>
      <c r="AI97" s="127">
        <f>IEAdelivcost!$Y160</f>
        <v>1.026630706484734</v>
      </c>
      <c r="AJ97" s="127">
        <f>IEAdelivcost!$Z160</f>
        <v>1.3230301691940927</v>
      </c>
      <c r="AK97" s="127">
        <f>IEAdelivcost!$Y160</f>
        <v>1.026630706484734</v>
      </c>
      <c r="AL97" s="127">
        <f>IEAdelivcost!$Z160</f>
        <v>1.3230301691940927</v>
      </c>
      <c r="AP97" s="154">
        <f>IEAdelivcost!T160</f>
        <v>6.75278102435942</v>
      </c>
    </row>
    <row r="98" spans="3:42" x14ac:dyDescent="0.35">
      <c r="C98" s="125" t="s">
        <v>282</v>
      </c>
      <c r="D98" s="126"/>
      <c r="E98" t="str">
        <f>IEAdelivcost!B161</f>
        <v>AGRLPG</v>
      </c>
      <c r="G98" t="str">
        <f>IEAdelivcost!B161</f>
        <v>AGRLPG</v>
      </c>
      <c r="I98" s="127">
        <f>IEAdelivcost!D161</f>
        <v>2.3269048670531691</v>
      </c>
      <c r="J98" s="127">
        <f>IEAdelivcost!E161</f>
        <v>3.2710970276650237</v>
      </c>
      <c r="K98" s="127">
        <f>IEAdelivcost!F161</f>
        <v>2.7626123240321361</v>
      </c>
      <c r="L98" s="127">
        <f>IEAdelivcost!G161</f>
        <v>3.7771742661053627</v>
      </c>
      <c r="M98" s="127">
        <f>IEAdelivcost!H161</f>
        <v>0.53985897795183058</v>
      </c>
      <c r="N98" s="127">
        <f>IEAdelivcost!I161</f>
        <v>2.906613280055081</v>
      </c>
      <c r="O98" s="127">
        <f>IEAdelivcost!J161</f>
        <v>2.469113280055081</v>
      </c>
      <c r="P98" s="127">
        <f>IEAdelivcost!K161</f>
        <v>3.2708901694999737</v>
      </c>
      <c r="Q98" s="127">
        <f>IEAdelivcost!L161</f>
        <v>3.0504763306346581</v>
      </c>
      <c r="R98" s="127">
        <f>IEAdelivcost!M161</f>
        <v>2.0869431079709511</v>
      </c>
      <c r="S98" s="127">
        <f>IEAdelivcost!N161</f>
        <v>6.9345769511831872</v>
      </c>
      <c r="T98" s="127">
        <f>IEAdelivcost!O161</f>
        <v>4.5645960716420788</v>
      </c>
      <c r="U98" s="127">
        <f>IEAdelivcost!P161</f>
        <v>4.4174359146881361</v>
      </c>
      <c r="V98" s="127">
        <f>IEAdelivcost!Q161</f>
        <v>2.8262652951675618</v>
      </c>
      <c r="W98" s="127">
        <f>IEAdelivcost!R161</f>
        <v>3.1932001090728477</v>
      </c>
      <c r="X98" s="127">
        <f>IEAdelivcost!S161</f>
        <v>3.1932001090728481</v>
      </c>
      <c r="Y98">
        <f t="shared" si="1"/>
        <v>3.1932001090728481</v>
      </c>
      <c r="Z98" s="127">
        <f>IEAdelivcost!U161</f>
        <v>3.1932001090728481</v>
      </c>
      <c r="AA98" s="127">
        <f>IEAdelivcost!V161</f>
        <v>3.1932001090728481</v>
      </c>
      <c r="AB98" s="127">
        <f>IEAdelivcost!$Y161</f>
        <v>3.2288969902645879</v>
      </c>
      <c r="AC98" s="127">
        <f>IEAdelivcost!$Y161</f>
        <v>3.2288969902645879</v>
      </c>
      <c r="AD98" s="127">
        <f>IEAdelivcost!$Z161</f>
        <v>3.1932001090728477</v>
      </c>
      <c r="AE98" s="127">
        <f>IEAdelivcost!$Y161</f>
        <v>3.2288969902645879</v>
      </c>
      <c r="AF98" s="127">
        <f>IEAdelivcost!$Z161</f>
        <v>3.1932001090728477</v>
      </c>
      <c r="AG98" s="127">
        <f>IEAdelivcost!$Y161</f>
        <v>3.2288969902645879</v>
      </c>
      <c r="AH98" s="127">
        <f>IEAdelivcost!$Z161</f>
        <v>3.1932001090728477</v>
      </c>
      <c r="AI98" s="127">
        <f>IEAdelivcost!$Y161</f>
        <v>3.2288969902645879</v>
      </c>
      <c r="AJ98" s="127">
        <f>IEAdelivcost!$Z161</f>
        <v>3.1932001090728477</v>
      </c>
      <c r="AK98" s="127">
        <f>IEAdelivcost!$Y161</f>
        <v>3.2288969902645879</v>
      </c>
      <c r="AL98" s="127">
        <f>IEAdelivcost!$Z161</f>
        <v>3.1932001090728477</v>
      </c>
      <c r="AP98" s="154">
        <f>IEAdelivcost!T161</f>
        <v>1.4501247523304159</v>
      </c>
    </row>
    <row r="99" spans="3:42" x14ac:dyDescent="0.35">
      <c r="C99" s="125" t="s">
        <v>282</v>
      </c>
      <c r="D99" s="126"/>
      <c r="E99" t="str">
        <f>IEAdelivcost!B162</f>
        <v>AGRELC</v>
      </c>
      <c r="G99" t="str">
        <f>IEAdelivcost!B162</f>
        <v>AGRELC</v>
      </c>
      <c r="I99" s="127">
        <f>IEAdelivcost!D162</f>
        <v>5.801833333333331</v>
      </c>
      <c r="J99" s="127">
        <f>IEAdelivcost!E162</f>
        <v>7.5518333333333345</v>
      </c>
      <c r="K99" s="127">
        <f>IEAdelivcost!F162</f>
        <v>6.6212777777777774</v>
      </c>
      <c r="L99" s="127">
        <f>IEAdelivcost!G162</f>
        <v>3.1681223898747088</v>
      </c>
      <c r="M99" s="127">
        <f>IEAdelivcost!H162</f>
        <v>1.8851666666666667</v>
      </c>
      <c r="N99" s="127">
        <f>IEAdelivcost!I162</f>
        <v>5.1629444444444417</v>
      </c>
      <c r="O99" s="127">
        <f>IEAdelivcost!J162</f>
        <v>1.9268333333333327</v>
      </c>
      <c r="P99" s="127">
        <f>IEAdelivcost!K162</f>
        <v>4.6768333333333345</v>
      </c>
      <c r="Q99" s="127">
        <f>IEAdelivcost!L162</f>
        <v>2.8573888888888881</v>
      </c>
      <c r="R99" s="127">
        <f>IEAdelivcost!M162</f>
        <v>3.2184999999999979</v>
      </c>
      <c r="S99" s="127">
        <f>IEAdelivcost!N162</f>
        <v>5.5240555555555559</v>
      </c>
      <c r="T99" s="127">
        <f>IEAdelivcost!O162</f>
        <v>6.8435000000000024</v>
      </c>
      <c r="U99" s="127">
        <f>IEAdelivcost!P162</f>
        <v>2.2635901198796917</v>
      </c>
      <c r="V99" s="127">
        <f>IEAdelivcost!Q162</f>
        <v>5.4133510422426703</v>
      </c>
      <c r="W99" s="127">
        <f>IEAdelivcost!R162</f>
        <v>4.3169599469007629</v>
      </c>
      <c r="X99" s="127">
        <f>IEAdelivcost!S162</f>
        <v>5.9898825375279436</v>
      </c>
      <c r="Y99">
        <f t="shared" si="1"/>
        <v>6.2812957314781421</v>
      </c>
      <c r="Z99" s="127">
        <f>IEAdelivcost!U162</f>
        <v>6.3692177393306313</v>
      </c>
      <c r="AA99" s="127">
        <f>IEAdelivcost!V162</f>
        <v>6.2812957314781421</v>
      </c>
      <c r="AB99" s="127">
        <f>IEAdelivcost!$Y162</f>
        <v>4.4939450156188387</v>
      </c>
      <c r="AC99" s="127">
        <f>IEAdelivcost!$Y162</f>
        <v>4.4939450156188387</v>
      </c>
      <c r="AD99" s="127">
        <f>IEAdelivcost!$Z162</f>
        <v>5.7393389888093695</v>
      </c>
      <c r="AE99" s="127">
        <f>IEAdelivcost!$Y162</f>
        <v>4.4939450156188387</v>
      </c>
      <c r="AF99" s="127">
        <f>IEAdelivcost!$Z162</f>
        <v>5.7393389888093695</v>
      </c>
      <c r="AG99" s="127">
        <f>IEAdelivcost!$Y162</f>
        <v>4.4939450156188387</v>
      </c>
      <c r="AH99" s="127">
        <f>IEAdelivcost!$Z162</f>
        <v>5.7393389888093695</v>
      </c>
      <c r="AI99" s="127">
        <f>IEAdelivcost!$Y162</f>
        <v>4.4939450156188387</v>
      </c>
      <c r="AJ99" s="127">
        <f>IEAdelivcost!$Z162</f>
        <v>5.7393389888093695</v>
      </c>
      <c r="AK99" s="127">
        <f>IEAdelivcost!$Y162</f>
        <v>4.4939450156188387</v>
      </c>
      <c r="AL99" s="127">
        <f>IEAdelivcost!$Z162</f>
        <v>5.7393389888093695</v>
      </c>
      <c r="AP99" s="154">
        <f>IEAdelivcost!T162</f>
        <v>1.8851666666666667</v>
      </c>
    </row>
    <row r="100" spans="3:42" x14ac:dyDescent="0.35">
      <c r="C100" s="125" t="s">
        <v>282</v>
      </c>
      <c r="D100" s="126"/>
      <c r="E100" t="str">
        <f>IEAdelivcost!B163</f>
        <v>AGRLTH</v>
      </c>
      <c r="G100" t="str">
        <f>IEAdelivcost!B163</f>
        <v>AGRLTH</v>
      </c>
      <c r="I100" s="127">
        <f>IEAdelivcost!D163</f>
        <v>5.801833333333331</v>
      </c>
      <c r="J100" s="127">
        <f>IEAdelivcost!E163</f>
        <v>7.5518333333333345</v>
      </c>
      <c r="K100" s="127">
        <f>IEAdelivcost!F163</f>
        <v>6.6212777777777774</v>
      </c>
      <c r="L100" s="127">
        <f>IEAdelivcost!G163</f>
        <v>3.1681223898747088</v>
      </c>
      <c r="M100" s="127">
        <f>IEAdelivcost!H163</f>
        <v>1.8851666666666667</v>
      </c>
      <c r="N100" s="127">
        <f>IEAdelivcost!I163</f>
        <v>5.1629444444444417</v>
      </c>
      <c r="O100" s="127">
        <f>IEAdelivcost!J163</f>
        <v>1.9268333333333327</v>
      </c>
      <c r="P100" s="127">
        <f>IEAdelivcost!K163</f>
        <v>4.6768333333333345</v>
      </c>
      <c r="Q100" s="127">
        <f>IEAdelivcost!L163</f>
        <v>2.8573888888888881</v>
      </c>
      <c r="R100" s="127">
        <f>IEAdelivcost!M163</f>
        <v>3.2184999999999979</v>
      </c>
      <c r="S100" s="127">
        <f>IEAdelivcost!N163</f>
        <v>5.5240555555555559</v>
      </c>
      <c r="T100" s="127">
        <f>IEAdelivcost!O163</f>
        <v>6.8435000000000024</v>
      </c>
      <c r="U100" s="127">
        <f>IEAdelivcost!P163</f>
        <v>2.2635901198796917</v>
      </c>
      <c r="V100" s="127">
        <f>IEAdelivcost!Q163</f>
        <v>5.4133510422426703</v>
      </c>
      <c r="W100" s="127">
        <f>IEAdelivcost!R163</f>
        <v>4.3169599469007629</v>
      </c>
      <c r="X100" s="127">
        <f>IEAdelivcost!S163</f>
        <v>5.9898825375279436</v>
      </c>
      <c r="Y100">
        <f t="shared" si="1"/>
        <v>6.2812957314781421</v>
      </c>
      <c r="Z100" s="127">
        <f>IEAdelivcost!U163</f>
        <v>6.3692177393306313</v>
      </c>
      <c r="AA100" s="127">
        <f>IEAdelivcost!V163</f>
        <v>6.2812957314781421</v>
      </c>
      <c r="AB100" s="127">
        <f>IEAdelivcost!$Y163</f>
        <v>4.4939450156188387</v>
      </c>
      <c r="AC100" s="127">
        <f>IEAdelivcost!$Y163</f>
        <v>4.4939450156188387</v>
      </c>
      <c r="AD100" s="127">
        <f>IEAdelivcost!$Z163</f>
        <v>5.7393389888093695</v>
      </c>
      <c r="AE100" s="127">
        <f>IEAdelivcost!$Y163</f>
        <v>4.4939450156188387</v>
      </c>
      <c r="AF100" s="127">
        <f>IEAdelivcost!$Z163</f>
        <v>5.7393389888093695</v>
      </c>
      <c r="AG100" s="127">
        <f>IEAdelivcost!$Y163</f>
        <v>4.4939450156188387</v>
      </c>
      <c r="AH100" s="127">
        <f>IEAdelivcost!$Z163</f>
        <v>5.7393389888093695</v>
      </c>
      <c r="AI100" s="127">
        <f>IEAdelivcost!$Y163</f>
        <v>4.4939450156188387</v>
      </c>
      <c r="AJ100" s="127">
        <f>IEAdelivcost!$Z163</f>
        <v>5.7393389888093695</v>
      </c>
      <c r="AK100" s="127">
        <f>IEAdelivcost!$Y163</f>
        <v>4.4939450156188387</v>
      </c>
      <c r="AL100" s="127">
        <f>IEAdelivcost!$Z163</f>
        <v>5.7393389888093695</v>
      </c>
      <c r="AP100" s="154">
        <f>IEAdelivcost!T163</f>
        <v>1.8851666666666667</v>
      </c>
    </row>
    <row r="101" spans="3:42" x14ac:dyDescent="0.35">
      <c r="C101" s="125" t="s">
        <v>282</v>
      </c>
      <c r="D101" s="126"/>
      <c r="E101" t="str">
        <f>IEAdelivcost!B164</f>
        <v>AGRHTH</v>
      </c>
      <c r="G101" t="str">
        <f>IEAdelivcost!B164</f>
        <v>AGRHTH</v>
      </c>
      <c r="I101" s="127">
        <f>IEAdelivcost!D164</f>
        <v>5.801833333333331</v>
      </c>
      <c r="J101" s="127">
        <f>IEAdelivcost!E164</f>
        <v>7.5518333333333345</v>
      </c>
      <c r="K101" s="127">
        <f>IEAdelivcost!F164</f>
        <v>6.6212777777777774</v>
      </c>
      <c r="L101" s="127">
        <f>IEAdelivcost!G164</f>
        <v>3.1681223898747088</v>
      </c>
      <c r="M101" s="127">
        <f>IEAdelivcost!H164</f>
        <v>1.8851666666666667</v>
      </c>
      <c r="N101" s="127">
        <f>IEAdelivcost!I164</f>
        <v>5.1629444444444417</v>
      </c>
      <c r="O101" s="127">
        <f>IEAdelivcost!J164</f>
        <v>1.9268333333333327</v>
      </c>
      <c r="P101" s="127">
        <f>IEAdelivcost!K164</f>
        <v>4.6768333333333345</v>
      </c>
      <c r="Q101" s="127">
        <f>IEAdelivcost!L164</f>
        <v>2.8573888888888881</v>
      </c>
      <c r="R101" s="127">
        <f>IEAdelivcost!M164</f>
        <v>3.2184999999999979</v>
      </c>
      <c r="S101" s="127">
        <f>IEAdelivcost!N164</f>
        <v>5.5240555555555559</v>
      </c>
      <c r="T101" s="127">
        <f>IEAdelivcost!O164</f>
        <v>6.8435000000000024</v>
      </c>
      <c r="U101" s="127">
        <f>IEAdelivcost!P164</f>
        <v>2.2635901198796917</v>
      </c>
      <c r="V101" s="127">
        <f>IEAdelivcost!Q164</f>
        <v>5.4133510422426703</v>
      </c>
      <c r="W101" s="127">
        <f>IEAdelivcost!R164</f>
        <v>4.3169599469007629</v>
      </c>
      <c r="X101" s="127">
        <f>IEAdelivcost!S164</f>
        <v>5.9898825375279436</v>
      </c>
      <c r="Y101">
        <f t="shared" si="1"/>
        <v>6.2812957314781421</v>
      </c>
      <c r="Z101" s="127">
        <f>IEAdelivcost!U164</f>
        <v>6.3692177393306313</v>
      </c>
      <c r="AA101" s="127">
        <f>IEAdelivcost!V164</f>
        <v>6.2812957314781421</v>
      </c>
      <c r="AB101" s="127">
        <f>IEAdelivcost!$Y164</f>
        <v>4.4939450156188387</v>
      </c>
      <c r="AC101" s="127">
        <f>IEAdelivcost!$Y164</f>
        <v>4.4939450156188387</v>
      </c>
      <c r="AD101" s="127">
        <f>IEAdelivcost!$Z164</f>
        <v>5.7393389888093695</v>
      </c>
      <c r="AE101" s="127">
        <f>IEAdelivcost!$Y164</f>
        <v>4.4939450156188387</v>
      </c>
      <c r="AF101" s="127">
        <f>IEAdelivcost!$Z164</f>
        <v>5.7393389888093695</v>
      </c>
      <c r="AG101" s="127">
        <f>IEAdelivcost!$Y164</f>
        <v>4.4939450156188387</v>
      </c>
      <c r="AH101" s="127">
        <f>IEAdelivcost!$Z164</f>
        <v>5.7393389888093695</v>
      </c>
      <c r="AI101" s="127">
        <f>IEAdelivcost!$Y164</f>
        <v>4.4939450156188387</v>
      </c>
      <c r="AJ101" s="127">
        <f>IEAdelivcost!$Z164</f>
        <v>5.7393389888093695</v>
      </c>
      <c r="AK101" s="127">
        <f>IEAdelivcost!$Y164</f>
        <v>4.4939450156188387</v>
      </c>
      <c r="AL101" s="127">
        <f>IEAdelivcost!$Z164</f>
        <v>5.7393389888093695</v>
      </c>
      <c r="AP101" s="154">
        <f>IEAdelivcost!T164</f>
        <v>1.8851666666666667</v>
      </c>
    </row>
    <row r="102" spans="3:42" x14ac:dyDescent="0.35">
      <c r="C102" s="125" t="s">
        <v>282</v>
      </c>
      <c r="D102" s="126"/>
      <c r="E102" t="str">
        <f>IEAdelivcost!B165</f>
        <v>AGRHH2</v>
      </c>
      <c r="G102" t="str">
        <f>IEAdelivcost!B165</f>
        <v>AGRHH2</v>
      </c>
      <c r="I102" s="127">
        <f>IEAdelivcost!D165</f>
        <v>0</v>
      </c>
      <c r="J102" s="127">
        <f>IEAdelivcost!E165</f>
        <v>0</v>
      </c>
      <c r="K102" s="127">
        <f>IEAdelivcost!F165</f>
        <v>0</v>
      </c>
      <c r="L102" s="127">
        <f>IEAdelivcost!G165</f>
        <v>0</v>
      </c>
      <c r="M102" s="127">
        <f>IEAdelivcost!H165</f>
        <v>0</v>
      </c>
      <c r="N102" s="127">
        <f>IEAdelivcost!I165</f>
        <v>0</v>
      </c>
      <c r="O102" s="127">
        <f>IEAdelivcost!J165</f>
        <v>0</v>
      </c>
      <c r="P102" s="127">
        <f>IEAdelivcost!K165</f>
        <v>0</v>
      </c>
      <c r="Q102" s="127">
        <f>IEAdelivcost!L165</f>
        <v>0</v>
      </c>
      <c r="R102" s="127">
        <f>IEAdelivcost!M165</f>
        <v>0</v>
      </c>
      <c r="S102" s="127">
        <f>IEAdelivcost!N165</f>
        <v>0</v>
      </c>
      <c r="T102" s="127">
        <f>IEAdelivcost!O165</f>
        <v>0</v>
      </c>
      <c r="U102" s="127">
        <f>IEAdelivcost!P165</f>
        <v>0</v>
      </c>
      <c r="V102" s="127">
        <f>IEAdelivcost!Q165</f>
        <v>0</v>
      </c>
      <c r="W102" s="127">
        <f>IEAdelivcost!R165</f>
        <v>0</v>
      </c>
      <c r="X102" s="127">
        <f>IEAdelivcost!S165</f>
        <v>0</v>
      </c>
      <c r="Y102">
        <f t="shared" si="1"/>
        <v>0</v>
      </c>
      <c r="Z102" s="127">
        <f>IEAdelivcost!U165</f>
        <v>0</v>
      </c>
      <c r="AA102" s="127">
        <f>IEAdelivcost!V165</f>
        <v>0</v>
      </c>
      <c r="AB102" s="127">
        <f>IEAdelivcost!$Y165</f>
        <v>0</v>
      </c>
      <c r="AC102" s="127">
        <f>IEAdelivcost!$Y165</f>
        <v>0</v>
      </c>
      <c r="AD102" s="127">
        <f>IEAdelivcost!$Z165</f>
        <v>0</v>
      </c>
      <c r="AE102" s="127">
        <f>IEAdelivcost!$Y165</f>
        <v>0</v>
      </c>
      <c r="AF102" s="127">
        <f>IEAdelivcost!$Z165</f>
        <v>0</v>
      </c>
      <c r="AG102" s="127">
        <f>IEAdelivcost!$Y165</f>
        <v>0</v>
      </c>
      <c r="AH102" s="127">
        <f>IEAdelivcost!$Z165</f>
        <v>0</v>
      </c>
      <c r="AI102" s="127">
        <f>IEAdelivcost!$Y165</f>
        <v>0</v>
      </c>
      <c r="AJ102" s="127">
        <f>IEAdelivcost!$Z165</f>
        <v>0</v>
      </c>
      <c r="AK102" s="127">
        <f>IEAdelivcost!$Y165</f>
        <v>0</v>
      </c>
      <c r="AL102" s="127">
        <f>IEAdelivcost!$Z165</f>
        <v>0</v>
      </c>
      <c r="AP102" s="154">
        <f>IEAdelivcost!T165</f>
        <v>0</v>
      </c>
    </row>
    <row r="103" spans="3:42" x14ac:dyDescent="0.35">
      <c r="C103" s="125" t="s">
        <v>282</v>
      </c>
      <c r="D103" s="126"/>
      <c r="E103" t="str">
        <f>IEAdelivcost!B166</f>
        <v>AGRGEO</v>
      </c>
      <c r="G103" t="str">
        <f>IEAdelivcost!B166</f>
        <v>AGRGEO</v>
      </c>
      <c r="I103" s="127">
        <f>IEAdelivcost!D166</f>
        <v>5.801833333333331</v>
      </c>
      <c r="J103" s="127">
        <f>IEAdelivcost!E166</f>
        <v>7.5518333333333345</v>
      </c>
      <c r="K103" s="127">
        <f>IEAdelivcost!F166</f>
        <v>6.6212777777777774</v>
      </c>
      <c r="L103" s="127">
        <f>IEAdelivcost!G166</f>
        <v>3.1681223898747088</v>
      </c>
      <c r="M103" s="127">
        <f>IEAdelivcost!H166</f>
        <v>1.8851666666666667</v>
      </c>
      <c r="N103" s="127">
        <f>IEAdelivcost!I166</f>
        <v>5.1629444444444417</v>
      </c>
      <c r="O103" s="127">
        <f>IEAdelivcost!J166</f>
        <v>1.9268333333333327</v>
      </c>
      <c r="P103" s="127">
        <f>IEAdelivcost!K166</f>
        <v>4.6768333333333345</v>
      </c>
      <c r="Q103" s="127">
        <f>IEAdelivcost!L166</f>
        <v>2.8573888888888881</v>
      </c>
      <c r="R103" s="127">
        <f>IEAdelivcost!M166</f>
        <v>3.2184999999999979</v>
      </c>
      <c r="S103" s="127">
        <f>IEAdelivcost!N166</f>
        <v>5.5240555555555559</v>
      </c>
      <c r="T103" s="127">
        <f>IEAdelivcost!O166</f>
        <v>6.8435000000000024</v>
      </c>
      <c r="U103" s="127">
        <f>IEAdelivcost!P166</f>
        <v>2.2635901198796917</v>
      </c>
      <c r="V103" s="127">
        <f>IEAdelivcost!Q166</f>
        <v>5.4133510422426703</v>
      </c>
      <c r="W103" s="127">
        <f>IEAdelivcost!R166</f>
        <v>4.3169599469007629</v>
      </c>
      <c r="X103" s="127">
        <f>IEAdelivcost!S166</f>
        <v>5.9898825375279436</v>
      </c>
      <c r="Y103">
        <f t="shared" si="1"/>
        <v>6.2812957314781421</v>
      </c>
      <c r="Z103" s="127">
        <f>IEAdelivcost!U166</f>
        <v>6.3692177393306313</v>
      </c>
      <c r="AA103" s="127">
        <f>IEAdelivcost!V166</f>
        <v>6.2812957314781421</v>
      </c>
      <c r="AB103" s="127">
        <f>IEAdelivcost!$Y166</f>
        <v>4.4939450156188387</v>
      </c>
      <c r="AC103" s="127">
        <f>IEAdelivcost!$Y166</f>
        <v>4.4939450156188387</v>
      </c>
      <c r="AD103" s="127">
        <f>IEAdelivcost!$Z166</f>
        <v>5.7393389888093695</v>
      </c>
      <c r="AE103" s="127">
        <f>IEAdelivcost!$Y166</f>
        <v>4.4939450156188387</v>
      </c>
      <c r="AF103" s="127">
        <f>IEAdelivcost!$Z166</f>
        <v>5.7393389888093695</v>
      </c>
      <c r="AG103" s="127">
        <f>IEAdelivcost!$Y166</f>
        <v>4.4939450156188387</v>
      </c>
      <c r="AH103" s="127">
        <f>IEAdelivcost!$Z166</f>
        <v>5.7393389888093695</v>
      </c>
      <c r="AI103" s="127">
        <f>IEAdelivcost!$Y166</f>
        <v>4.4939450156188387</v>
      </c>
      <c r="AJ103" s="127">
        <f>IEAdelivcost!$Z166</f>
        <v>5.7393389888093695</v>
      </c>
      <c r="AK103" s="127">
        <f>IEAdelivcost!$Y166</f>
        <v>4.4939450156188387</v>
      </c>
      <c r="AL103" s="127">
        <f>IEAdelivcost!$Z166</f>
        <v>5.7393389888093695</v>
      </c>
      <c r="AP103" s="154">
        <f>IEAdelivcost!T166</f>
        <v>1.8851666666666667</v>
      </c>
    </row>
    <row r="104" spans="3:42" x14ac:dyDescent="0.35">
      <c r="C104" s="125" t="s">
        <v>282</v>
      </c>
      <c r="D104" s="126"/>
      <c r="E104" t="str">
        <f>IEAdelivcost!B167</f>
        <v>AGRSLU</v>
      </c>
      <c r="G104" t="str">
        <f>IEAdelivcost!B167</f>
        <v>AGRSLU</v>
      </c>
      <c r="I104" s="127">
        <f>IEAdelivcost!D167</f>
        <v>3.8763451541161076</v>
      </c>
      <c r="J104" s="127">
        <f>IEAdelivcost!E167</f>
        <v>4.1191967760380628</v>
      </c>
      <c r="K104" s="127">
        <f>IEAdelivcost!F167</f>
        <v>4.9592371630435537</v>
      </c>
      <c r="L104" s="127">
        <f>IEAdelivcost!G167</f>
        <v>1.9094729894486906</v>
      </c>
      <c r="M104" s="127">
        <f>IEAdelivcost!H167</f>
        <v>0.22214586585987994</v>
      </c>
      <c r="N104" s="127">
        <f>IEAdelivcost!I167</f>
        <v>3.3886227341872819</v>
      </c>
      <c r="O104" s="127">
        <f>IEAdelivcost!J167</f>
        <v>3.0060604566072104</v>
      </c>
      <c r="P104" s="127">
        <f>IEAdelivcost!K167</f>
        <v>2.8255651915278532</v>
      </c>
      <c r="Q104" s="127">
        <f>IEAdelivcost!L167</f>
        <v>1.1310777184743592</v>
      </c>
      <c r="R104" s="127">
        <f>IEAdelivcost!M167</f>
        <v>1.1802241576748267</v>
      </c>
      <c r="S104" s="127">
        <f>IEAdelivcost!N167</f>
        <v>1.0524823489702217</v>
      </c>
      <c r="T104" s="127">
        <f>IEAdelivcost!O167</f>
        <v>0.59228821461432823</v>
      </c>
      <c r="U104" s="127">
        <f>IEAdelivcost!P167</f>
        <v>1.3759900111844581</v>
      </c>
      <c r="V104" s="127">
        <f>IEAdelivcost!Q167</f>
        <v>3.1546539562975187</v>
      </c>
      <c r="W104" s="127">
        <f>IEAdelivcost!R167</f>
        <v>2.322435096476287</v>
      </c>
      <c r="X104" s="127">
        <f>IEAdelivcost!S167</f>
        <v>2.322435096476287</v>
      </c>
      <c r="Y104">
        <f t="shared" si="1"/>
        <v>2.322435096476287</v>
      </c>
      <c r="Z104" s="127">
        <f>IEAdelivcost!U167</f>
        <v>2.322435096476287</v>
      </c>
      <c r="AA104" s="127">
        <f>IEAdelivcost!V167</f>
        <v>2.322435096476287</v>
      </c>
      <c r="AB104" s="127">
        <f>IEAdelivcost!$Y167</f>
        <v>2.3423830527174538</v>
      </c>
      <c r="AC104" s="127">
        <f>IEAdelivcost!$Y167</f>
        <v>2.3423830527174538</v>
      </c>
      <c r="AD104" s="127">
        <f>IEAdelivcost!$Z167</f>
        <v>2.322435096476287</v>
      </c>
      <c r="AE104" s="127">
        <f>IEAdelivcost!$Y167</f>
        <v>2.3423830527174538</v>
      </c>
      <c r="AF104" s="127">
        <f>IEAdelivcost!$Z167</f>
        <v>2.322435096476287</v>
      </c>
      <c r="AG104" s="127">
        <f>IEAdelivcost!$Y167</f>
        <v>2.3423830527174538</v>
      </c>
      <c r="AH104" s="127">
        <f>IEAdelivcost!$Z167</f>
        <v>2.322435096476287</v>
      </c>
      <c r="AI104" s="127">
        <f>IEAdelivcost!$Y167</f>
        <v>2.3423830527174538</v>
      </c>
      <c r="AJ104" s="127">
        <f>IEAdelivcost!$Z167</f>
        <v>2.322435096476287</v>
      </c>
      <c r="AK104" s="127">
        <f>IEAdelivcost!$Y167</f>
        <v>2.3423830527174538</v>
      </c>
      <c r="AL104" s="127">
        <f>IEAdelivcost!$Z167</f>
        <v>2.322435096476287</v>
      </c>
      <c r="AP104" s="154">
        <f>IEAdelivcost!T167</f>
        <v>5.6550568978883504</v>
      </c>
    </row>
    <row r="105" spans="3:42" x14ac:dyDescent="0.35">
      <c r="C105" s="125" t="s">
        <v>282</v>
      </c>
      <c r="D105" s="126"/>
      <c r="E105" t="str">
        <f>IEAdelivcost!B168</f>
        <v>TRADST</v>
      </c>
      <c r="G105" t="str">
        <f>IEAdelivcost!B168</f>
        <v>TRADST</v>
      </c>
      <c r="I105" s="127">
        <f>IEAdelivcost!D168</f>
        <v>3.1978253774764012</v>
      </c>
      <c r="J105" s="127">
        <f>IEAdelivcost!E168</f>
        <v>3.3051597878246755</v>
      </c>
      <c r="K105" s="127">
        <f>IEAdelivcost!F168</f>
        <v>1.9366460558841867</v>
      </c>
      <c r="L105" s="127">
        <f>IEAdelivcost!G168</f>
        <v>4.7335677604316091</v>
      </c>
      <c r="M105" s="127">
        <f>IEAdelivcost!H168</f>
        <v>4.1101678654367282</v>
      </c>
      <c r="N105" s="127">
        <f>IEAdelivcost!I168</f>
        <v>2.1781484791678016</v>
      </c>
      <c r="O105" s="127">
        <f>IEAdelivcost!J168</f>
        <v>2.1513148765807335</v>
      </c>
      <c r="P105" s="127">
        <f>IEAdelivcost!K168</f>
        <v>3.466161403347086</v>
      </c>
      <c r="Q105" s="127">
        <f>IEAdelivcost!L168</f>
        <v>3.2246589800634693</v>
      </c>
      <c r="R105" s="127">
        <f>IEAdelivcost!M168</f>
        <v>3.4393278007600179</v>
      </c>
      <c r="S105" s="127">
        <f>IEAdelivcost!N168</f>
        <v>1.9634796584712548</v>
      </c>
      <c r="T105" s="127">
        <f>IEAdelivcost!O168</f>
        <v>2.4196509024514183</v>
      </c>
      <c r="U105" s="127">
        <f>IEAdelivcost!P168</f>
        <v>5.7277409257871144</v>
      </c>
      <c r="V105" s="127">
        <f>IEAdelivcost!Q168</f>
        <v>3.0366882559860473</v>
      </c>
      <c r="W105" s="127">
        <f>IEAdelivcost!R168</f>
        <v>3.1834833022931788</v>
      </c>
      <c r="X105" s="127">
        <f>IEAdelivcost!S168</f>
        <v>3.1834833022931788</v>
      </c>
      <c r="Y105">
        <f t="shared" si="1"/>
        <v>3.1834833022931788</v>
      </c>
      <c r="Z105" s="127">
        <f>IEAdelivcost!U168</f>
        <v>3.1834833022931788</v>
      </c>
      <c r="AA105" s="127">
        <f>IEAdelivcost!V168</f>
        <v>3.1834833022931788</v>
      </c>
      <c r="AB105" s="127">
        <f>IEAdelivcost!$Y168</f>
        <v>3.2064670092620391</v>
      </c>
      <c r="AC105" s="127">
        <f>IEAdelivcost!$Y168</f>
        <v>3.2064670092620391</v>
      </c>
      <c r="AD105" s="127">
        <f>IEAdelivcost!$Z168</f>
        <v>3.1834833022931788</v>
      </c>
      <c r="AE105" s="127">
        <f>IEAdelivcost!$Y168</f>
        <v>3.2064670092620391</v>
      </c>
      <c r="AF105" s="127">
        <f>IEAdelivcost!$Z168</f>
        <v>3.1834833022931788</v>
      </c>
      <c r="AG105" s="127">
        <f>IEAdelivcost!$Y168</f>
        <v>3.2064670092620391</v>
      </c>
      <c r="AH105" s="127">
        <f>IEAdelivcost!$Z168</f>
        <v>3.1834833022931788</v>
      </c>
      <c r="AI105" s="127">
        <f>IEAdelivcost!$Y168</f>
        <v>3.2064670092620391</v>
      </c>
      <c r="AJ105" s="127">
        <f>IEAdelivcost!$Z168</f>
        <v>3.1834833022931788</v>
      </c>
      <c r="AK105" s="127">
        <f>IEAdelivcost!$Y168</f>
        <v>3.2064670092620391</v>
      </c>
      <c r="AL105" s="127">
        <f>IEAdelivcost!$Z168</f>
        <v>3.1834833022931788</v>
      </c>
      <c r="AP105" s="154">
        <f>IEAdelivcost!T168</f>
        <v>6.8585620487188388</v>
      </c>
    </row>
    <row r="106" spans="3:42" x14ac:dyDescent="0.35">
      <c r="C106" s="125" t="s">
        <v>282</v>
      </c>
      <c r="D106" s="126"/>
      <c r="E106" t="str">
        <f>IEAdelivcost!B169</f>
        <v>TRAGSL</v>
      </c>
      <c r="G106" t="str">
        <f>IEAdelivcost!B169</f>
        <v>TRAGSL</v>
      </c>
      <c r="I106" s="127">
        <f>IEAdelivcost!D169</f>
        <v>3.658191402595067</v>
      </c>
      <c r="J106" s="127">
        <f>IEAdelivcost!E169</f>
        <v>3.2861572956986542</v>
      </c>
      <c r="K106" s="127">
        <f>IEAdelivcost!F169</f>
        <v>1.9983469256726174</v>
      </c>
      <c r="L106" s="127">
        <f>IEAdelivcost!G169</f>
        <v>3.872925200406037</v>
      </c>
      <c r="M106" s="127">
        <f>IEAdelivcost!H169</f>
        <v>3.6868094108178671</v>
      </c>
      <c r="N106" s="127">
        <f>IEAdelivcost!I169</f>
        <v>2.4848530654602321</v>
      </c>
      <c r="O106" s="127">
        <f>IEAdelivcost!J169</f>
        <v>3.4578653450354597</v>
      </c>
      <c r="P106" s="127">
        <f>IEAdelivcost!K169</f>
        <v>3.5723373779266634</v>
      </c>
      <c r="Q106" s="127">
        <f>IEAdelivcost!L169</f>
        <v>3.9443714848230744</v>
      </c>
      <c r="R106" s="127">
        <f>IEAdelivcost!M169</f>
        <v>4.2305515670510836</v>
      </c>
      <c r="S106" s="127">
        <f>IEAdelivcost!N169</f>
        <v>5.6042159617455241</v>
      </c>
      <c r="T106" s="127">
        <f>IEAdelivcost!O169</f>
        <v>2.6565611147970376</v>
      </c>
      <c r="U106" s="127">
        <f>IEAdelivcost!P169</f>
        <v>3.6989996206348064</v>
      </c>
      <c r="V106" s="127">
        <f>IEAdelivcost!Q169</f>
        <v>2.6118847727622505</v>
      </c>
      <c r="W106" s="127">
        <f>IEAdelivcost!R169</f>
        <v>3.4583962116738807</v>
      </c>
      <c r="X106" s="127">
        <f>IEAdelivcost!S169</f>
        <v>3.4583962116738807</v>
      </c>
      <c r="Y106">
        <f t="shared" si="1"/>
        <v>3.4583962116738807</v>
      </c>
      <c r="Z106" s="127">
        <f>IEAdelivcost!U169</f>
        <v>3.4583962116738807</v>
      </c>
      <c r="AA106" s="127">
        <f>IEAdelivcost!V169</f>
        <v>3.4583962116738807</v>
      </c>
      <c r="AB106" s="127">
        <f>IEAdelivcost!$Y169</f>
        <v>3.4831478961018836</v>
      </c>
      <c r="AC106" s="127">
        <f>IEAdelivcost!$Y169</f>
        <v>3.4831478961018836</v>
      </c>
      <c r="AD106" s="127">
        <f>IEAdelivcost!$Z169</f>
        <v>3.4583962116738807</v>
      </c>
      <c r="AE106" s="127">
        <f>IEAdelivcost!$Y169</f>
        <v>3.4831478961018836</v>
      </c>
      <c r="AF106" s="127">
        <f>IEAdelivcost!$Z169</f>
        <v>3.4583962116738807</v>
      </c>
      <c r="AG106" s="127">
        <f>IEAdelivcost!$Y169</f>
        <v>3.4831478961018836</v>
      </c>
      <c r="AH106" s="127">
        <f>IEAdelivcost!$Z169</f>
        <v>3.4583962116738807</v>
      </c>
      <c r="AI106" s="127">
        <f>IEAdelivcost!$Y169</f>
        <v>3.4831478961018836</v>
      </c>
      <c r="AJ106" s="127">
        <f>IEAdelivcost!$Z169</f>
        <v>3.4583962116738807</v>
      </c>
      <c r="AK106" s="127">
        <f>IEAdelivcost!$Y169</f>
        <v>3.4831478961018836</v>
      </c>
      <c r="AL106" s="127">
        <f>IEAdelivcost!$Z169</f>
        <v>3.4583962116738807</v>
      </c>
      <c r="AP106" s="154">
        <f>IEAdelivcost!T169</f>
        <v>7.3688616934920859</v>
      </c>
    </row>
    <row r="107" spans="3:42" x14ac:dyDescent="0.35">
      <c r="C107" s="125" t="s">
        <v>282</v>
      </c>
      <c r="D107" s="126"/>
      <c r="E107" t="str">
        <f>IEAdelivcost!B170</f>
        <v>TRALPG</v>
      </c>
      <c r="G107" t="str">
        <f>IEAdelivcost!B170</f>
        <v>TRALPG</v>
      </c>
      <c r="I107" s="127">
        <f>IEAdelivcost!D170</f>
        <v>3.658191402595067</v>
      </c>
      <c r="J107" s="127">
        <f>IEAdelivcost!E170</f>
        <v>3.2861572956986542</v>
      </c>
      <c r="K107" s="127">
        <f>IEAdelivcost!F170</f>
        <v>1.9983469256726174</v>
      </c>
      <c r="L107" s="127">
        <f>IEAdelivcost!G170</f>
        <v>3.872925200406037</v>
      </c>
      <c r="M107" s="127">
        <f>IEAdelivcost!H170</f>
        <v>3.6868094108178671</v>
      </c>
      <c r="N107" s="127">
        <f>IEAdelivcost!I170</f>
        <v>2.4848530654602321</v>
      </c>
      <c r="O107" s="127">
        <f>IEAdelivcost!J170</f>
        <v>3.4578653450354597</v>
      </c>
      <c r="P107" s="127">
        <f>IEAdelivcost!K170</f>
        <v>3.5723373779266634</v>
      </c>
      <c r="Q107" s="127">
        <f>IEAdelivcost!L170</f>
        <v>3.9443714848230744</v>
      </c>
      <c r="R107" s="127">
        <f>IEAdelivcost!M170</f>
        <v>4.2305515670510836</v>
      </c>
      <c r="S107" s="127">
        <f>IEAdelivcost!N170</f>
        <v>5.6042159617455241</v>
      </c>
      <c r="T107" s="127">
        <f>IEAdelivcost!O170</f>
        <v>2.6565611147970376</v>
      </c>
      <c r="U107" s="127">
        <f>IEAdelivcost!P170</f>
        <v>3.6989996206348064</v>
      </c>
      <c r="V107" s="127">
        <f>IEAdelivcost!Q170</f>
        <v>2.6118847727622505</v>
      </c>
      <c r="W107" s="127">
        <f>IEAdelivcost!R170</f>
        <v>3.4583962116738807</v>
      </c>
      <c r="X107" s="127">
        <f>IEAdelivcost!S170</f>
        <v>3.4583962116738807</v>
      </c>
      <c r="Y107">
        <f t="shared" si="1"/>
        <v>3.4583962116738807</v>
      </c>
      <c r="Z107" s="127">
        <f>IEAdelivcost!U170</f>
        <v>3.4583962116738807</v>
      </c>
      <c r="AA107" s="127">
        <f>IEAdelivcost!V170</f>
        <v>3.4583962116738807</v>
      </c>
      <c r="AB107" s="127">
        <f>IEAdelivcost!$Y170</f>
        <v>3.4831478961018836</v>
      </c>
      <c r="AC107" s="127">
        <f>IEAdelivcost!$Y170</f>
        <v>3.4831478961018836</v>
      </c>
      <c r="AD107" s="127">
        <f>IEAdelivcost!$Z170</f>
        <v>3.4583962116738807</v>
      </c>
      <c r="AE107" s="127">
        <f>IEAdelivcost!$Y170</f>
        <v>3.4831478961018836</v>
      </c>
      <c r="AF107" s="127">
        <f>IEAdelivcost!$Z170</f>
        <v>3.4583962116738807</v>
      </c>
      <c r="AG107" s="127">
        <f>IEAdelivcost!$Y170</f>
        <v>3.4831478961018836</v>
      </c>
      <c r="AH107" s="127">
        <f>IEAdelivcost!$Z170</f>
        <v>3.4583962116738807</v>
      </c>
      <c r="AI107" s="127">
        <f>IEAdelivcost!$Y170</f>
        <v>3.4831478961018836</v>
      </c>
      <c r="AJ107" s="127">
        <f>IEAdelivcost!$Z170</f>
        <v>3.4583962116738807</v>
      </c>
      <c r="AK107" s="127">
        <f>IEAdelivcost!$Y170</f>
        <v>3.4831478961018836</v>
      </c>
      <c r="AL107" s="127">
        <f>IEAdelivcost!$Z170</f>
        <v>3.4583962116738807</v>
      </c>
      <c r="AP107" s="154">
        <f>IEAdelivcost!T170</f>
        <v>7.3688616934920859</v>
      </c>
    </row>
    <row r="108" spans="3:42" x14ac:dyDescent="0.35">
      <c r="C108" s="125" t="s">
        <v>282</v>
      </c>
      <c r="D108" s="126"/>
      <c r="E108" t="str">
        <f>IEAdelivcost!B171</f>
        <v>TRAHFO</v>
      </c>
      <c r="G108" t="str">
        <f>IEAdelivcost!B171</f>
        <v>TRAHFO</v>
      </c>
      <c r="I108" s="127">
        <f>IEAdelivcost!D171</f>
        <v>2.2384777642334805</v>
      </c>
      <c r="J108" s="127">
        <f>IEAdelivcost!E171</f>
        <v>2.3136118514772726</v>
      </c>
      <c r="K108" s="127">
        <f>IEAdelivcost!F171</f>
        <v>1.3556522391189305</v>
      </c>
      <c r="L108" s="127">
        <f>IEAdelivcost!G171</f>
        <v>3.313497432302126</v>
      </c>
      <c r="M108" s="127">
        <f>IEAdelivcost!H171</f>
        <v>2.8771175058057095</v>
      </c>
      <c r="N108" s="127">
        <f>IEAdelivcost!I171</f>
        <v>1.524703935417461</v>
      </c>
      <c r="O108" s="127">
        <f>IEAdelivcost!J171</f>
        <v>1.5059204136065134</v>
      </c>
      <c r="P108" s="127">
        <f>IEAdelivcost!K171</f>
        <v>2.4263129823429601</v>
      </c>
      <c r="Q108" s="127">
        <f>IEAdelivcost!L171</f>
        <v>2.2572612860444283</v>
      </c>
      <c r="R108" s="127">
        <f>IEAdelivcost!M171</f>
        <v>2.4075294605320123</v>
      </c>
      <c r="S108" s="127">
        <f>IEAdelivcost!N171</f>
        <v>1.3744357609298783</v>
      </c>
      <c r="T108" s="127">
        <f>IEAdelivcost!O171</f>
        <v>1.6937556317159927</v>
      </c>
      <c r="U108" s="127">
        <f>IEAdelivcost!P171</f>
        <v>4.0094186480509801</v>
      </c>
      <c r="V108" s="127">
        <f>IEAdelivcost!Q171</f>
        <v>2.1256817791902329</v>
      </c>
      <c r="W108" s="127">
        <f>IEAdelivcost!R171</f>
        <v>2.2284383116052249</v>
      </c>
      <c r="X108" s="127">
        <f>IEAdelivcost!S171</f>
        <v>2.2284383116052249</v>
      </c>
      <c r="Y108">
        <f t="shared" si="1"/>
        <v>2.2284383116052249</v>
      </c>
      <c r="Z108" s="127">
        <f>IEAdelivcost!U171</f>
        <v>2.2284383116052249</v>
      </c>
      <c r="AA108" s="127">
        <f>IEAdelivcost!V171</f>
        <v>2.2284383116052249</v>
      </c>
      <c r="AB108" s="127">
        <f>IEAdelivcost!$Y171</f>
        <v>2.244526906483427</v>
      </c>
      <c r="AC108" s="127">
        <f>IEAdelivcost!$Y171</f>
        <v>2.244526906483427</v>
      </c>
      <c r="AD108" s="127">
        <f>IEAdelivcost!$Z171</f>
        <v>2.2284383116052249</v>
      </c>
      <c r="AE108" s="127">
        <f>IEAdelivcost!$Y171</f>
        <v>2.244526906483427</v>
      </c>
      <c r="AF108" s="127">
        <f>IEAdelivcost!$Z171</f>
        <v>2.2284383116052249</v>
      </c>
      <c r="AG108" s="127">
        <f>IEAdelivcost!$Y171</f>
        <v>2.244526906483427</v>
      </c>
      <c r="AH108" s="127">
        <f>IEAdelivcost!$Z171</f>
        <v>2.2284383116052249</v>
      </c>
      <c r="AI108" s="127">
        <f>IEAdelivcost!$Y171</f>
        <v>2.244526906483427</v>
      </c>
      <c r="AJ108" s="127">
        <f>IEAdelivcost!$Z171</f>
        <v>2.2284383116052249</v>
      </c>
      <c r="AK108" s="127">
        <f>IEAdelivcost!$Y171</f>
        <v>2.244526906483427</v>
      </c>
      <c r="AL108" s="127">
        <f>IEAdelivcost!$Z171</f>
        <v>2.2284383116052249</v>
      </c>
      <c r="AP108" s="154">
        <f>IEAdelivcost!T171</f>
        <v>4.8009934341031872</v>
      </c>
    </row>
    <row r="109" spans="3:42" x14ac:dyDescent="0.35">
      <c r="C109" s="125" t="s">
        <v>282</v>
      </c>
      <c r="D109" s="126"/>
      <c r="E109" t="str">
        <f>IEAdelivcost!B172</f>
        <v>TRAGAS</v>
      </c>
      <c r="G109" t="str">
        <f>IEAdelivcost!B172</f>
        <v>TRAGAS</v>
      </c>
      <c r="I109" s="127">
        <f>IEAdelivcost!D172</f>
        <v>4.7967380662146013</v>
      </c>
      <c r="J109" s="127">
        <f>IEAdelivcost!E172</f>
        <v>4.9577396817370136</v>
      </c>
      <c r="K109" s="127">
        <f>IEAdelivcost!F172</f>
        <v>2.9049690838262801</v>
      </c>
      <c r="L109" s="127">
        <f>IEAdelivcost!G172</f>
        <v>7.1003516406474141</v>
      </c>
      <c r="M109" s="127">
        <f>IEAdelivcost!H172</f>
        <v>6.1652517981550918</v>
      </c>
      <c r="N109" s="127">
        <f>IEAdelivcost!I172</f>
        <v>3.2672227187517024</v>
      </c>
      <c r="O109" s="127">
        <f>IEAdelivcost!J172</f>
        <v>3.2269723148711003</v>
      </c>
      <c r="P109" s="127">
        <f>IEAdelivcost!K172</f>
        <v>5.1992421050206286</v>
      </c>
      <c r="Q109" s="127">
        <f>IEAdelivcost!L172</f>
        <v>4.8369884700952035</v>
      </c>
      <c r="R109" s="127">
        <f>IEAdelivcost!M172</f>
        <v>5.1589917011400264</v>
      </c>
      <c r="S109" s="127">
        <f>IEAdelivcost!N172</f>
        <v>2.9452194877068822</v>
      </c>
      <c r="T109" s="127">
        <f>IEAdelivcost!O172</f>
        <v>3.6294763536771275</v>
      </c>
      <c r="U109" s="127">
        <f>IEAdelivcost!P172</f>
        <v>8.591611388680672</v>
      </c>
      <c r="V109" s="127">
        <f>IEAdelivcost!Q172</f>
        <v>4.5550323839790714</v>
      </c>
      <c r="W109" s="127">
        <f>IEAdelivcost!R172</f>
        <v>4.7752249534397677</v>
      </c>
      <c r="X109" s="127">
        <f>IEAdelivcost!S172</f>
        <v>4.7752249534397677</v>
      </c>
      <c r="Y109">
        <f t="shared" si="1"/>
        <v>4.7752249534397677</v>
      </c>
      <c r="Z109" s="127">
        <f>IEAdelivcost!U172</f>
        <v>4.7752249534397677</v>
      </c>
      <c r="AA109" s="127">
        <f>IEAdelivcost!V172</f>
        <v>4.7752249534397677</v>
      </c>
      <c r="AB109" s="127">
        <f>IEAdelivcost!$Y172</f>
        <v>4.8097005138930573</v>
      </c>
      <c r="AC109" s="127">
        <f>IEAdelivcost!$Y172</f>
        <v>4.8097005138930573</v>
      </c>
      <c r="AD109" s="127">
        <f>IEAdelivcost!$Z172</f>
        <v>4.7752249534397677</v>
      </c>
      <c r="AE109" s="127">
        <f>IEAdelivcost!$Y172</f>
        <v>4.8097005138930573</v>
      </c>
      <c r="AF109" s="127">
        <f>IEAdelivcost!$Z172</f>
        <v>4.7752249534397677</v>
      </c>
      <c r="AG109" s="127">
        <f>IEAdelivcost!$Y172</f>
        <v>4.8097005138930573</v>
      </c>
      <c r="AH109" s="127">
        <f>IEAdelivcost!$Z172</f>
        <v>4.7752249534397677</v>
      </c>
      <c r="AI109" s="127">
        <f>IEAdelivcost!$Y172</f>
        <v>4.8097005138930573</v>
      </c>
      <c r="AJ109" s="127">
        <f>IEAdelivcost!$Z172</f>
        <v>4.7752249534397677</v>
      </c>
      <c r="AK109" s="127">
        <f>IEAdelivcost!$Y172</f>
        <v>4.8097005138930573</v>
      </c>
      <c r="AL109" s="127">
        <f>IEAdelivcost!$Z172</f>
        <v>4.7752249534397677</v>
      </c>
      <c r="AP109" s="154">
        <f>IEAdelivcost!T172</f>
        <v>10.287843073078259</v>
      </c>
    </row>
    <row r="110" spans="3:42" x14ac:dyDescent="0.35">
      <c r="C110" s="125" t="s">
        <v>282</v>
      </c>
      <c r="D110" s="126"/>
      <c r="E110" t="str">
        <f>IEAdelivcost!B173</f>
        <v>TRABDL</v>
      </c>
      <c r="G110" t="str">
        <f>IEAdelivcost!B173</f>
        <v>TRABDL</v>
      </c>
      <c r="I110" s="127">
        <f>IEAdelivcost!D173</f>
        <v>3.1978253774764012</v>
      </c>
      <c r="J110" s="127">
        <f>IEAdelivcost!E173</f>
        <v>3.3051597878246755</v>
      </c>
      <c r="K110" s="127">
        <f>IEAdelivcost!F173</f>
        <v>1.9366460558841867</v>
      </c>
      <c r="L110" s="127">
        <f>IEAdelivcost!G173</f>
        <v>4.7335677604316091</v>
      </c>
      <c r="M110" s="127">
        <f>IEAdelivcost!H173</f>
        <v>4.1101678654367282</v>
      </c>
      <c r="N110" s="127">
        <f>IEAdelivcost!I173</f>
        <v>2.1781484791678016</v>
      </c>
      <c r="O110" s="127">
        <f>IEAdelivcost!J173</f>
        <v>2.1513148765807335</v>
      </c>
      <c r="P110" s="127">
        <f>IEAdelivcost!K173</f>
        <v>3.466161403347086</v>
      </c>
      <c r="Q110" s="127">
        <f>IEAdelivcost!L173</f>
        <v>3.2246589800634693</v>
      </c>
      <c r="R110" s="127">
        <f>IEAdelivcost!M173</f>
        <v>3.4393278007600179</v>
      </c>
      <c r="S110" s="127">
        <f>IEAdelivcost!N173</f>
        <v>1.9634796584712548</v>
      </c>
      <c r="T110" s="127">
        <f>IEAdelivcost!O173</f>
        <v>2.4196509024514183</v>
      </c>
      <c r="U110" s="127">
        <f>IEAdelivcost!P173</f>
        <v>5.7277409257871144</v>
      </c>
      <c r="V110" s="127">
        <f>IEAdelivcost!Q173</f>
        <v>3.0366882559860473</v>
      </c>
      <c r="W110" s="127">
        <f>IEAdelivcost!R173</f>
        <v>3.1834833022931788</v>
      </c>
      <c r="X110" s="127">
        <f>IEAdelivcost!S173</f>
        <v>3.1834833022931788</v>
      </c>
      <c r="Y110">
        <f t="shared" si="1"/>
        <v>3.1834833022931788</v>
      </c>
      <c r="Z110" s="127">
        <f>IEAdelivcost!U173</f>
        <v>3.1834833022931788</v>
      </c>
      <c r="AA110" s="127">
        <f>IEAdelivcost!V173</f>
        <v>3.1834833022931788</v>
      </c>
      <c r="AB110" s="127">
        <f>IEAdelivcost!$Y173</f>
        <v>3.2064670092620391</v>
      </c>
      <c r="AC110" s="127">
        <f>IEAdelivcost!$Y173</f>
        <v>3.2064670092620391</v>
      </c>
      <c r="AD110" s="127">
        <f>IEAdelivcost!$Z173</f>
        <v>3.1834833022931788</v>
      </c>
      <c r="AE110" s="127">
        <f>IEAdelivcost!$Y173</f>
        <v>3.2064670092620391</v>
      </c>
      <c r="AF110" s="127">
        <f>IEAdelivcost!$Z173</f>
        <v>3.1834833022931788</v>
      </c>
      <c r="AG110" s="127">
        <f>IEAdelivcost!$Y173</f>
        <v>3.2064670092620391</v>
      </c>
      <c r="AH110" s="127">
        <f>IEAdelivcost!$Z173</f>
        <v>3.1834833022931788</v>
      </c>
      <c r="AI110" s="127">
        <f>IEAdelivcost!$Y173</f>
        <v>3.2064670092620391</v>
      </c>
      <c r="AJ110" s="127">
        <f>IEAdelivcost!$Z173</f>
        <v>3.1834833022931788</v>
      </c>
      <c r="AK110" s="127">
        <f>IEAdelivcost!$Y173</f>
        <v>3.2064670092620391</v>
      </c>
      <c r="AL110" s="127">
        <f>IEAdelivcost!$Z173</f>
        <v>3.1834833022931788</v>
      </c>
      <c r="AP110" s="154">
        <f>IEAdelivcost!T173</f>
        <v>6.8585620487188388</v>
      </c>
    </row>
    <row r="111" spans="3:42" x14ac:dyDescent="0.35">
      <c r="C111" s="125" t="s">
        <v>282</v>
      </c>
      <c r="D111" s="126"/>
      <c r="E111" t="str">
        <f>IEAdelivcost!B174</f>
        <v>TRABDLM</v>
      </c>
      <c r="G111" t="str">
        <f>IEAdelivcost!B174</f>
        <v>TRABDLM</v>
      </c>
      <c r="I111" s="127">
        <f>IEAdelivcost!D174</f>
        <v>3.1978253774764012</v>
      </c>
      <c r="J111" s="127">
        <f>IEAdelivcost!E174</f>
        <v>3.3051597878246755</v>
      </c>
      <c r="K111" s="127">
        <f>IEAdelivcost!F174</f>
        <v>1.9366460558841867</v>
      </c>
      <c r="L111" s="127">
        <f>IEAdelivcost!G174</f>
        <v>4.7335677604316091</v>
      </c>
      <c r="M111" s="127">
        <f>IEAdelivcost!H174</f>
        <v>4.1101678654367282</v>
      </c>
      <c r="N111" s="127">
        <f>IEAdelivcost!I174</f>
        <v>2.1781484791678016</v>
      </c>
      <c r="O111" s="127">
        <f>IEAdelivcost!J174</f>
        <v>2.1513148765807335</v>
      </c>
      <c r="P111" s="127">
        <f>IEAdelivcost!K174</f>
        <v>3.466161403347086</v>
      </c>
      <c r="Q111" s="127">
        <f>IEAdelivcost!L174</f>
        <v>3.2246589800634693</v>
      </c>
      <c r="R111" s="127">
        <f>IEAdelivcost!M174</f>
        <v>3.4393278007600179</v>
      </c>
      <c r="S111" s="127">
        <f>IEAdelivcost!N174</f>
        <v>1.9634796584712548</v>
      </c>
      <c r="T111" s="127">
        <f>IEAdelivcost!O174</f>
        <v>2.4196509024514183</v>
      </c>
      <c r="U111" s="127">
        <f>IEAdelivcost!P174</f>
        <v>5.7277409257871144</v>
      </c>
      <c r="V111" s="127">
        <f>IEAdelivcost!Q174</f>
        <v>3.0366882559860473</v>
      </c>
      <c r="W111" s="127">
        <f>IEAdelivcost!R174</f>
        <v>3.1834833022931788</v>
      </c>
      <c r="X111" s="127">
        <f>IEAdelivcost!S174</f>
        <v>3.1834833022931788</v>
      </c>
      <c r="Y111">
        <f t="shared" si="1"/>
        <v>3.1834833022931788</v>
      </c>
      <c r="Z111" s="127">
        <f>IEAdelivcost!U174</f>
        <v>3.1834833022931788</v>
      </c>
      <c r="AA111" s="127">
        <f>IEAdelivcost!V174</f>
        <v>3.1834833022931788</v>
      </c>
      <c r="AB111" s="127">
        <f>IEAdelivcost!$Y174</f>
        <v>3.2064670092620391</v>
      </c>
      <c r="AC111" s="127">
        <f>IEAdelivcost!$Y174</f>
        <v>3.2064670092620391</v>
      </c>
      <c r="AD111" s="127">
        <f>IEAdelivcost!$Z174</f>
        <v>3.1834833022931788</v>
      </c>
      <c r="AE111" s="127">
        <f>IEAdelivcost!$Y174</f>
        <v>3.2064670092620391</v>
      </c>
      <c r="AF111" s="127">
        <f>IEAdelivcost!$Z174</f>
        <v>3.1834833022931788</v>
      </c>
      <c r="AG111" s="127">
        <f>IEAdelivcost!$Y174</f>
        <v>3.2064670092620391</v>
      </c>
      <c r="AH111" s="127">
        <f>IEAdelivcost!$Z174</f>
        <v>3.1834833022931788</v>
      </c>
      <c r="AI111" s="127">
        <f>IEAdelivcost!$Y174</f>
        <v>3.2064670092620391</v>
      </c>
      <c r="AJ111" s="127">
        <f>IEAdelivcost!$Z174</f>
        <v>3.1834833022931788</v>
      </c>
      <c r="AK111" s="127">
        <f>IEAdelivcost!$Y174</f>
        <v>3.2064670092620391</v>
      </c>
      <c r="AL111" s="127">
        <f>IEAdelivcost!$Z174</f>
        <v>3.1834833022931788</v>
      </c>
      <c r="AP111" s="154">
        <f>IEAdelivcost!T174</f>
        <v>6.8585620487188388</v>
      </c>
    </row>
    <row r="112" spans="3:42" x14ac:dyDescent="0.35">
      <c r="C112" s="125" t="s">
        <v>282</v>
      </c>
      <c r="D112" s="126"/>
      <c r="E112" t="str">
        <f>IEAdelivcost!B175</f>
        <v>TRAKER</v>
      </c>
      <c r="G112" t="str">
        <f>IEAdelivcost!B175</f>
        <v>TRAKER</v>
      </c>
      <c r="I112" s="127">
        <f>IEAdelivcost!D175</f>
        <v>3.1978253774764012</v>
      </c>
      <c r="J112" s="127">
        <f>IEAdelivcost!E175</f>
        <v>3.3051597878246755</v>
      </c>
      <c r="K112" s="127">
        <f>IEAdelivcost!F175</f>
        <v>1.9366460558841867</v>
      </c>
      <c r="L112" s="127">
        <f>IEAdelivcost!G175</f>
        <v>4.7335677604316091</v>
      </c>
      <c r="M112" s="127">
        <f>IEAdelivcost!H175</f>
        <v>4.1101678654367282</v>
      </c>
      <c r="N112" s="127">
        <f>IEAdelivcost!I175</f>
        <v>2.1781484791678016</v>
      </c>
      <c r="O112" s="127">
        <f>IEAdelivcost!J175</f>
        <v>2.1513148765807335</v>
      </c>
      <c r="P112" s="127">
        <f>IEAdelivcost!K175</f>
        <v>3.466161403347086</v>
      </c>
      <c r="Q112" s="127">
        <f>IEAdelivcost!L175</f>
        <v>3.2246589800634693</v>
      </c>
      <c r="R112" s="127">
        <f>IEAdelivcost!M175</f>
        <v>3.4393278007600179</v>
      </c>
      <c r="S112" s="127">
        <f>IEAdelivcost!N175</f>
        <v>1.9634796584712548</v>
      </c>
      <c r="T112" s="127">
        <f>IEAdelivcost!O175</f>
        <v>2.4196509024514183</v>
      </c>
      <c r="U112" s="127">
        <f>IEAdelivcost!P175</f>
        <v>5.7277409257871144</v>
      </c>
      <c r="V112" s="127">
        <f>IEAdelivcost!Q175</f>
        <v>3.0366882559860473</v>
      </c>
      <c r="W112" s="127">
        <f>IEAdelivcost!R175</f>
        <v>3.1834833022931788</v>
      </c>
      <c r="X112" s="127">
        <f>IEAdelivcost!S175</f>
        <v>3.1834833022931788</v>
      </c>
      <c r="Y112">
        <f t="shared" si="1"/>
        <v>3.1834833022931788</v>
      </c>
      <c r="Z112" s="127">
        <f>IEAdelivcost!U175</f>
        <v>3.1834833022931788</v>
      </c>
      <c r="AA112" s="127">
        <f>IEAdelivcost!V175</f>
        <v>3.1834833022931788</v>
      </c>
      <c r="AB112" s="127">
        <f>IEAdelivcost!$Y175</f>
        <v>3.2064670092620391</v>
      </c>
      <c r="AC112" s="127">
        <f>IEAdelivcost!$Y175</f>
        <v>3.2064670092620391</v>
      </c>
      <c r="AD112" s="127">
        <f>IEAdelivcost!$Z175</f>
        <v>3.1834833022931788</v>
      </c>
      <c r="AE112" s="127">
        <f>IEAdelivcost!$Y175</f>
        <v>3.2064670092620391</v>
      </c>
      <c r="AF112" s="127">
        <f>IEAdelivcost!$Z175</f>
        <v>3.1834833022931788</v>
      </c>
      <c r="AG112" s="127">
        <f>IEAdelivcost!$Y175</f>
        <v>3.2064670092620391</v>
      </c>
      <c r="AH112" s="127">
        <f>IEAdelivcost!$Z175</f>
        <v>3.1834833022931788</v>
      </c>
      <c r="AI112" s="127">
        <f>IEAdelivcost!$Y175</f>
        <v>3.2064670092620391</v>
      </c>
      <c r="AJ112" s="127">
        <f>IEAdelivcost!$Z175</f>
        <v>3.1834833022931788</v>
      </c>
      <c r="AK112" s="127">
        <f>IEAdelivcost!$Y175</f>
        <v>3.2064670092620391</v>
      </c>
      <c r="AL112" s="127">
        <f>IEAdelivcost!$Z175</f>
        <v>3.1834833022931788</v>
      </c>
      <c r="AP112" s="154">
        <f>IEAdelivcost!T175</f>
        <v>6.8585620487188388</v>
      </c>
    </row>
    <row r="113" spans="3:42" x14ac:dyDescent="0.35">
      <c r="C113" s="125" t="s">
        <v>282</v>
      </c>
      <c r="D113" s="126"/>
      <c r="E113" t="str">
        <f>IEAdelivcost!B176</f>
        <v>TRAHH2</v>
      </c>
      <c r="G113" t="str">
        <f>IEAdelivcost!B176</f>
        <v>TRAHH2</v>
      </c>
      <c r="I113" s="127">
        <f>IEAdelivcost!D176</f>
        <v>3.1978253774764012</v>
      </c>
      <c r="J113" s="127">
        <f>IEAdelivcost!E176</f>
        <v>3.3051597878246755</v>
      </c>
      <c r="K113" s="127">
        <f>IEAdelivcost!F176</f>
        <v>1.9366460558841867</v>
      </c>
      <c r="L113" s="127">
        <f>IEAdelivcost!G176</f>
        <v>4.7335677604316091</v>
      </c>
      <c r="M113" s="127">
        <f>IEAdelivcost!H176</f>
        <v>4.1101678654367282</v>
      </c>
      <c r="N113" s="127">
        <f>IEAdelivcost!I176</f>
        <v>2.1781484791678016</v>
      </c>
      <c r="O113" s="127">
        <f>IEAdelivcost!J176</f>
        <v>2.1513148765807335</v>
      </c>
      <c r="P113" s="127">
        <f>IEAdelivcost!K176</f>
        <v>3.466161403347086</v>
      </c>
      <c r="Q113" s="127">
        <f>IEAdelivcost!L176</f>
        <v>3.2246589800634693</v>
      </c>
      <c r="R113" s="127">
        <f>IEAdelivcost!M176</f>
        <v>3.4393278007600179</v>
      </c>
      <c r="S113" s="127">
        <f>IEAdelivcost!N176</f>
        <v>1.9634796584712548</v>
      </c>
      <c r="T113" s="127">
        <f>IEAdelivcost!O176</f>
        <v>2.4196509024514183</v>
      </c>
      <c r="U113" s="127">
        <f>IEAdelivcost!P176</f>
        <v>5.7277409257871144</v>
      </c>
      <c r="V113" s="127">
        <f>IEAdelivcost!Q176</f>
        <v>3.0366882559860473</v>
      </c>
      <c r="W113" s="127">
        <f>IEAdelivcost!R176</f>
        <v>3.1834833022931788</v>
      </c>
      <c r="X113" s="127">
        <f>IEAdelivcost!S176</f>
        <v>3.1834833022931788</v>
      </c>
      <c r="Y113">
        <f t="shared" si="1"/>
        <v>3.1834833022931788</v>
      </c>
      <c r="Z113" s="127">
        <f>IEAdelivcost!U176</f>
        <v>3.1834833022931788</v>
      </c>
      <c r="AA113" s="127">
        <f>IEAdelivcost!V176</f>
        <v>3.1834833022931788</v>
      </c>
      <c r="AB113" s="127">
        <f>IEAdelivcost!$Y176</f>
        <v>3.2064670092620391</v>
      </c>
      <c r="AC113" s="127">
        <f>IEAdelivcost!$Y176</f>
        <v>3.2064670092620391</v>
      </c>
      <c r="AD113" s="127">
        <f>IEAdelivcost!$Z176</f>
        <v>3.1834833022931788</v>
      </c>
      <c r="AE113" s="127">
        <f>IEAdelivcost!$Y176</f>
        <v>3.2064670092620391</v>
      </c>
      <c r="AF113" s="127">
        <f>IEAdelivcost!$Z176</f>
        <v>3.1834833022931788</v>
      </c>
      <c r="AG113" s="127">
        <f>IEAdelivcost!$Y176</f>
        <v>3.2064670092620391</v>
      </c>
      <c r="AH113" s="127">
        <f>IEAdelivcost!$Z176</f>
        <v>3.1834833022931788</v>
      </c>
      <c r="AI113" s="127">
        <f>IEAdelivcost!$Y176</f>
        <v>3.2064670092620391</v>
      </c>
      <c r="AJ113" s="127">
        <f>IEAdelivcost!$Z176</f>
        <v>3.1834833022931788</v>
      </c>
      <c r="AK113" s="127">
        <f>IEAdelivcost!$Y176</f>
        <v>3.2064670092620391</v>
      </c>
      <c r="AL113" s="127">
        <f>IEAdelivcost!$Z176</f>
        <v>3.1834833022931788</v>
      </c>
      <c r="AP113" s="154">
        <f>IEAdelivcost!T176</f>
        <v>6.8585620487188388</v>
      </c>
    </row>
    <row r="114" spans="3:42" x14ac:dyDescent="0.35">
      <c r="C114" s="125" t="s">
        <v>282</v>
      </c>
      <c r="D114" s="126"/>
      <c r="E114" t="str">
        <f>IEAdelivcost!B177</f>
        <v>TRAELC</v>
      </c>
      <c r="G114" t="str">
        <f>IEAdelivcost!B177</f>
        <v>TRAELC</v>
      </c>
      <c r="I114" s="127">
        <f>IEAdelivcost!D177</f>
        <v>5.801833333333331</v>
      </c>
      <c r="J114" s="127">
        <f>IEAdelivcost!E177</f>
        <v>7.5518333333333345</v>
      </c>
      <c r="K114" s="127">
        <f>IEAdelivcost!F177</f>
        <v>6.6212777777777774</v>
      </c>
      <c r="L114" s="127">
        <f>IEAdelivcost!G177</f>
        <v>3.1681223898747088</v>
      </c>
      <c r="M114" s="127">
        <f>IEAdelivcost!H177</f>
        <v>1.8851666666666667</v>
      </c>
      <c r="N114" s="127">
        <f>IEAdelivcost!I177</f>
        <v>5.1629444444444417</v>
      </c>
      <c r="O114" s="127">
        <f>IEAdelivcost!J177</f>
        <v>1.9268333333333327</v>
      </c>
      <c r="P114" s="127">
        <f>IEAdelivcost!K177</f>
        <v>4.6768333333333345</v>
      </c>
      <c r="Q114" s="127">
        <f>IEAdelivcost!L177</f>
        <v>2.8573888888888881</v>
      </c>
      <c r="R114" s="127">
        <f>IEAdelivcost!M177</f>
        <v>3.2184999999999979</v>
      </c>
      <c r="S114" s="127">
        <f>IEAdelivcost!N177</f>
        <v>5.5240555555555559</v>
      </c>
      <c r="T114" s="127">
        <f>IEAdelivcost!O177</f>
        <v>6.8435000000000024</v>
      </c>
      <c r="U114" s="127">
        <f>IEAdelivcost!P177</f>
        <v>2.2635901198796917</v>
      </c>
      <c r="V114" s="127">
        <f>IEAdelivcost!Q177</f>
        <v>5.4133510422426703</v>
      </c>
      <c r="W114" s="127">
        <f>IEAdelivcost!R177</f>
        <v>4.3169599469007629</v>
      </c>
      <c r="X114" s="127">
        <f>IEAdelivcost!S177</f>
        <v>5.9898825375279436</v>
      </c>
      <c r="Y114">
        <f t="shared" si="1"/>
        <v>6.2812957314781421</v>
      </c>
      <c r="Z114" s="127">
        <f>IEAdelivcost!U177</f>
        <v>6.3692177393306313</v>
      </c>
      <c r="AA114" s="127">
        <f>IEAdelivcost!V177</f>
        <v>6.2812957314781421</v>
      </c>
      <c r="AB114" s="127">
        <f>IEAdelivcost!$Y177</f>
        <v>4.4939450156188387</v>
      </c>
      <c r="AC114" s="127">
        <f>IEAdelivcost!$Y177</f>
        <v>4.4939450156188387</v>
      </c>
      <c r="AD114" s="127">
        <f>IEAdelivcost!$Z177</f>
        <v>5.7393389888093695</v>
      </c>
      <c r="AE114" s="127">
        <f>IEAdelivcost!$Y177</f>
        <v>4.4939450156188387</v>
      </c>
      <c r="AF114" s="127">
        <f>IEAdelivcost!$Z177</f>
        <v>5.7393389888093695</v>
      </c>
      <c r="AG114" s="127">
        <f>IEAdelivcost!$Y177</f>
        <v>4.4939450156188387</v>
      </c>
      <c r="AH114" s="127">
        <f>IEAdelivcost!$Z177</f>
        <v>5.7393389888093695</v>
      </c>
      <c r="AI114" s="127">
        <f>IEAdelivcost!$Y177</f>
        <v>4.4939450156188387</v>
      </c>
      <c r="AJ114" s="127">
        <f>IEAdelivcost!$Z177</f>
        <v>5.7393389888093695</v>
      </c>
      <c r="AK114" s="127">
        <f>IEAdelivcost!$Y177</f>
        <v>4.4939450156188387</v>
      </c>
      <c r="AL114" s="127">
        <f>IEAdelivcost!$Z177</f>
        <v>5.7393389888093695</v>
      </c>
      <c r="AP114" s="154">
        <f>IEAdelivcost!T177</f>
        <v>1.8851666666666667</v>
      </c>
    </row>
    <row r="115" spans="3:42" x14ac:dyDescent="0.35">
      <c r="C115" s="125" t="s">
        <v>282</v>
      </c>
      <c r="D115" s="126"/>
      <c r="E115" t="str">
        <f>IEAdelivcost!B178</f>
        <v>TRAELC</v>
      </c>
      <c r="F115" t="s">
        <v>259</v>
      </c>
      <c r="G115" t="str">
        <f>IEAdelivcost!B178</f>
        <v>TRAELC</v>
      </c>
      <c r="I115" s="127">
        <f>IEAdelivcost!D178</f>
        <v>6.9621999999999966</v>
      </c>
      <c r="J115" s="127">
        <f>IEAdelivcost!E178</f>
        <v>9.0622000000000007</v>
      </c>
      <c r="K115" s="127">
        <f>IEAdelivcost!F178</f>
        <v>7.9455333333333327</v>
      </c>
      <c r="L115" s="127">
        <f>IEAdelivcost!G178</f>
        <v>3.8017468678496504</v>
      </c>
      <c r="M115" s="127">
        <f>IEAdelivcost!H178</f>
        <v>2.2622</v>
      </c>
      <c r="N115" s="127">
        <f>IEAdelivcost!I178</f>
        <v>6.19553333333333</v>
      </c>
      <c r="O115" s="127">
        <f>IEAdelivcost!J178</f>
        <v>2.3121999999999994</v>
      </c>
      <c r="P115" s="127">
        <f>IEAdelivcost!K178</f>
        <v>5.6122000000000014</v>
      </c>
      <c r="Q115" s="127">
        <f>IEAdelivcost!L178</f>
        <v>3.4288666666666656</v>
      </c>
      <c r="R115" s="127">
        <f>IEAdelivcost!M178</f>
        <v>3.8621999999999974</v>
      </c>
      <c r="S115" s="127">
        <f>IEAdelivcost!N178</f>
        <v>6.6288666666666671</v>
      </c>
      <c r="T115" s="127">
        <f>IEAdelivcost!O178</f>
        <v>8.2122000000000028</v>
      </c>
      <c r="U115" s="127">
        <f>IEAdelivcost!P178</f>
        <v>2.7163081438556298</v>
      </c>
      <c r="V115" s="127">
        <f>IEAdelivcost!Q178</f>
        <v>6.4960212506912045</v>
      </c>
      <c r="W115" s="127">
        <f>IEAdelivcost!R178</f>
        <v>5.1803519362809149</v>
      </c>
      <c r="X115" s="127">
        <f>IEAdelivcost!S178</f>
        <v>7.187859045033532</v>
      </c>
      <c r="Y115">
        <f t="shared" si="1"/>
        <v>7.5375548777737702</v>
      </c>
      <c r="Z115" s="127">
        <f>IEAdelivcost!U178</f>
        <v>7.6430612871967574</v>
      </c>
      <c r="AA115" s="127">
        <f>IEAdelivcost!V178</f>
        <v>7.5375548777737702</v>
      </c>
      <c r="AB115" s="127">
        <f>IEAdelivcost!$Y178</f>
        <v>5.3927340187426056</v>
      </c>
      <c r="AC115" s="127">
        <f>IEAdelivcost!$Y178</f>
        <v>5.3927340187426056</v>
      </c>
      <c r="AD115" s="127">
        <f>IEAdelivcost!$Z178</f>
        <v>6.8872067865712445</v>
      </c>
      <c r="AE115" s="127">
        <f>IEAdelivcost!$Y178</f>
        <v>5.3927340187426056</v>
      </c>
      <c r="AF115" s="127">
        <f>IEAdelivcost!$Z178</f>
        <v>6.8872067865712445</v>
      </c>
      <c r="AG115" s="127">
        <f>IEAdelivcost!$Y178</f>
        <v>5.3927340187426056</v>
      </c>
      <c r="AH115" s="127">
        <f>IEAdelivcost!$Z178</f>
        <v>6.8872067865712445</v>
      </c>
      <c r="AI115" s="127">
        <f>IEAdelivcost!$Y178</f>
        <v>5.3927340187426056</v>
      </c>
      <c r="AJ115" s="127">
        <f>IEAdelivcost!$Z178</f>
        <v>6.8872067865712445</v>
      </c>
      <c r="AK115" s="127">
        <f>IEAdelivcost!$Y178</f>
        <v>5.3927340187426056</v>
      </c>
      <c r="AL115" s="127">
        <f>IEAdelivcost!$Z178</f>
        <v>6.8872067865712445</v>
      </c>
      <c r="AP115" s="154">
        <f>IEAdelivcost!T178</f>
        <v>2.2622</v>
      </c>
    </row>
    <row r="116" spans="3:42" x14ac:dyDescent="0.35">
      <c r="C116" s="125" t="s">
        <v>282</v>
      </c>
      <c r="D116" s="126"/>
      <c r="E116" t="str">
        <f>IEAdelivcost!B179</f>
        <v>TRAETH</v>
      </c>
      <c r="G116" t="str">
        <f>IEAdelivcost!B179</f>
        <v>TRAETH</v>
      </c>
      <c r="I116" s="127">
        <f>IEAdelivcost!D179</f>
        <v>3.1978253774764012</v>
      </c>
      <c r="J116" s="127">
        <f>IEAdelivcost!E179</f>
        <v>3.3051597878246755</v>
      </c>
      <c r="K116" s="127">
        <f>IEAdelivcost!F179</f>
        <v>1.9366460558841867</v>
      </c>
      <c r="L116" s="127">
        <f>IEAdelivcost!G179</f>
        <v>4.7335677604316091</v>
      </c>
      <c r="M116" s="127">
        <f>IEAdelivcost!H179</f>
        <v>4.1101678654367282</v>
      </c>
      <c r="N116" s="127">
        <f>IEAdelivcost!I179</f>
        <v>2.1781484791678016</v>
      </c>
      <c r="O116" s="127">
        <f>IEAdelivcost!J179</f>
        <v>2.1513148765807335</v>
      </c>
      <c r="P116" s="127">
        <f>IEAdelivcost!K179</f>
        <v>3.466161403347086</v>
      </c>
      <c r="Q116" s="127">
        <f>IEAdelivcost!L179</f>
        <v>3.2246589800634693</v>
      </c>
      <c r="R116" s="127">
        <f>IEAdelivcost!M179</f>
        <v>3.4393278007600179</v>
      </c>
      <c r="S116" s="127">
        <f>IEAdelivcost!N179</f>
        <v>1.9634796584712548</v>
      </c>
      <c r="T116" s="127">
        <f>IEAdelivcost!O179</f>
        <v>2.4196509024514183</v>
      </c>
      <c r="U116" s="127">
        <f>IEAdelivcost!P179</f>
        <v>5.7277409257871144</v>
      </c>
      <c r="V116" s="127">
        <f>IEAdelivcost!Q179</f>
        <v>3.0366882559860473</v>
      </c>
      <c r="W116" s="127">
        <f>IEAdelivcost!R179</f>
        <v>3.1834833022931788</v>
      </c>
      <c r="X116" s="127">
        <f>IEAdelivcost!S179</f>
        <v>3.1834833022931788</v>
      </c>
      <c r="Y116">
        <f t="shared" si="1"/>
        <v>3.1834833022931788</v>
      </c>
      <c r="Z116" s="127">
        <f>IEAdelivcost!U179</f>
        <v>3.1834833022931788</v>
      </c>
      <c r="AA116" s="127">
        <f>IEAdelivcost!V179</f>
        <v>3.1834833022931788</v>
      </c>
      <c r="AB116" s="127">
        <f>IEAdelivcost!$Y179</f>
        <v>3.2064670092620391</v>
      </c>
      <c r="AC116" s="127">
        <f>IEAdelivcost!$Y179</f>
        <v>3.2064670092620391</v>
      </c>
      <c r="AD116" s="127">
        <f>IEAdelivcost!$Z179</f>
        <v>3.1834833022931788</v>
      </c>
      <c r="AE116" s="127">
        <f>IEAdelivcost!$Y179</f>
        <v>3.2064670092620391</v>
      </c>
      <c r="AF116" s="127">
        <f>IEAdelivcost!$Z179</f>
        <v>3.1834833022931788</v>
      </c>
      <c r="AG116" s="127">
        <f>IEAdelivcost!$Y179</f>
        <v>3.2064670092620391</v>
      </c>
      <c r="AH116" s="127">
        <f>IEAdelivcost!$Z179</f>
        <v>3.1834833022931788</v>
      </c>
      <c r="AI116" s="127">
        <f>IEAdelivcost!$Y179</f>
        <v>3.2064670092620391</v>
      </c>
      <c r="AJ116" s="127">
        <f>IEAdelivcost!$Z179</f>
        <v>3.1834833022931788</v>
      </c>
      <c r="AK116" s="127">
        <f>IEAdelivcost!$Y179</f>
        <v>3.2064670092620391</v>
      </c>
      <c r="AL116" s="127">
        <f>IEAdelivcost!$Z179</f>
        <v>3.1834833022931788</v>
      </c>
      <c r="AP116" s="154">
        <f>IEAdelivcost!T179</f>
        <v>6.8585620487188388</v>
      </c>
    </row>
    <row r="117" spans="3:42" x14ac:dyDescent="0.35">
      <c r="C117" s="125" t="s">
        <v>282</v>
      </c>
      <c r="D117" s="126"/>
      <c r="E117" t="str">
        <f>IEAdelivcost!B180</f>
        <v>TRAETHM</v>
      </c>
      <c r="G117" t="str">
        <f>IEAdelivcost!B180</f>
        <v>TRAETHM</v>
      </c>
      <c r="I117" s="127">
        <f>IEAdelivcost!D180</f>
        <v>3.1978253774764012</v>
      </c>
      <c r="J117" s="127">
        <f>IEAdelivcost!E180</f>
        <v>3.3051597878246755</v>
      </c>
      <c r="K117" s="127">
        <f>IEAdelivcost!F180</f>
        <v>1.9366460558841867</v>
      </c>
      <c r="L117" s="127">
        <f>IEAdelivcost!G180</f>
        <v>4.7335677604316091</v>
      </c>
      <c r="M117" s="127">
        <f>IEAdelivcost!H180</f>
        <v>4.1101678654367282</v>
      </c>
      <c r="N117" s="127">
        <f>IEAdelivcost!I180</f>
        <v>2.1781484791678016</v>
      </c>
      <c r="O117" s="127">
        <f>IEAdelivcost!J180</f>
        <v>2.1513148765807335</v>
      </c>
      <c r="P117" s="127">
        <f>IEAdelivcost!K180</f>
        <v>3.466161403347086</v>
      </c>
      <c r="Q117" s="127">
        <f>IEAdelivcost!L180</f>
        <v>3.2246589800634693</v>
      </c>
      <c r="R117" s="127">
        <f>IEAdelivcost!M180</f>
        <v>3.4393278007600179</v>
      </c>
      <c r="S117" s="127">
        <f>IEAdelivcost!N180</f>
        <v>1.9634796584712548</v>
      </c>
      <c r="T117" s="127">
        <f>IEAdelivcost!O180</f>
        <v>2.4196509024514183</v>
      </c>
      <c r="U117" s="127">
        <f>IEAdelivcost!P180</f>
        <v>5.7277409257871144</v>
      </c>
      <c r="V117" s="127">
        <f>IEAdelivcost!Q180</f>
        <v>3.0366882559860473</v>
      </c>
      <c r="W117" s="127">
        <f>IEAdelivcost!R180</f>
        <v>3.1834833022931788</v>
      </c>
      <c r="X117" s="127">
        <f>IEAdelivcost!S180</f>
        <v>3.1834833022931788</v>
      </c>
      <c r="Y117">
        <f t="shared" si="1"/>
        <v>3.1834833022931788</v>
      </c>
      <c r="Z117" s="127">
        <f>IEAdelivcost!U180</f>
        <v>3.1834833022931788</v>
      </c>
      <c r="AA117" s="127">
        <f>IEAdelivcost!V180</f>
        <v>3.1834833022931788</v>
      </c>
      <c r="AB117" s="127">
        <f>IEAdelivcost!$Y180</f>
        <v>3.2064670092620391</v>
      </c>
      <c r="AC117" s="127">
        <f>IEAdelivcost!$Y180</f>
        <v>3.2064670092620391</v>
      </c>
      <c r="AD117" s="127">
        <f>IEAdelivcost!$Z180</f>
        <v>3.1834833022931788</v>
      </c>
      <c r="AE117" s="127">
        <f>IEAdelivcost!$Y180</f>
        <v>3.2064670092620391</v>
      </c>
      <c r="AF117" s="127">
        <f>IEAdelivcost!$Z180</f>
        <v>3.1834833022931788</v>
      </c>
      <c r="AG117" s="127">
        <f>IEAdelivcost!$Y180</f>
        <v>3.2064670092620391</v>
      </c>
      <c r="AH117" s="127">
        <f>IEAdelivcost!$Z180</f>
        <v>3.1834833022931788</v>
      </c>
      <c r="AI117" s="127">
        <f>IEAdelivcost!$Y180</f>
        <v>3.2064670092620391</v>
      </c>
      <c r="AJ117" s="127">
        <f>IEAdelivcost!$Z180</f>
        <v>3.1834833022931788</v>
      </c>
      <c r="AK117" s="127">
        <f>IEAdelivcost!$Y180</f>
        <v>3.2064670092620391</v>
      </c>
      <c r="AL117" s="127">
        <f>IEAdelivcost!$Z180</f>
        <v>3.1834833022931788</v>
      </c>
      <c r="AP117" s="154">
        <f>IEAdelivcost!T180</f>
        <v>6.8585620487188388</v>
      </c>
    </row>
    <row r="118" spans="3:42" x14ac:dyDescent="0.35">
      <c r="C118" s="125" t="s">
        <v>282</v>
      </c>
      <c r="D118" s="126"/>
      <c r="E118" t="str">
        <f>IEAdelivcost!B181</f>
        <v>TRAFTB</v>
      </c>
      <c r="G118" t="str">
        <f>IEAdelivcost!B181</f>
        <v>TRAFTB</v>
      </c>
      <c r="I118" s="127">
        <f>IEAdelivcost!D181</f>
        <v>3.1978253774764012</v>
      </c>
      <c r="J118" s="127">
        <f>IEAdelivcost!E181</f>
        <v>3.3051597878246755</v>
      </c>
      <c r="K118" s="127">
        <f>IEAdelivcost!F181</f>
        <v>1.9366460558841867</v>
      </c>
      <c r="L118" s="127">
        <f>IEAdelivcost!G181</f>
        <v>4.7335677604316091</v>
      </c>
      <c r="M118" s="127">
        <f>IEAdelivcost!H181</f>
        <v>4.1101678654367282</v>
      </c>
      <c r="N118" s="127">
        <f>IEAdelivcost!I181</f>
        <v>2.1781484791678016</v>
      </c>
      <c r="O118" s="127">
        <f>IEAdelivcost!J181</f>
        <v>2.1513148765807335</v>
      </c>
      <c r="P118" s="127">
        <f>IEAdelivcost!K181</f>
        <v>3.466161403347086</v>
      </c>
      <c r="Q118" s="127">
        <f>IEAdelivcost!L181</f>
        <v>3.2246589800634693</v>
      </c>
      <c r="R118" s="127">
        <f>IEAdelivcost!M181</f>
        <v>3.4393278007600179</v>
      </c>
      <c r="S118" s="127">
        <f>IEAdelivcost!N181</f>
        <v>1.9634796584712548</v>
      </c>
      <c r="T118" s="127">
        <f>IEAdelivcost!O181</f>
        <v>2.4196509024514183</v>
      </c>
      <c r="U118" s="127">
        <f>IEAdelivcost!P181</f>
        <v>5.7277409257871144</v>
      </c>
      <c r="V118" s="127">
        <f>IEAdelivcost!Q181</f>
        <v>3.0366882559860473</v>
      </c>
      <c r="W118" s="127">
        <f>IEAdelivcost!R181</f>
        <v>3.1834833022931788</v>
      </c>
      <c r="X118" s="127">
        <f>IEAdelivcost!S181</f>
        <v>3.1834833022931788</v>
      </c>
      <c r="Y118">
        <f t="shared" si="1"/>
        <v>3.1834833022931788</v>
      </c>
      <c r="Z118" s="127">
        <f>IEAdelivcost!U181</f>
        <v>3.1834833022931788</v>
      </c>
      <c r="AA118" s="127">
        <f>IEAdelivcost!V181</f>
        <v>3.1834833022931788</v>
      </c>
      <c r="AB118" s="127">
        <f>IEAdelivcost!$Y181</f>
        <v>3.2064670092620391</v>
      </c>
      <c r="AC118" s="127">
        <f>IEAdelivcost!$Y181</f>
        <v>3.2064670092620391</v>
      </c>
      <c r="AD118" s="127">
        <f>IEAdelivcost!$Z181</f>
        <v>3.1834833022931788</v>
      </c>
      <c r="AE118" s="127">
        <f>IEAdelivcost!$Y181</f>
        <v>3.2064670092620391</v>
      </c>
      <c r="AF118" s="127">
        <f>IEAdelivcost!$Z181</f>
        <v>3.1834833022931788</v>
      </c>
      <c r="AG118" s="127">
        <f>IEAdelivcost!$Y181</f>
        <v>3.2064670092620391</v>
      </c>
      <c r="AH118" s="127">
        <f>IEAdelivcost!$Z181</f>
        <v>3.1834833022931788</v>
      </c>
      <c r="AI118" s="127">
        <f>IEAdelivcost!$Y181</f>
        <v>3.2064670092620391</v>
      </c>
      <c r="AJ118" s="127">
        <f>IEAdelivcost!$Z181</f>
        <v>3.1834833022931788</v>
      </c>
      <c r="AK118" s="127">
        <f>IEAdelivcost!$Y181</f>
        <v>3.2064670092620391</v>
      </c>
      <c r="AL118" s="127">
        <f>IEAdelivcost!$Z181</f>
        <v>3.1834833022931788</v>
      </c>
      <c r="AP118" s="154">
        <f>IEAdelivcost!T181</f>
        <v>6.8585620487188388</v>
      </c>
    </row>
    <row r="119" spans="3:42" x14ac:dyDescent="0.35">
      <c r="C119" s="125" t="s">
        <v>282</v>
      </c>
      <c r="D119" s="126"/>
      <c r="E119" t="str">
        <f>IEAdelivcost!B182</f>
        <v>TRAFTS</v>
      </c>
      <c r="G119" t="str">
        <f>IEAdelivcost!B182</f>
        <v>TRAFTS</v>
      </c>
      <c r="I119" s="127">
        <f>IEAdelivcost!D182</f>
        <v>3.1978253774764012</v>
      </c>
      <c r="J119" s="127">
        <f>IEAdelivcost!E182</f>
        <v>3.3051597878246755</v>
      </c>
      <c r="K119" s="127">
        <f>IEAdelivcost!F182</f>
        <v>1.9366460558841867</v>
      </c>
      <c r="L119" s="127">
        <f>IEAdelivcost!G182</f>
        <v>4.7335677604316091</v>
      </c>
      <c r="M119" s="127">
        <f>IEAdelivcost!H182</f>
        <v>4.1101678654367282</v>
      </c>
      <c r="N119" s="127">
        <f>IEAdelivcost!I182</f>
        <v>2.1781484791678016</v>
      </c>
      <c r="O119" s="127">
        <f>IEAdelivcost!J182</f>
        <v>2.1513148765807335</v>
      </c>
      <c r="P119" s="127">
        <f>IEAdelivcost!K182</f>
        <v>3.466161403347086</v>
      </c>
      <c r="Q119" s="127">
        <f>IEAdelivcost!L182</f>
        <v>3.2246589800634693</v>
      </c>
      <c r="R119" s="127">
        <f>IEAdelivcost!M182</f>
        <v>3.4393278007600179</v>
      </c>
      <c r="S119" s="127">
        <f>IEAdelivcost!N182</f>
        <v>1.9634796584712548</v>
      </c>
      <c r="T119" s="127">
        <f>IEAdelivcost!O182</f>
        <v>2.4196509024514183</v>
      </c>
      <c r="U119" s="127">
        <f>IEAdelivcost!P182</f>
        <v>5.7277409257871144</v>
      </c>
      <c r="V119" s="127">
        <f>IEAdelivcost!Q182</f>
        <v>3.0366882559860473</v>
      </c>
      <c r="W119" s="127">
        <f>IEAdelivcost!R182</f>
        <v>3.1834833022931788</v>
      </c>
      <c r="X119" s="127">
        <f>IEAdelivcost!S182</f>
        <v>3.1834833022931788</v>
      </c>
      <c r="Y119">
        <f t="shared" si="1"/>
        <v>3.1834833022931788</v>
      </c>
      <c r="Z119" s="127">
        <f>IEAdelivcost!U182</f>
        <v>3.1834833022931788</v>
      </c>
      <c r="AA119" s="127">
        <f>IEAdelivcost!V182</f>
        <v>3.1834833022931788</v>
      </c>
      <c r="AB119" s="127">
        <f>IEAdelivcost!$Y182</f>
        <v>3.2064670092620391</v>
      </c>
      <c r="AC119" s="127">
        <f>IEAdelivcost!$Y182</f>
        <v>3.2064670092620391</v>
      </c>
      <c r="AD119" s="127">
        <f>IEAdelivcost!$Z182</f>
        <v>3.1834833022931788</v>
      </c>
      <c r="AE119" s="127">
        <f>IEAdelivcost!$Y182</f>
        <v>3.2064670092620391</v>
      </c>
      <c r="AF119" s="127">
        <f>IEAdelivcost!$Z182</f>
        <v>3.1834833022931788</v>
      </c>
      <c r="AG119" s="127">
        <f>IEAdelivcost!$Y182</f>
        <v>3.2064670092620391</v>
      </c>
      <c r="AH119" s="127">
        <f>IEAdelivcost!$Z182</f>
        <v>3.1834833022931788</v>
      </c>
      <c r="AI119" s="127">
        <f>IEAdelivcost!$Y182</f>
        <v>3.2064670092620391</v>
      </c>
      <c r="AJ119" s="127">
        <f>IEAdelivcost!$Z182</f>
        <v>3.1834833022931788</v>
      </c>
      <c r="AK119" s="127">
        <f>IEAdelivcost!$Y182</f>
        <v>3.2064670092620391</v>
      </c>
      <c r="AL119" s="127">
        <f>IEAdelivcost!$Z182</f>
        <v>3.1834833022931788</v>
      </c>
      <c r="AP119" s="154">
        <f>IEAdelivcost!T182</f>
        <v>6.8585620487188388</v>
      </c>
    </row>
    <row r="120" spans="3:42" x14ac:dyDescent="0.35">
      <c r="C120" s="125" t="s">
        <v>282</v>
      </c>
      <c r="D120" s="126"/>
      <c r="E120" t="str">
        <f>IEAdelivcost!B183</f>
        <v>TRAFTBM</v>
      </c>
      <c r="G120" t="str">
        <f>IEAdelivcost!B183</f>
        <v>TRAFTBM</v>
      </c>
      <c r="I120" s="127">
        <f>IEAdelivcost!D183</f>
        <v>3.1978253774764012</v>
      </c>
      <c r="J120" s="127">
        <f>IEAdelivcost!E183</f>
        <v>3.3051597878246755</v>
      </c>
      <c r="K120" s="127">
        <f>IEAdelivcost!F183</f>
        <v>1.9366460558841867</v>
      </c>
      <c r="L120" s="127">
        <f>IEAdelivcost!G183</f>
        <v>4.7335677604316091</v>
      </c>
      <c r="M120" s="127">
        <f>IEAdelivcost!H183</f>
        <v>4.1101678654367282</v>
      </c>
      <c r="N120" s="127">
        <f>IEAdelivcost!I183</f>
        <v>2.1781484791678016</v>
      </c>
      <c r="O120" s="127">
        <f>IEAdelivcost!J183</f>
        <v>2.1513148765807335</v>
      </c>
      <c r="P120" s="127">
        <f>IEAdelivcost!K183</f>
        <v>3.466161403347086</v>
      </c>
      <c r="Q120" s="127">
        <f>IEAdelivcost!L183</f>
        <v>3.2246589800634693</v>
      </c>
      <c r="R120" s="127">
        <f>IEAdelivcost!M183</f>
        <v>3.4393278007600179</v>
      </c>
      <c r="S120" s="127">
        <f>IEAdelivcost!N183</f>
        <v>1.9634796584712548</v>
      </c>
      <c r="T120" s="127">
        <f>IEAdelivcost!O183</f>
        <v>2.4196509024514183</v>
      </c>
      <c r="U120" s="127">
        <f>IEAdelivcost!P183</f>
        <v>5.7277409257871144</v>
      </c>
      <c r="V120" s="127">
        <f>IEAdelivcost!Q183</f>
        <v>3.0366882559860473</v>
      </c>
      <c r="W120" s="127">
        <f>IEAdelivcost!R183</f>
        <v>3.1834833022931788</v>
      </c>
      <c r="X120" s="127">
        <f>IEAdelivcost!S183</f>
        <v>3.1834833022931788</v>
      </c>
      <c r="Y120">
        <f t="shared" si="1"/>
        <v>3.1834833022931788</v>
      </c>
      <c r="Z120" s="127">
        <f>IEAdelivcost!U183</f>
        <v>3.1834833022931788</v>
      </c>
      <c r="AA120" s="127">
        <f>IEAdelivcost!V183</f>
        <v>3.1834833022931788</v>
      </c>
      <c r="AB120" s="127">
        <f>IEAdelivcost!$Y183</f>
        <v>3.2064670092620391</v>
      </c>
      <c r="AC120" s="127">
        <f>IEAdelivcost!$Y183</f>
        <v>3.2064670092620391</v>
      </c>
      <c r="AD120" s="127">
        <f>IEAdelivcost!$Z183</f>
        <v>3.1834833022931788</v>
      </c>
      <c r="AE120" s="127">
        <f>IEAdelivcost!$Y183</f>
        <v>3.2064670092620391</v>
      </c>
      <c r="AF120" s="127">
        <f>IEAdelivcost!$Z183</f>
        <v>3.1834833022931788</v>
      </c>
      <c r="AG120" s="127">
        <f>IEAdelivcost!$Y183</f>
        <v>3.2064670092620391</v>
      </c>
      <c r="AH120" s="127">
        <f>IEAdelivcost!$Z183</f>
        <v>3.1834833022931788</v>
      </c>
      <c r="AI120" s="127">
        <f>IEAdelivcost!$Y183</f>
        <v>3.2064670092620391</v>
      </c>
      <c r="AJ120" s="127">
        <f>IEAdelivcost!$Z183</f>
        <v>3.1834833022931788</v>
      </c>
      <c r="AK120" s="127">
        <f>IEAdelivcost!$Y183</f>
        <v>3.2064670092620391</v>
      </c>
      <c r="AL120" s="127">
        <f>IEAdelivcost!$Z183</f>
        <v>3.1834833022931788</v>
      </c>
      <c r="AP120" s="154">
        <f>IEAdelivcost!T183</f>
        <v>6.8585620487188388</v>
      </c>
    </row>
    <row r="121" spans="3:42" x14ac:dyDescent="0.35">
      <c r="C121" s="125" t="s">
        <v>282</v>
      </c>
      <c r="D121" s="126"/>
      <c r="E121" t="str">
        <f>IEAdelivcost!B184</f>
        <v>TRAFTSM</v>
      </c>
      <c r="G121" t="str">
        <f>IEAdelivcost!B184</f>
        <v>TRAFTSM</v>
      </c>
      <c r="I121" s="127">
        <f>IEAdelivcost!D184</f>
        <v>3.1978253774764012</v>
      </c>
      <c r="J121" s="127">
        <f>IEAdelivcost!E184</f>
        <v>3.3051597878246755</v>
      </c>
      <c r="K121" s="127">
        <f>IEAdelivcost!F184</f>
        <v>1.9366460558841867</v>
      </c>
      <c r="L121" s="127">
        <f>IEAdelivcost!G184</f>
        <v>4.7335677604316091</v>
      </c>
      <c r="M121" s="127">
        <f>IEAdelivcost!H184</f>
        <v>4.1101678654367282</v>
      </c>
      <c r="N121" s="127">
        <f>IEAdelivcost!I184</f>
        <v>2.1781484791678016</v>
      </c>
      <c r="O121" s="127">
        <f>IEAdelivcost!J184</f>
        <v>2.1513148765807335</v>
      </c>
      <c r="P121" s="127">
        <f>IEAdelivcost!K184</f>
        <v>3.466161403347086</v>
      </c>
      <c r="Q121" s="127">
        <f>IEAdelivcost!L184</f>
        <v>3.2246589800634693</v>
      </c>
      <c r="R121" s="127">
        <f>IEAdelivcost!M184</f>
        <v>3.4393278007600179</v>
      </c>
      <c r="S121" s="127">
        <f>IEAdelivcost!N184</f>
        <v>1.9634796584712548</v>
      </c>
      <c r="T121" s="127">
        <f>IEAdelivcost!O184</f>
        <v>2.4196509024514183</v>
      </c>
      <c r="U121" s="127">
        <f>IEAdelivcost!P184</f>
        <v>5.7277409257871144</v>
      </c>
      <c r="V121" s="127">
        <f>IEAdelivcost!Q184</f>
        <v>3.0366882559860473</v>
      </c>
      <c r="W121" s="127">
        <f>IEAdelivcost!R184</f>
        <v>3.1834833022931788</v>
      </c>
      <c r="X121" s="127">
        <f>IEAdelivcost!S184</f>
        <v>3.1834833022931788</v>
      </c>
      <c r="Y121">
        <f t="shared" si="1"/>
        <v>3.1834833022931788</v>
      </c>
      <c r="Z121" s="127">
        <f>IEAdelivcost!U184</f>
        <v>3.1834833022931788</v>
      </c>
      <c r="AA121" s="127">
        <f>IEAdelivcost!V184</f>
        <v>3.1834833022931788</v>
      </c>
      <c r="AB121" s="127">
        <f>IEAdelivcost!$Y184</f>
        <v>3.2064670092620391</v>
      </c>
      <c r="AC121" s="127">
        <f>IEAdelivcost!$Y184</f>
        <v>3.2064670092620391</v>
      </c>
      <c r="AD121" s="127">
        <f>IEAdelivcost!$Z184</f>
        <v>3.1834833022931788</v>
      </c>
      <c r="AE121" s="127">
        <f>IEAdelivcost!$Y184</f>
        <v>3.2064670092620391</v>
      </c>
      <c r="AF121" s="127">
        <f>IEAdelivcost!$Z184</f>
        <v>3.1834833022931788</v>
      </c>
      <c r="AG121" s="127">
        <f>IEAdelivcost!$Y184</f>
        <v>3.2064670092620391</v>
      </c>
      <c r="AH121" s="127">
        <f>IEAdelivcost!$Z184</f>
        <v>3.1834833022931788</v>
      </c>
      <c r="AI121" s="127">
        <f>IEAdelivcost!$Y184</f>
        <v>3.2064670092620391</v>
      </c>
      <c r="AJ121" s="127">
        <f>IEAdelivcost!$Z184</f>
        <v>3.1834833022931788</v>
      </c>
      <c r="AK121" s="127">
        <f>IEAdelivcost!$Y184</f>
        <v>3.2064670092620391</v>
      </c>
      <c r="AL121" s="127">
        <f>IEAdelivcost!$Z184</f>
        <v>3.1834833022931788</v>
      </c>
      <c r="AP121" s="154">
        <f>IEAdelivcost!T184</f>
        <v>6.8585620487188388</v>
      </c>
    </row>
    <row r="122" spans="3:42" x14ac:dyDescent="0.35">
      <c r="C122" s="125" t="s">
        <v>282</v>
      </c>
      <c r="D122" s="126"/>
      <c r="E122" t="str">
        <f>IEAdelivcost!B185</f>
        <v>TRAMTHB</v>
      </c>
      <c r="G122" t="str">
        <f>IEAdelivcost!B185</f>
        <v>TRAMTHB</v>
      </c>
      <c r="I122" s="127">
        <f>IEAdelivcost!D185</f>
        <v>3.1978253774764012</v>
      </c>
      <c r="J122" s="127">
        <f>IEAdelivcost!E185</f>
        <v>3.3051597878246755</v>
      </c>
      <c r="K122" s="127">
        <f>IEAdelivcost!F185</f>
        <v>1.9366460558841867</v>
      </c>
      <c r="L122" s="127">
        <f>IEAdelivcost!G185</f>
        <v>4.7335677604316091</v>
      </c>
      <c r="M122" s="127">
        <f>IEAdelivcost!H185</f>
        <v>4.1101678654367282</v>
      </c>
      <c r="N122" s="127">
        <f>IEAdelivcost!I185</f>
        <v>2.1781484791678016</v>
      </c>
      <c r="O122" s="127">
        <f>IEAdelivcost!J185</f>
        <v>2.1513148765807335</v>
      </c>
      <c r="P122" s="127">
        <f>IEAdelivcost!K185</f>
        <v>3.466161403347086</v>
      </c>
      <c r="Q122" s="127">
        <f>IEAdelivcost!L185</f>
        <v>3.2246589800634693</v>
      </c>
      <c r="R122" s="127">
        <f>IEAdelivcost!M185</f>
        <v>3.4393278007600179</v>
      </c>
      <c r="S122" s="127">
        <f>IEAdelivcost!N185</f>
        <v>1.9634796584712548</v>
      </c>
      <c r="T122" s="127">
        <f>IEAdelivcost!O185</f>
        <v>2.4196509024514183</v>
      </c>
      <c r="U122" s="127">
        <f>IEAdelivcost!P185</f>
        <v>5.7277409257871144</v>
      </c>
      <c r="V122" s="127">
        <f>IEAdelivcost!Q185</f>
        <v>3.0366882559860473</v>
      </c>
      <c r="W122" s="127">
        <f>IEAdelivcost!R185</f>
        <v>3.1834833022931788</v>
      </c>
      <c r="X122" s="127">
        <f>IEAdelivcost!S185</f>
        <v>3.1834833022931788</v>
      </c>
      <c r="Y122">
        <f t="shared" si="1"/>
        <v>3.1834833022931788</v>
      </c>
      <c r="Z122" s="127">
        <f>IEAdelivcost!U185</f>
        <v>3.1834833022931788</v>
      </c>
      <c r="AA122" s="127">
        <f>IEAdelivcost!V185</f>
        <v>3.1834833022931788</v>
      </c>
      <c r="AB122" s="127">
        <f>IEAdelivcost!$Y185</f>
        <v>3.2064670092620391</v>
      </c>
      <c r="AC122" s="127">
        <f>IEAdelivcost!$Y185</f>
        <v>3.2064670092620391</v>
      </c>
      <c r="AD122" s="127">
        <f>IEAdelivcost!$Z185</f>
        <v>3.1834833022931788</v>
      </c>
      <c r="AE122" s="127">
        <f>IEAdelivcost!$Y185</f>
        <v>3.2064670092620391</v>
      </c>
      <c r="AF122" s="127">
        <f>IEAdelivcost!$Z185</f>
        <v>3.1834833022931788</v>
      </c>
      <c r="AG122" s="127">
        <f>IEAdelivcost!$Y185</f>
        <v>3.2064670092620391</v>
      </c>
      <c r="AH122" s="127">
        <f>IEAdelivcost!$Z185</f>
        <v>3.1834833022931788</v>
      </c>
      <c r="AI122" s="127">
        <f>IEAdelivcost!$Y185</f>
        <v>3.2064670092620391</v>
      </c>
      <c r="AJ122" s="127">
        <f>IEAdelivcost!$Z185</f>
        <v>3.1834833022931788</v>
      </c>
      <c r="AK122" s="127">
        <f>IEAdelivcost!$Y185</f>
        <v>3.2064670092620391</v>
      </c>
      <c r="AL122" s="127">
        <f>IEAdelivcost!$Z185</f>
        <v>3.1834833022931788</v>
      </c>
      <c r="AP122" s="154">
        <f>IEAdelivcost!T185</f>
        <v>6.8585620487188388</v>
      </c>
    </row>
    <row r="123" spans="3:42" x14ac:dyDescent="0.35">
      <c r="C123" s="125" t="s">
        <v>282</v>
      </c>
      <c r="D123" s="126"/>
      <c r="E123" t="str">
        <f>IEAdelivcost!B186</f>
        <v>TRAMTHS</v>
      </c>
      <c r="G123" t="str">
        <f>IEAdelivcost!B186</f>
        <v>TRAMTHS</v>
      </c>
      <c r="I123" s="127">
        <f>IEAdelivcost!D186</f>
        <v>3.1978253774764012</v>
      </c>
      <c r="J123" s="127">
        <f>IEAdelivcost!E186</f>
        <v>3.3051597878246755</v>
      </c>
      <c r="K123" s="127">
        <f>IEAdelivcost!F186</f>
        <v>1.9366460558841867</v>
      </c>
      <c r="L123" s="127">
        <f>IEAdelivcost!G186</f>
        <v>4.7335677604316091</v>
      </c>
      <c r="M123" s="127">
        <f>IEAdelivcost!H186</f>
        <v>4.1101678654367282</v>
      </c>
      <c r="N123" s="127">
        <f>IEAdelivcost!I186</f>
        <v>2.1781484791678016</v>
      </c>
      <c r="O123" s="127">
        <f>IEAdelivcost!J186</f>
        <v>2.1513148765807335</v>
      </c>
      <c r="P123" s="127">
        <f>IEAdelivcost!K186</f>
        <v>3.466161403347086</v>
      </c>
      <c r="Q123" s="127">
        <f>IEAdelivcost!L186</f>
        <v>3.2246589800634693</v>
      </c>
      <c r="R123" s="127">
        <f>IEAdelivcost!M186</f>
        <v>3.4393278007600179</v>
      </c>
      <c r="S123" s="127">
        <f>IEAdelivcost!N186</f>
        <v>1.9634796584712548</v>
      </c>
      <c r="T123" s="127">
        <f>IEAdelivcost!O186</f>
        <v>2.4196509024514183</v>
      </c>
      <c r="U123" s="127">
        <f>IEAdelivcost!P186</f>
        <v>5.7277409257871144</v>
      </c>
      <c r="V123" s="127">
        <f>IEAdelivcost!Q186</f>
        <v>3.0366882559860473</v>
      </c>
      <c r="W123" s="127">
        <f>IEAdelivcost!R186</f>
        <v>3.1834833022931788</v>
      </c>
      <c r="X123" s="127">
        <f>IEAdelivcost!S186</f>
        <v>3.1834833022931788</v>
      </c>
      <c r="Y123">
        <f t="shared" si="1"/>
        <v>3.1834833022931788</v>
      </c>
      <c r="Z123" s="127">
        <f>IEAdelivcost!U186</f>
        <v>3.1834833022931788</v>
      </c>
      <c r="AA123" s="127">
        <f>IEAdelivcost!V186</f>
        <v>3.1834833022931788</v>
      </c>
      <c r="AB123" s="127">
        <f>IEAdelivcost!$Y186</f>
        <v>3.2064670092620391</v>
      </c>
      <c r="AC123" s="127">
        <f>IEAdelivcost!$Y186</f>
        <v>3.2064670092620391</v>
      </c>
      <c r="AD123" s="127">
        <f>IEAdelivcost!$Z186</f>
        <v>3.1834833022931788</v>
      </c>
      <c r="AE123" s="127">
        <f>IEAdelivcost!$Y186</f>
        <v>3.2064670092620391</v>
      </c>
      <c r="AF123" s="127">
        <f>IEAdelivcost!$Z186</f>
        <v>3.1834833022931788</v>
      </c>
      <c r="AG123" s="127">
        <f>IEAdelivcost!$Y186</f>
        <v>3.2064670092620391</v>
      </c>
      <c r="AH123" s="127">
        <f>IEAdelivcost!$Z186</f>
        <v>3.1834833022931788</v>
      </c>
      <c r="AI123" s="127">
        <f>IEAdelivcost!$Y186</f>
        <v>3.2064670092620391</v>
      </c>
      <c r="AJ123" s="127">
        <f>IEAdelivcost!$Z186</f>
        <v>3.1834833022931788</v>
      </c>
      <c r="AK123" s="127">
        <f>IEAdelivcost!$Y186</f>
        <v>3.2064670092620391</v>
      </c>
      <c r="AL123" s="127">
        <f>IEAdelivcost!$Z186</f>
        <v>3.1834833022931788</v>
      </c>
      <c r="AP123" s="154">
        <f>IEAdelivcost!T186</f>
        <v>6.8585620487188388</v>
      </c>
    </row>
    <row r="124" spans="3:42" x14ac:dyDescent="0.35">
      <c r="C124" s="125" t="s">
        <v>282</v>
      </c>
      <c r="D124" s="126"/>
      <c r="E124" t="str">
        <f>IEAdelivcost!B187</f>
        <v>TRABGS</v>
      </c>
      <c r="G124" t="str">
        <f>IEAdelivcost!B187</f>
        <v>TRABGS</v>
      </c>
      <c r="I124" s="127">
        <f>IEAdelivcost!D187</f>
        <v>4.7967380662146013</v>
      </c>
      <c r="J124" s="127">
        <f>IEAdelivcost!E187</f>
        <v>4.9577396817370136</v>
      </c>
      <c r="K124" s="127">
        <f>IEAdelivcost!F187</f>
        <v>2.9049690838262801</v>
      </c>
      <c r="L124" s="127">
        <f>IEAdelivcost!G187</f>
        <v>7.1003516406474141</v>
      </c>
      <c r="M124" s="127">
        <f>IEAdelivcost!H187</f>
        <v>6.1652517981550918</v>
      </c>
      <c r="N124" s="127">
        <f>IEAdelivcost!I187</f>
        <v>3.2672227187517024</v>
      </c>
      <c r="O124" s="127">
        <f>IEAdelivcost!J187</f>
        <v>3.2269723148711003</v>
      </c>
      <c r="P124" s="127">
        <f>IEAdelivcost!K187</f>
        <v>5.1992421050206286</v>
      </c>
      <c r="Q124" s="127">
        <f>IEAdelivcost!L187</f>
        <v>4.8369884700952035</v>
      </c>
      <c r="R124" s="127">
        <f>IEAdelivcost!M187</f>
        <v>5.1589917011400264</v>
      </c>
      <c r="S124" s="127">
        <f>IEAdelivcost!N187</f>
        <v>2.9452194877068822</v>
      </c>
      <c r="T124" s="127">
        <f>IEAdelivcost!O187</f>
        <v>3.6294763536771275</v>
      </c>
      <c r="U124" s="127">
        <f>IEAdelivcost!P187</f>
        <v>8.591611388680672</v>
      </c>
      <c r="V124" s="127">
        <f>IEAdelivcost!Q187</f>
        <v>4.5550323839790714</v>
      </c>
      <c r="W124" s="127">
        <f>IEAdelivcost!R187</f>
        <v>4.7752249534397677</v>
      </c>
      <c r="X124" s="127">
        <f>IEAdelivcost!S187</f>
        <v>4.7752249534397677</v>
      </c>
      <c r="Y124">
        <f t="shared" si="1"/>
        <v>4.7752249534397677</v>
      </c>
      <c r="Z124" s="127">
        <f>IEAdelivcost!U187</f>
        <v>4.7752249534397677</v>
      </c>
      <c r="AA124" s="127">
        <f>IEAdelivcost!V187</f>
        <v>4.7752249534397677</v>
      </c>
      <c r="AB124" s="127">
        <f>IEAdelivcost!$Y187</f>
        <v>4.8097005138930573</v>
      </c>
      <c r="AC124" s="127">
        <f>IEAdelivcost!$Y187</f>
        <v>4.8097005138930573</v>
      </c>
      <c r="AD124" s="127">
        <f>IEAdelivcost!$Z187</f>
        <v>4.7752249534397677</v>
      </c>
      <c r="AE124" s="127">
        <f>IEAdelivcost!$Y187</f>
        <v>4.8097005138930573</v>
      </c>
      <c r="AF124" s="127">
        <f>IEAdelivcost!$Z187</f>
        <v>4.7752249534397677</v>
      </c>
      <c r="AG124" s="127">
        <f>IEAdelivcost!$Y187</f>
        <v>4.8097005138930573</v>
      </c>
      <c r="AH124" s="127">
        <f>IEAdelivcost!$Z187</f>
        <v>4.7752249534397677</v>
      </c>
      <c r="AI124" s="127">
        <f>IEAdelivcost!$Y187</f>
        <v>4.8097005138930573</v>
      </c>
      <c r="AJ124" s="127">
        <f>IEAdelivcost!$Z187</f>
        <v>4.7752249534397677</v>
      </c>
      <c r="AK124" s="127">
        <f>IEAdelivcost!$Y187</f>
        <v>4.8097005138930573</v>
      </c>
      <c r="AL124" s="127">
        <f>IEAdelivcost!$Z187</f>
        <v>4.7752249534397677</v>
      </c>
      <c r="AP124" s="154">
        <f>IEAdelivcost!T187</f>
        <v>10.287843073078259</v>
      </c>
    </row>
    <row r="125" spans="3:42" x14ac:dyDescent="0.35">
      <c r="C125" s="125" t="s">
        <v>282</v>
      </c>
      <c r="D125" s="126"/>
      <c r="E125" t="str">
        <f>IEAdelivcost!B188</f>
        <v>TRADMEB</v>
      </c>
      <c r="G125" t="str">
        <f>IEAdelivcost!B188</f>
        <v>TRADMEB</v>
      </c>
      <c r="I125" s="127">
        <f>IEAdelivcost!D188</f>
        <v>3.1978253774764012</v>
      </c>
      <c r="J125" s="127">
        <f>IEAdelivcost!E188</f>
        <v>3.3051597878246755</v>
      </c>
      <c r="K125" s="127">
        <f>IEAdelivcost!F188</f>
        <v>1.9366460558841867</v>
      </c>
      <c r="L125" s="127">
        <f>IEAdelivcost!G188</f>
        <v>4.7335677604316091</v>
      </c>
      <c r="M125" s="127">
        <f>IEAdelivcost!H188</f>
        <v>4.1101678654367282</v>
      </c>
      <c r="N125" s="127">
        <f>IEAdelivcost!I188</f>
        <v>2.1781484791678016</v>
      </c>
      <c r="O125" s="127">
        <f>IEAdelivcost!J188</f>
        <v>2.1513148765807335</v>
      </c>
      <c r="P125" s="127">
        <f>IEAdelivcost!K188</f>
        <v>3.466161403347086</v>
      </c>
      <c r="Q125" s="127">
        <f>IEAdelivcost!L188</f>
        <v>3.2246589800634693</v>
      </c>
      <c r="R125" s="127">
        <f>IEAdelivcost!M188</f>
        <v>3.4393278007600179</v>
      </c>
      <c r="S125" s="127">
        <f>IEAdelivcost!N188</f>
        <v>1.9634796584712548</v>
      </c>
      <c r="T125" s="127">
        <f>IEAdelivcost!O188</f>
        <v>2.4196509024514183</v>
      </c>
      <c r="U125" s="127">
        <f>IEAdelivcost!P188</f>
        <v>5.7277409257871144</v>
      </c>
      <c r="V125" s="127">
        <f>IEAdelivcost!Q188</f>
        <v>3.0366882559860473</v>
      </c>
      <c r="W125" s="127">
        <f>IEAdelivcost!R188</f>
        <v>3.1834833022931788</v>
      </c>
      <c r="X125" s="127">
        <f>IEAdelivcost!S188</f>
        <v>3.1834833022931788</v>
      </c>
      <c r="Y125">
        <f t="shared" si="1"/>
        <v>3.1834833022931788</v>
      </c>
      <c r="Z125" s="127">
        <f>IEAdelivcost!U188</f>
        <v>3.1834833022931788</v>
      </c>
      <c r="AA125" s="127">
        <f>IEAdelivcost!V188</f>
        <v>3.1834833022931788</v>
      </c>
      <c r="AB125" s="127">
        <f>IEAdelivcost!$Y188</f>
        <v>3.2064670092620391</v>
      </c>
      <c r="AC125" s="127">
        <f>IEAdelivcost!$Y188</f>
        <v>3.2064670092620391</v>
      </c>
      <c r="AD125" s="127">
        <f>IEAdelivcost!$Z188</f>
        <v>3.1834833022931788</v>
      </c>
      <c r="AE125" s="127">
        <f>IEAdelivcost!$Y188</f>
        <v>3.2064670092620391</v>
      </c>
      <c r="AF125" s="127">
        <f>IEAdelivcost!$Z188</f>
        <v>3.1834833022931788</v>
      </c>
      <c r="AG125" s="127">
        <f>IEAdelivcost!$Y188</f>
        <v>3.2064670092620391</v>
      </c>
      <c r="AH125" s="127">
        <f>IEAdelivcost!$Z188</f>
        <v>3.1834833022931788</v>
      </c>
      <c r="AI125" s="127">
        <f>IEAdelivcost!$Y188</f>
        <v>3.2064670092620391</v>
      </c>
      <c r="AJ125" s="127">
        <f>IEAdelivcost!$Z188</f>
        <v>3.1834833022931788</v>
      </c>
      <c r="AK125" s="127">
        <f>IEAdelivcost!$Y188</f>
        <v>3.2064670092620391</v>
      </c>
      <c r="AL125" s="127">
        <f>IEAdelivcost!$Z188</f>
        <v>3.1834833022931788</v>
      </c>
      <c r="AP125" s="154">
        <f>IEAdelivcost!T188</f>
        <v>6.8585620487188388</v>
      </c>
    </row>
    <row r="126" spans="3:42" x14ac:dyDescent="0.35">
      <c r="C126" s="125" t="s">
        <v>282</v>
      </c>
      <c r="D126" s="126"/>
      <c r="E126" t="str">
        <f>IEAdelivcost!B189</f>
        <v>TRADMES</v>
      </c>
      <c r="G126" t="str">
        <f>IEAdelivcost!B189</f>
        <v>TRADMES</v>
      </c>
      <c r="I126" s="127">
        <f>IEAdelivcost!D189</f>
        <v>3.1978253774764012</v>
      </c>
      <c r="J126" s="127">
        <f>IEAdelivcost!E189</f>
        <v>3.3051597878246755</v>
      </c>
      <c r="K126" s="127">
        <f>IEAdelivcost!F189</f>
        <v>1.9366460558841867</v>
      </c>
      <c r="L126" s="127">
        <f>IEAdelivcost!G189</f>
        <v>4.7335677604316091</v>
      </c>
      <c r="M126" s="127">
        <f>IEAdelivcost!H189</f>
        <v>4.1101678654367282</v>
      </c>
      <c r="N126" s="127">
        <f>IEAdelivcost!I189</f>
        <v>2.1781484791678016</v>
      </c>
      <c r="O126" s="127">
        <f>IEAdelivcost!J189</f>
        <v>2.1513148765807335</v>
      </c>
      <c r="P126" s="127">
        <f>IEAdelivcost!K189</f>
        <v>3.466161403347086</v>
      </c>
      <c r="Q126" s="127">
        <f>IEAdelivcost!L189</f>
        <v>3.2246589800634693</v>
      </c>
      <c r="R126" s="127">
        <f>IEAdelivcost!M189</f>
        <v>3.4393278007600179</v>
      </c>
      <c r="S126" s="127">
        <f>IEAdelivcost!N189</f>
        <v>1.9634796584712548</v>
      </c>
      <c r="T126" s="127">
        <f>IEAdelivcost!O189</f>
        <v>2.4196509024514183</v>
      </c>
      <c r="U126" s="127">
        <f>IEAdelivcost!P189</f>
        <v>5.7277409257871144</v>
      </c>
      <c r="V126" s="127">
        <f>IEAdelivcost!Q189</f>
        <v>3.0366882559860473</v>
      </c>
      <c r="W126" s="127">
        <f>IEAdelivcost!R189</f>
        <v>3.1834833022931788</v>
      </c>
      <c r="X126" s="127">
        <f>IEAdelivcost!S189</f>
        <v>3.1834833022931788</v>
      </c>
      <c r="Y126">
        <f t="shared" si="1"/>
        <v>3.1834833022931788</v>
      </c>
      <c r="Z126" s="127">
        <f>IEAdelivcost!U189</f>
        <v>3.1834833022931788</v>
      </c>
      <c r="AA126" s="127">
        <f>IEAdelivcost!V189</f>
        <v>3.1834833022931788</v>
      </c>
      <c r="AB126" s="127">
        <f>IEAdelivcost!$Y189</f>
        <v>3.2064670092620391</v>
      </c>
      <c r="AC126" s="127">
        <f>IEAdelivcost!$Y189</f>
        <v>3.2064670092620391</v>
      </c>
      <c r="AD126" s="127">
        <f>IEAdelivcost!$Z189</f>
        <v>3.1834833022931788</v>
      </c>
      <c r="AE126" s="127">
        <f>IEAdelivcost!$Y189</f>
        <v>3.2064670092620391</v>
      </c>
      <c r="AF126" s="127">
        <f>IEAdelivcost!$Z189</f>
        <v>3.1834833022931788</v>
      </c>
      <c r="AG126" s="127">
        <f>IEAdelivcost!$Y189</f>
        <v>3.2064670092620391</v>
      </c>
      <c r="AH126" s="127">
        <f>IEAdelivcost!$Z189</f>
        <v>3.1834833022931788</v>
      </c>
      <c r="AI126" s="127">
        <f>IEAdelivcost!$Y189</f>
        <v>3.2064670092620391</v>
      </c>
      <c r="AJ126" s="127">
        <f>IEAdelivcost!$Z189</f>
        <v>3.1834833022931788</v>
      </c>
      <c r="AK126" s="127">
        <f>IEAdelivcost!$Y189</f>
        <v>3.2064670092620391</v>
      </c>
      <c r="AL126" s="127">
        <f>IEAdelivcost!$Z189</f>
        <v>3.1834833022931788</v>
      </c>
      <c r="AP126" s="154">
        <f>IEAdelivcost!T189</f>
        <v>6.8585620487188388</v>
      </c>
    </row>
    <row r="127" spans="3:42" x14ac:dyDescent="0.35">
      <c r="C127" s="125" t="s">
        <v>282</v>
      </c>
      <c r="D127" s="126"/>
      <c r="E127" t="str">
        <f>IEAdelivcost!B190</f>
        <v>TRAGH2</v>
      </c>
      <c r="G127" t="str">
        <f>IEAdelivcost!B190</f>
        <v>TRAGH2</v>
      </c>
      <c r="I127" s="127">
        <f>IEAdelivcost!D190</f>
        <v>4.1978253774764012</v>
      </c>
      <c r="J127" s="127">
        <f>IEAdelivcost!E190</f>
        <v>4.3051597878246755</v>
      </c>
      <c r="K127" s="127">
        <f>IEAdelivcost!F190</f>
        <v>2.9366460558841867</v>
      </c>
      <c r="L127" s="127">
        <f>IEAdelivcost!G190</f>
        <v>5.7335677604316091</v>
      </c>
      <c r="M127" s="127">
        <f>IEAdelivcost!H190</f>
        <v>5.1101678654367282</v>
      </c>
      <c r="N127" s="127">
        <f>IEAdelivcost!I190</f>
        <v>3.1781484791678016</v>
      </c>
      <c r="O127" s="127">
        <f>IEAdelivcost!J190</f>
        <v>3.1513148765807335</v>
      </c>
      <c r="P127" s="127">
        <f>IEAdelivcost!K190</f>
        <v>4.466161403347086</v>
      </c>
      <c r="Q127" s="127">
        <f>IEAdelivcost!L190</f>
        <v>4.2246589800634693</v>
      </c>
      <c r="R127" s="127">
        <f>IEAdelivcost!M190</f>
        <v>4.4393278007600179</v>
      </c>
      <c r="S127" s="127">
        <f>IEAdelivcost!N190</f>
        <v>2.9634796584712548</v>
      </c>
      <c r="T127" s="127">
        <f>IEAdelivcost!O190</f>
        <v>3.4196509024514183</v>
      </c>
      <c r="U127" s="127">
        <f>IEAdelivcost!P190</f>
        <v>6.7277409257871144</v>
      </c>
      <c r="V127" s="127">
        <f>IEAdelivcost!Q190</f>
        <v>4.0366882559860473</v>
      </c>
      <c r="W127" s="127">
        <f>IEAdelivcost!R190</f>
        <v>4.1834833022931788</v>
      </c>
      <c r="X127" s="127">
        <f>IEAdelivcost!S190</f>
        <v>4.1834833022931788</v>
      </c>
      <c r="Y127">
        <f t="shared" si="1"/>
        <v>4.1834833022931788</v>
      </c>
      <c r="Z127" s="127">
        <f>IEAdelivcost!U190</f>
        <v>4.1834833022931788</v>
      </c>
      <c r="AA127" s="127">
        <f>IEAdelivcost!V190</f>
        <v>4.1834833022931788</v>
      </c>
      <c r="AB127" s="127">
        <f>IEAdelivcost!$Y190</f>
        <v>4.2064670092620391</v>
      </c>
      <c r="AC127" s="127">
        <f>IEAdelivcost!$Y190</f>
        <v>4.2064670092620391</v>
      </c>
      <c r="AD127" s="127">
        <f>IEAdelivcost!$Z190</f>
        <v>4.1834833022931788</v>
      </c>
      <c r="AE127" s="127">
        <f>IEAdelivcost!$Y190</f>
        <v>4.2064670092620391</v>
      </c>
      <c r="AF127" s="127">
        <f>IEAdelivcost!$Z190</f>
        <v>4.1834833022931788</v>
      </c>
      <c r="AG127" s="127">
        <f>IEAdelivcost!$Y190</f>
        <v>4.2064670092620391</v>
      </c>
      <c r="AH127" s="127">
        <f>IEAdelivcost!$Z190</f>
        <v>4.1834833022931788</v>
      </c>
      <c r="AI127" s="127">
        <f>IEAdelivcost!$Y190</f>
        <v>4.2064670092620391</v>
      </c>
      <c r="AJ127" s="127">
        <f>IEAdelivcost!$Z190</f>
        <v>4.1834833022931788</v>
      </c>
      <c r="AK127" s="127">
        <f>IEAdelivcost!$Y190</f>
        <v>4.2064670092620391</v>
      </c>
      <c r="AL127" s="127">
        <f>IEAdelivcost!$Z190</f>
        <v>4.1834833022931788</v>
      </c>
      <c r="AP127" s="154">
        <f>IEAdelivcost!T190</f>
        <v>7.8585620487188388</v>
      </c>
    </row>
    <row r="128" spans="3:42" x14ac:dyDescent="0.35">
      <c r="C128" s="125" t="s">
        <v>282</v>
      </c>
      <c r="D128" s="126"/>
      <c r="E128" t="str">
        <f>IEAdelivcost!B191</f>
        <v>TRALH2</v>
      </c>
      <c r="G128" t="str">
        <f>IEAdelivcost!B191</f>
        <v>TRALH2</v>
      </c>
      <c r="I128" s="127">
        <f>IEAdelivcost!D191</f>
        <v>4.1978253774764012</v>
      </c>
      <c r="J128" s="127">
        <f>IEAdelivcost!E191</f>
        <v>4.3051597878246755</v>
      </c>
      <c r="K128" s="127">
        <f>IEAdelivcost!F191</f>
        <v>2.9366460558841867</v>
      </c>
      <c r="L128" s="127">
        <f>IEAdelivcost!G191</f>
        <v>5.7335677604316091</v>
      </c>
      <c r="M128" s="127">
        <f>IEAdelivcost!H191</f>
        <v>5.1101678654367282</v>
      </c>
      <c r="N128" s="127">
        <f>IEAdelivcost!I191</f>
        <v>3.1781484791678016</v>
      </c>
      <c r="O128" s="127">
        <f>IEAdelivcost!J191</f>
        <v>3.1513148765807335</v>
      </c>
      <c r="P128" s="127">
        <f>IEAdelivcost!K191</f>
        <v>4.466161403347086</v>
      </c>
      <c r="Q128" s="127">
        <f>IEAdelivcost!L191</f>
        <v>4.2246589800634693</v>
      </c>
      <c r="R128" s="127">
        <f>IEAdelivcost!M191</f>
        <v>4.4393278007600179</v>
      </c>
      <c r="S128" s="127">
        <f>IEAdelivcost!N191</f>
        <v>2.9634796584712548</v>
      </c>
      <c r="T128" s="127">
        <f>IEAdelivcost!O191</f>
        <v>3.4196509024514183</v>
      </c>
      <c r="U128" s="127">
        <f>IEAdelivcost!P191</f>
        <v>6.7277409257871144</v>
      </c>
      <c r="V128" s="127">
        <f>IEAdelivcost!Q191</f>
        <v>4.0366882559860473</v>
      </c>
      <c r="W128" s="127">
        <f>IEAdelivcost!R191</f>
        <v>4.1834833022931788</v>
      </c>
      <c r="X128" s="127">
        <f>IEAdelivcost!S191</f>
        <v>4.1834833022931788</v>
      </c>
      <c r="Y128">
        <f t="shared" si="1"/>
        <v>4.1834833022931788</v>
      </c>
      <c r="Z128" s="127">
        <f>IEAdelivcost!U191</f>
        <v>4.1834833022931788</v>
      </c>
      <c r="AA128" s="127">
        <f>IEAdelivcost!V191</f>
        <v>4.1834833022931788</v>
      </c>
      <c r="AB128" s="127">
        <f>IEAdelivcost!$Y191</f>
        <v>4.2064670092620391</v>
      </c>
      <c r="AC128" s="127">
        <f>IEAdelivcost!$Y191</f>
        <v>4.2064670092620391</v>
      </c>
      <c r="AD128" s="127">
        <f>IEAdelivcost!$Z191</f>
        <v>4.1834833022931788</v>
      </c>
      <c r="AE128" s="127">
        <f>IEAdelivcost!$Y191</f>
        <v>4.2064670092620391</v>
      </c>
      <c r="AF128" s="127">
        <f>IEAdelivcost!$Z191</f>
        <v>4.1834833022931788</v>
      </c>
      <c r="AG128" s="127">
        <f>IEAdelivcost!$Y191</f>
        <v>4.2064670092620391</v>
      </c>
      <c r="AH128" s="127">
        <f>IEAdelivcost!$Z191</f>
        <v>4.1834833022931788</v>
      </c>
      <c r="AI128" s="127">
        <f>IEAdelivcost!$Y191</f>
        <v>4.2064670092620391</v>
      </c>
      <c r="AJ128" s="127">
        <f>IEAdelivcost!$Z191</f>
        <v>4.1834833022931788</v>
      </c>
      <c r="AK128" s="127">
        <f>IEAdelivcost!$Y191</f>
        <v>4.2064670092620391</v>
      </c>
      <c r="AL128" s="127">
        <f>IEAdelivcost!$Z191</f>
        <v>4.1834833022931788</v>
      </c>
      <c r="AP128" s="154">
        <f>IEAdelivcost!T191</f>
        <v>7.8585620487188388</v>
      </c>
    </row>
    <row r="129" spans="3:42" x14ac:dyDescent="0.35">
      <c r="C129" s="125" t="s">
        <v>282</v>
      </c>
      <c r="D129" s="126"/>
      <c r="E129" s="78" t="s">
        <v>289</v>
      </c>
      <c r="F129" s="78" t="s">
        <v>291</v>
      </c>
      <c r="G129" s="78" t="str">
        <f>E129</f>
        <v>OILGSL</v>
      </c>
      <c r="H129" s="78"/>
      <c r="I129" s="141">
        <f>I106</f>
        <v>3.658191402595067</v>
      </c>
      <c r="J129" s="141">
        <f t="shared" ref="J129:AK129" si="2">J106</f>
        <v>3.2861572956986542</v>
      </c>
      <c r="K129" s="141">
        <f t="shared" si="2"/>
        <v>1.9983469256726174</v>
      </c>
      <c r="L129" s="141">
        <f t="shared" si="2"/>
        <v>3.872925200406037</v>
      </c>
      <c r="M129" s="141">
        <f t="shared" si="2"/>
        <v>3.6868094108178671</v>
      </c>
      <c r="N129" s="141">
        <f t="shared" si="2"/>
        <v>2.4848530654602321</v>
      </c>
      <c r="O129" s="141">
        <f t="shared" si="2"/>
        <v>3.4578653450354597</v>
      </c>
      <c r="P129" s="141">
        <f t="shared" si="2"/>
        <v>3.5723373779266634</v>
      </c>
      <c r="Q129" s="141">
        <f t="shared" si="2"/>
        <v>3.9443714848230744</v>
      </c>
      <c r="R129" s="141">
        <f t="shared" si="2"/>
        <v>4.2305515670510836</v>
      </c>
      <c r="S129" s="141">
        <f t="shared" si="2"/>
        <v>5.6042159617455241</v>
      </c>
      <c r="T129" s="141">
        <f t="shared" si="2"/>
        <v>2.6565611147970376</v>
      </c>
      <c r="U129" s="141">
        <f t="shared" si="2"/>
        <v>3.6989996206348064</v>
      </c>
      <c r="V129" s="141">
        <f t="shared" si="2"/>
        <v>2.6118847727622505</v>
      </c>
      <c r="W129" s="141">
        <f t="shared" si="2"/>
        <v>3.4583962116738807</v>
      </c>
      <c r="X129" s="141">
        <f t="shared" si="2"/>
        <v>3.4583962116738807</v>
      </c>
      <c r="Y129">
        <f t="shared" si="1"/>
        <v>3.4583962116738807</v>
      </c>
      <c r="Z129" s="141">
        <f t="shared" si="2"/>
        <v>3.4583962116738807</v>
      </c>
      <c r="AA129" s="141">
        <f t="shared" si="2"/>
        <v>3.4583962116738807</v>
      </c>
      <c r="AB129" s="141">
        <f t="shared" si="2"/>
        <v>3.4831478961018836</v>
      </c>
      <c r="AC129" s="141">
        <f t="shared" si="2"/>
        <v>3.4831478961018836</v>
      </c>
      <c r="AD129" s="141">
        <f t="shared" si="2"/>
        <v>3.4583962116738807</v>
      </c>
      <c r="AE129" s="141">
        <f t="shared" si="2"/>
        <v>3.4831478961018836</v>
      </c>
      <c r="AF129" s="141">
        <f t="shared" si="2"/>
        <v>3.4583962116738807</v>
      </c>
      <c r="AG129" s="141">
        <f t="shared" si="2"/>
        <v>3.4831478961018836</v>
      </c>
      <c r="AH129" s="141">
        <f t="shared" si="2"/>
        <v>3.4583962116738807</v>
      </c>
      <c r="AI129" s="141">
        <f t="shared" si="2"/>
        <v>3.4831478961018836</v>
      </c>
      <c r="AJ129" s="141">
        <f t="shared" si="2"/>
        <v>3.4583962116738807</v>
      </c>
      <c r="AK129" s="141">
        <f t="shared" si="2"/>
        <v>3.4831478961018836</v>
      </c>
      <c r="AL129" s="141">
        <f>AL106</f>
        <v>3.4583962116738807</v>
      </c>
      <c r="AP129" s="155">
        <f>AP106</f>
        <v>7.3688616934920859</v>
      </c>
    </row>
    <row r="130" spans="3:42" x14ac:dyDescent="0.35">
      <c r="C130" s="125" t="s">
        <v>282</v>
      </c>
      <c r="D130" s="126"/>
      <c r="E130" s="78" t="s">
        <v>290</v>
      </c>
      <c r="F130" s="78" t="s">
        <v>291</v>
      </c>
      <c r="G130" s="78" t="str">
        <f>E130</f>
        <v>OILKER</v>
      </c>
      <c r="H130" s="78"/>
      <c r="I130" s="141">
        <f>I112</f>
        <v>3.1978253774764012</v>
      </c>
      <c r="J130" s="141">
        <f t="shared" ref="J130:AK130" si="3">J112</f>
        <v>3.3051597878246755</v>
      </c>
      <c r="K130" s="141">
        <f t="shared" si="3"/>
        <v>1.9366460558841867</v>
      </c>
      <c r="L130" s="141">
        <f t="shared" si="3"/>
        <v>4.7335677604316091</v>
      </c>
      <c r="M130" s="141">
        <f t="shared" si="3"/>
        <v>4.1101678654367282</v>
      </c>
      <c r="N130" s="141">
        <f t="shared" si="3"/>
        <v>2.1781484791678016</v>
      </c>
      <c r="O130" s="141">
        <f t="shared" si="3"/>
        <v>2.1513148765807335</v>
      </c>
      <c r="P130" s="141">
        <f t="shared" si="3"/>
        <v>3.466161403347086</v>
      </c>
      <c r="Q130" s="141">
        <f t="shared" si="3"/>
        <v>3.2246589800634693</v>
      </c>
      <c r="R130" s="141">
        <f t="shared" si="3"/>
        <v>3.4393278007600179</v>
      </c>
      <c r="S130" s="141">
        <f t="shared" si="3"/>
        <v>1.9634796584712548</v>
      </c>
      <c r="T130" s="141">
        <f t="shared" si="3"/>
        <v>2.4196509024514183</v>
      </c>
      <c r="U130" s="141">
        <f t="shared" si="3"/>
        <v>5.7277409257871144</v>
      </c>
      <c r="V130" s="141">
        <f t="shared" si="3"/>
        <v>3.0366882559860473</v>
      </c>
      <c r="W130" s="141">
        <f t="shared" si="3"/>
        <v>3.1834833022931788</v>
      </c>
      <c r="X130" s="141">
        <f t="shared" si="3"/>
        <v>3.1834833022931788</v>
      </c>
      <c r="Y130">
        <f t="shared" si="1"/>
        <v>3.1834833022931788</v>
      </c>
      <c r="Z130" s="141">
        <f t="shared" si="3"/>
        <v>3.1834833022931788</v>
      </c>
      <c r="AA130" s="141">
        <f t="shared" si="3"/>
        <v>3.1834833022931788</v>
      </c>
      <c r="AB130" s="141">
        <f t="shared" si="3"/>
        <v>3.2064670092620391</v>
      </c>
      <c r="AC130" s="141">
        <f t="shared" si="3"/>
        <v>3.2064670092620391</v>
      </c>
      <c r="AD130" s="141">
        <f t="shared" si="3"/>
        <v>3.1834833022931788</v>
      </c>
      <c r="AE130" s="141">
        <f t="shared" si="3"/>
        <v>3.2064670092620391</v>
      </c>
      <c r="AF130" s="141">
        <f t="shared" si="3"/>
        <v>3.1834833022931788</v>
      </c>
      <c r="AG130" s="141">
        <f t="shared" si="3"/>
        <v>3.2064670092620391</v>
      </c>
      <c r="AH130" s="141">
        <f t="shared" si="3"/>
        <v>3.1834833022931788</v>
      </c>
      <c r="AI130" s="141">
        <f t="shared" si="3"/>
        <v>3.2064670092620391</v>
      </c>
      <c r="AJ130" s="141">
        <f t="shared" si="3"/>
        <v>3.1834833022931788</v>
      </c>
      <c r="AK130" s="141">
        <f t="shared" si="3"/>
        <v>3.2064670092620391</v>
      </c>
      <c r="AL130" s="141">
        <f>AL112</f>
        <v>3.1834833022931788</v>
      </c>
      <c r="AP130" s="155">
        <f>AP112</f>
        <v>6.8585620487188388</v>
      </c>
    </row>
    <row r="131" spans="3:42" x14ac:dyDescent="0.35">
      <c r="C131" s="125" t="s">
        <v>282</v>
      </c>
      <c r="D131" s="126"/>
      <c r="E131" s="78" t="s">
        <v>292</v>
      </c>
      <c r="F131" s="78" t="s">
        <v>294</v>
      </c>
      <c r="G131" s="78" t="str">
        <f>E131</f>
        <v>OILDST</v>
      </c>
      <c r="H131" s="78"/>
      <c r="I131" s="141">
        <f>I105</f>
        <v>3.1978253774764012</v>
      </c>
      <c r="J131" s="141">
        <f t="shared" ref="J131:AK131" si="4">J105</f>
        <v>3.3051597878246755</v>
      </c>
      <c r="K131" s="141">
        <f t="shared" si="4"/>
        <v>1.9366460558841867</v>
      </c>
      <c r="L131" s="141">
        <f t="shared" si="4"/>
        <v>4.7335677604316091</v>
      </c>
      <c r="M131" s="141">
        <f t="shared" si="4"/>
        <v>4.1101678654367282</v>
      </c>
      <c r="N131" s="141">
        <f t="shared" si="4"/>
        <v>2.1781484791678016</v>
      </c>
      <c r="O131" s="141">
        <f t="shared" si="4"/>
        <v>2.1513148765807335</v>
      </c>
      <c r="P131" s="141">
        <f t="shared" si="4"/>
        <v>3.466161403347086</v>
      </c>
      <c r="Q131" s="141">
        <f t="shared" si="4"/>
        <v>3.2246589800634693</v>
      </c>
      <c r="R131" s="141">
        <f t="shared" si="4"/>
        <v>3.4393278007600179</v>
      </c>
      <c r="S131" s="141">
        <f t="shared" si="4"/>
        <v>1.9634796584712548</v>
      </c>
      <c r="T131" s="141">
        <f t="shared" si="4"/>
        <v>2.4196509024514183</v>
      </c>
      <c r="U131" s="141">
        <f t="shared" si="4"/>
        <v>5.7277409257871144</v>
      </c>
      <c r="V131" s="141">
        <f t="shared" si="4"/>
        <v>3.0366882559860473</v>
      </c>
      <c r="W131" s="141">
        <f t="shared" si="4"/>
        <v>3.1834833022931788</v>
      </c>
      <c r="X131" s="141">
        <f t="shared" si="4"/>
        <v>3.1834833022931788</v>
      </c>
      <c r="Y131">
        <f t="shared" si="1"/>
        <v>3.1834833022931788</v>
      </c>
      <c r="Z131" s="141">
        <f t="shared" si="4"/>
        <v>3.1834833022931788</v>
      </c>
      <c r="AA131" s="141">
        <f t="shared" si="4"/>
        <v>3.1834833022931788</v>
      </c>
      <c r="AB131" s="141">
        <f t="shared" si="4"/>
        <v>3.2064670092620391</v>
      </c>
      <c r="AC131" s="141">
        <f t="shared" si="4"/>
        <v>3.2064670092620391</v>
      </c>
      <c r="AD131" s="141">
        <f t="shared" si="4"/>
        <v>3.1834833022931788</v>
      </c>
      <c r="AE131" s="141">
        <f t="shared" si="4"/>
        <v>3.2064670092620391</v>
      </c>
      <c r="AF131" s="141">
        <f t="shared" si="4"/>
        <v>3.1834833022931788</v>
      </c>
      <c r="AG131" s="141">
        <f t="shared" si="4"/>
        <v>3.2064670092620391</v>
      </c>
      <c r="AH131" s="141">
        <f t="shared" si="4"/>
        <v>3.1834833022931788</v>
      </c>
      <c r="AI131" s="141">
        <f t="shared" si="4"/>
        <v>3.2064670092620391</v>
      </c>
      <c r="AJ131" s="141">
        <f t="shared" si="4"/>
        <v>3.1834833022931788</v>
      </c>
      <c r="AK131" s="141">
        <f t="shared" si="4"/>
        <v>3.2064670092620391</v>
      </c>
      <c r="AL131" s="141">
        <f>AL105</f>
        <v>3.1834833022931788</v>
      </c>
      <c r="AP131" s="155">
        <f>AP105</f>
        <v>6.8585620487188388</v>
      </c>
    </row>
    <row r="132" spans="3:42" x14ac:dyDescent="0.35">
      <c r="C132" s="125" t="s">
        <v>282</v>
      </c>
      <c r="D132" s="126"/>
      <c r="E132" s="78" t="s">
        <v>293</v>
      </c>
      <c r="F132" s="78" t="s">
        <v>294</v>
      </c>
      <c r="G132" s="78" t="str">
        <f>E132</f>
        <v>OILHFO</v>
      </c>
      <c r="H132" s="78"/>
      <c r="I132" s="141">
        <f>I108</f>
        <v>2.2384777642334805</v>
      </c>
      <c r="J132" s="141">
        <f t="shared" ref="J132:AK132" si="5">J108</f>
        <v>2.3136118514772726</v>
      </c>
      <c r="K132" s="141">
        <f t="shared" si="5"/>
        <v>1.3556522391189305</v>
      </c>
      <c r="L132" s="141">
        <f t="shared" si="5"/>
        <v>3.313497432302126</v>
      </c>
      <c r="M132" s="141">
        <f t="shared" si="5"/>
        <v>2.8771175058057095</v>
      </c>
      <c r="N132" s="141">
        <f t="shared" si="5"/>
        <v>1.524703935417461</v>
      </c>
      <c r="O132" s="141">
        <f t="shared" si="5"/>
        <v>1.5059204136065134</v>
      </c>
      <c r="P132" s="141">
        <f t="shared" si="5"/>
        <v>2.4263129823429601</v>
      </c>
      <c r="Q132" s="141">
        <f t="shared" si="5"/>
        <v>2.2572612860444283</v>
      </c>
      <c r="R132" s="141">
        <f t="shared" si="5"/>
        <v>2.4075294605320123</v>
      </c>
      <c r="S132" s="141">
        <f t="shared" si="5"/>
        <v>1.3744357609298783</v>
      </c>
      <c r="T132" s="141">
        <f t="shared" si="5"/>
        <v>1.6937556317159927</v>
      </c>
      <c r="U132" s="141">
        <f t="shared" si="5"/>
        <v>4.0094186480509801</v>
      </c>
      <c r="V132" s="141">
        <f t="shared" si="5"/>
        <v>2.1256817791902329</v>
      </c>
      <c r="W132" s="141">
        <f t="shared" si="5"/>
        <v>2.2284383116052249</v>
      </c>
      <c r="X132" s="141">
        <f t="shared" si="5"/>
        <v>2.2284383116052249</v>
      </c>
      <c r="Y132">
        <f t="shared" si="1"/>
        <v>2.2284383116052249</v>
      </c>
      <c r="Z132" s="141">
        <f t="shared" si="5"/>
        <v>2.2284383116052249</v>
      </c>
      <c r="AA132" s="141">
        <f t="shared" si="5"/>
        <v>2.2284383116052249</v>
      </c>
      <c r="AB132" s="141">
        <f t="shared" si="5"/>
        <v>2.244526906483427</v>
      </c>
      <c r="AC132" s="141">
        <f t="shared" si="5"/>
        <v>2.244526906483427</v>
      </c>
      <c r="AD132" s="141">
        <f t="shared" si="5"/>
        <v>2.2284383116052249</v>
      </c>
      <c r="AE132" s="141">
        <f t="shared" si="5"/>
        <v>2.244526906483427</v>
      </c>
      <c r="AF132" s="141">
        <f t="shared" si="5"/>
        <v>2.2284383116052249</v>
      </c>
      <c r="AG132" s="141">
        <f t="shared" si="5"/>
        <v>2.244526906483427</v>
      </c>
      <c r="AH132" s="141">
        <f t="shared" si="5"/>
        <v>2.2284383116052249</v>
      </c>
      <c r="AI132" s="141">
        <f t="shared" si="5"/>
        <v>2.244526906483427</v>
      </c>
      <c r="AJ132" s="141">
        <f t="shared" si="5"/>
        <v>2.2284383116052249</v>
      </c>
      <c r="AK132" s="141">
        <f t="shared" si="5"/>
        <v>2.244526906483427</v>
      </c>
      <c r="AL132" s="141">
        <f>AL108</f>
        <v>2.2284383116052249</v>
      </c>
      <c r="AP132" s="155">
        <f>AP108</f>
        <v>4.8009934341031872</v>
      </c>
    </row>
    <row r="133" spans="3:42" x14ac:dyDescent="0.35">
      <c r="C133" s="125" t="s">
        <v>282</v>
      </c>
      <c r="D133" s="126"/>
      <c r="E133" t="str">
        <f>IEAdelivcost!B104</f>
        <v>SUPCOA</v>
      </c>
      <c r="F133" s="142" t="s">
        <v>412</v>
      </c>
      <c r="G133" t="str">
        <f>IEAdelivcost!B104</f>
        <v>SUPCOA</v>
      </c>
      <c r="I133" s="127">
        <f>IEAdelivcost!$Y104</f>
        <v>0.7096281549734611</v>
      </c>
      <c r="J133" s="127">
        <f>IEAdelivcost!$Y104</f>
        <v>0.7096281549734611</v>
      </c>
      <c r="K133" s="127">
        <f>IEAdelivcost!$Y104</f>
        <v>0.7096281549734611</v>
      </c>
      <c r="L133" s="127">
        <f>IEAdelivcost!$Y104</f>
        <v>0.7096281549734611</v>
      </c>
      <c r="M133" s="127">
        <f>IEAdelivcost!$Y104</f>
        <v>0.7096281549734611</v>
      </c>
      <c r="N133" s="127">
        <f>IEAdelivcost!$Y104</f>
        <v>0.7096281549734611</v>
      </c>
      <c r="O133" s="127">
        <f>IEAdelivcost!$Y104</f>
        <v>0.7096281549734611</v>
      </c>
      <c r="P133" s="127">
        <f>IEAdelivcost!$Y104</f>
        <v>0.7096281549734611</v>
      </c>
      <c r="Q133" s="127">
        <f>IEAdelivcost!$Y104</f>
        <v>0.7096281549734611</v>
      </c>
      <c r="R133" s="127">
        <f>IEAdelivcost!$Y104</f>
        <v>0.7096281549734611</v>
      </c>
      <c r="S133" s="127">
        <f>IEAdelivcost!$Y104</f>
        <v>0.7096281549734611</v>
      </c>
      <c r="T133" s="127">
        <f>IEAdelivcost!$Y104</f>
        <v>0.7096281549734611</v>
      </c>
      <c r="U133" s="127">
        <f>IEAdelivcost!$Y104</f>
        <v>0.7096281549734611</v>
      </c>
      <c r="V133" s="127">
        <f>IEAdelivcost!$Y104</f>
        <v>0.7096281549734611</v>
      </c>
      <c r="W133" s="127">
        <f>IEAdelivcost!$Y104</f>
        <v>0.7096281549734611</v>
      </c>
      <c r="X133" s="127">
        <f>IEAdelivcost!$Y104</f>
        <v>0.7096281549734611</v>
      </c>
      <c r="Y133">
        <f t="shared" si="1"/>
        <v>0.7096281549734611</v>
      </c>
      <c r="Z133" s="127">
        <f>IEAdelivcost!$Y104</f>
        <v>0.7096281549734611</v>
      </c>
      <c r="AA133" s="127">
        <f>IEAdelivcost!$Y104</f>
        <v>0.7096281549734611</v>
      </c>
      <c r="AB133" s="127">
        <f>IEAdelivcost!$Y104</f>
        <v>0.7096281549734611</v>
      </c>
      <c r="AC133" s="127">
        <f>IEAdelivcost!$Y104</f>
        <v>0.7096281549734611</v>
      </c>
      <c r="AD133" s="127">
        <f>IEAdelivcost!$Y104</f>
        <v>0.7096281549734611</v>
      </c>
      <c r="AE133" s="127">
        <f>IEAdelivcost!$Y104</f>
        <v>0.7096281549734611</v>
      </c>
      <c r="AF133" s="127">
        <f>IEAdelivcost!$Y104</f>
        <v>0.7096281549734611</v>
      </c>
      <c r="AG133" s="127">
        <f>IEAdelivcost!$Y104</f>
        <v>0.7096281549734611</v>
      </c>
      <c r="AH133" s="127">
        <f>IEAdelivcost!$Y104</f>
        <v>0.7096281549734611</v>
      </c>
      <c r="AI133" s="127">
        <f>IEAdelivcost!$Y104</f>
        <v>0.7096281549734611</v>
      </c>
      <c r="AJ133" s="127">
        <f>IEAdelivcost!$Y104</f>
        <v>0.7096281549734611</v>
      </c>
      <c r="AK133" s="127">
        <f>IEAdelivcost!$Y104</f>
        <v>0.7096281549734611</v>
      </c>
      <c r="AL133" s="127">
        <f>IEAdelivcost!$Y104</f>
        <v>0.7096281549734611</v>
      </c>
      <c r="AP133" s="154">
        <f>IEAdelivcost!$Y104</f>
        <v>0.7096281549734611</v>
      </c>
    </row>
    <row r="134" spans="3:42" x14ac:dyDescent="0.35">
      <c r="C134" s="125" t="s">
        <v>282</v>
      </c>
      <c r="D134" s="126"/>
      <c r="E134" t="str">
        <f>IEAdelivcost!B105</f>
        <v>SUPRPP</v>
      </c>
      <c r="F134" s="142" t="s">
        <v>412</v>
      </c>
      <c r="G134" t="str">
        <f>IEAdelivcost!B105</f>
        <v>SUPRPP</v>
      </c>
      <c r="I134" s="127">
        <f>IEAdelivcost!$Y105</f>
        <v>1.2075798312871104</v>
      </c>
      <c r="J134" s="127">
        <f>IEAdelivcost!$Y105</f>
        <v>1.2075798312871104</v>
      </c>
      <c r="K134" s="127">
        <f>IEAdelivcost!$Y105</f>
        <v>1.2075798312871104</v>
      </c>
      <c r="L134" s="127">
        <f>IEAdelivcost!$Y105</f>
        <v>1.2075798312871104</v>
      </c>
      <c r="M134" s="127">
        <f>IEAdelivcost!$Y105</f>
        <v>1.2075798312871104</v>
      </c>
      <c r="N134" s="127">
        <f>IEAdelivcost!$Y105</f>
        <v>1.2075798312871104</v>
      </c>
      <c r="O134" s="127">
        <f>IEAdelivcost!$Y105</f>
        <v>1.2075798312871104</v>
      </c>
      <c r="P134" s="127">
        <f>IEAdelivcost!$Y105</f>
        <v>1.2075798312871104</v>
      </c>
      <c r="Q134" s="127">
        <f>IEAdelivcost!$Y105</f>
        <v>1.2075798312871104</v>
      </c>
      <c r="R134" s="127">
        <f>IEAdelivcost!$Y105</f>
        <v>1.2075798312871104</v>
      </c>
      <c r="S134" s="127">
        <f>IEAdelivcost!$Y105</f>
        <v>1.2075798312871104</v>
      </c>
      <c r="T134" s="127">
        <f>IEAdelivcost!$Y105</f>
        <v>1.2075798312871104</v>
      </c>
      <c r="U134" s="127">
        <f>IEAdelivcost!$Y105</f>
        <v>1.2075798312871104</v>
      </c>
      <c r="V134" s="127">
        <f>IEAdelivcost!$Y105</f>
        <v>1.2075798312871104</v>
      </c>
      <c r="W134" s="127">
        <f>IEAdelivcost!$Y105</f>
        <v>1.2075798312871104</v>
      </c>
      <c r="X134" s="127">
        <f>IEAdelivcost!$Y105</f>
        <v>1.2075798312871104</v>
      </c>
      <c r="Y134">
        <f t="shared" ref="Y134:Y143" si="6">AA134</f>
        <v>1.2075798312871104</v>
      </c>
      <c r="Z134" s="127">
        <f>IEAdelivcost!$Y105</f>
        <v>1.2075798312871104</v>
      </c>
      <c r="AA134" s="127">
        <f>IEAdelivcost!$Y105</f>
        <v>1.2075798312871104</v>
      </c>
      <c r="AB134" s="127">
        <f>IEAdelivcost!$Y105</f>
        <v>1.2075798312871104</v>
      </c>
      <c r="AC134" s="127">
        <f>IEAdelivcost!$Y105</f>
        <v>1.2075798312871104</v>
      </c>
      <c r="AD134" s="127">
        <f>IEAdelivcost!$Y105</f>
        <v>1.2075798312871104</v>
      </c>
      <c r="AE134" s="127">
        <f>IEAdelivcost!$Y105</f>
        <v>1.2075798312871104</v>
      </c>
      <c r="AF134" s="127">
        <f>IEAdelivcost!$Y105</f>
        <v>1.2075798312871104</v>
      </c>
      <c r="AG134" s="127">
        <f>IEAdelivcost!$Y105</f>
        <v>1.2075798312871104</v>
      </c>
      <c r="AH134" s="127">
        <f>IEAdelivcost!$Y105</f>
        <v>1.2075798312871104</v>
      </c>
      <c r="AI134" s="127">
        <f>IEAdelivcost!$Y105</f>
        <v>1.2075798312871104</v>
      </c>
      <c r="AJ134" s="127">
        <f>IEAdelivcost!$Y105</f>
        <v>1.2075798312871104</v>
      </c>
      <c r="AK134" s="127">
        <f>IEAdelivcost!$Y105</f>
        <v>1.2075798312871104</v>
      </c>
      <c r="AL134" s="127">
        <f>IEAdelivcost!$Y105</f>
        <v>1.2075798312871104</v>
      </c>
      <c r="AP134" s="154">
        <f>IEAdelivcost!$Y105</f>
        <v>1.2075798312871104</v>
      </c>
    </row>
    <row r="135" spans="3:42" x14ac:dyDescent="0.35">
      <c r="C135" s="125" t="s">
        <v>282</v>
      </c>
      <c r="D135" s="126"/>
      <c r="E135" t="str">
        <f>IEAdelivcost!B106</f>
        <v>SUPRPG</v>
      </c>
      <c r="F135" s="142" t="s">
        <v>412</v>
      </c>
      <c r="G135" t="str">
        <f>IEAdelivcost!B106</f>
        <v>SUPRPG</v>
      </c>
      <c r="I135" s="127">
        <f>IEAdelivcost!$Y106</f>
        <v>1.7537665710917716</v>
      </c>
      <c r="J135" s="127">
        <f>IEAdelivcost!$Y106</f>
        <v>1.7537665710917716</v>
      </c>
      <c r="K135" s="127">
        <f>IEAdelivcost!$Y106</f>
        <v>1.7537665710917716</v>
      </c>
      <c r="L135" s="127">
        <f>IEAdelivcost!$Y106</f>
        <v>1.7537665710917716</v>
      </c>
      <c r="M135" s="127">
        <f>IEAdelivcost!$Y106</f>
        <v>1.7537665710917716</v>
      </c>
      <c r="N135" s="127">
        <f>IEAdelivcost!$Y106</f>
        <v>1.7537665710917716</v>
      </c>
      <c r="O135" s="127">
        <f>IEAdelivcost!$Y106</f>
        <v>1.7537665710917716</v>
      </c>
      <c r="P135" s="127">
        <f>IEAdelivcost!$Y106</f>
        <v>1.7537665710917716</v>
      </c>
      <c r="Q135" s="127">
        <f>IEAdelivcost!$Y106</f>
        <v>1.7537665710917716</v>
      </c>
      <c r="R135" s="127">
        <f>IEAdelivcost!$Y106</f>
        <v>1.7537665710917716</v>
      </c>
      <c r="S135" s="127">
        <f>IEAdelivcost!$Y106</f>
        <v>1.7537665710917716</v>
      </c>
      <c r="T135" s="127">
        <f>IEAdelivcost!$Y106</f>
        <v>1.7537665710917716</v>
      </c>
      <c r="U135" s="127">
        <f>IEAdelivcost!$Y106</f>
        <v>1.7537665710917716</v>
      </c>
      <c r="V135" s="127">
        <f>IEAdelivcost!$Y106</f>
        <v>1.7537665710917716</v>
      </c>
      <c r="W135" s="127">
        <f>IEAdelivcost!$Y106</f>
        <v>1.7537665710917716</v>
      </c>
      <c r="X135" s="127">
        <f>IEAdelivcost!$Y106</f>
        <v>1.7537665710917716</v>
      </c>
      <c r="Y135">
        <f t="shared" si="6"/>
        <v>1.7537665710917716</v>
      </c>
      <c r="Z135" s="127">
        <f>IEAdelivcost!$Y106</f>
        <v>1.7537665710917716</v>
      </c>
      <c r="AA135" s="127">
        <f>IEAdelivcost!$Y106</f>
        <v>1.7537665710917716</v>
      </c>
      <c r="AB135" s="127">
        <f>IEAdelivcost!$Y106</f>
        <v>1.7537665710917716</v>
      </c>
      <c r="AC135" s="127">
        <f>IEAdelivcost!$Y106</f>
        <v>1.7537665710917716</v>
      </c>
      <c r="AD135" s="127">
        <f>IEAdelivcost!$Y106</f>
        <v>1.7537665710917716</v>
      </c>
      <c r="AE135" s="127">
        <f>IEAdelivcost!$Y106</f>
        <v>1.7537665710917716</v>
      </c>
      <c r="AF135" s="127">
        <f>IEAdelivcost!$Y106</f>
        <v>1.7537665710917716</v>
      </c>
      <c r="AG135" s="127">
        <f>IEAdelivcost!$Y106</f>
        <v>1.7537665710917716</v>
      </c>
      <c r="AH135" s="127">
        <f>IEAdelivcost!$Y106</f>
        <v>1.7537665710917716</v>
      </c>
      <c r="AI135" s="127">
        <f>IEAdelivcost!$Y106</f>
        <v>1.7537665710917716</v>
      </c>
      <c r="AJ135" s="127">
        <f>IEAdelivcost!$Y106</f>
        <v>1.7537665710917716</v>
      </c>
      <c r="AK135" s="127">
        <f>IEAdelivcost!$Y106</f>
        <v>1.7537665710917716</v>
      </c>
      <c r="AL135" s="127">
        <f>IEAdelivcost!$Y106</f>
        <v>1.7537665710917716</v>
      </c>
      <c r="AP135" s="154">
        <f>IEAdelivcost!$Y106</f>
        <v>1.7537665710917716</v>
      </c>
    </row>
    <row r="136" spans="3:42" x14ac:dyDescent="0.35">
      <c r="C136" s="125" t="s">
        <v>282</v>
      </c>
      <c r="D136" s="126"/>
      <c r="E136" t="str">
        <f>IEAdelivcost!B107</f>
        <v>SUPGAS</v>
      </c>
      <c r="F136" s="142" t="s">
        <v>412</v>
      </c>
      <c r="G136" t="str">
        <f>IEAdelivcost!B107</f>
        <v>SUPGAS</v>
      </c>
      <c r="I136" s="127">
        <f>IEAdelivcost!$Y107</f>
        <v>1.7537665710917716</v>
      </c>
      <c r="J136" s="127">
        <f>IEAdelivcost!$Y107</f>
        <v>1.7537665710917716</v>
      </c>
      <c r="K136" s="127">
        <f>IEAdelivcost!$Y107</f>
        <v>1.7537665710917716</v>
      </c>
      <c r="L136" s="127">
        <f>IEAdelivcost!$Y107</f>
        <v>1.7537665710917716</v>
      </c>
      <c r="M136" s="127">
        <f>IEAdelivcost!$Y107</f>
        <v>1.7537665710917716</v>
      </c>
      <c r="N136" s="127">
        <f>IEAdelivcost!$Y107</f>
        <v>1.7537665710917716</v>
      </c>
      <c r="O136" s="127">
        <f>IEAdelivcost!$Y107</f>
        <v>1.7537665710917716</v>
      </c>
      <c r="P136" s="127">
        <f>IEAdelivcost!$Y107</f>
        <v>1.7537665710917716</v>
      </c>
      <c r="Q136" s="127">
        <f>IEAdelivcost!$Y107</f>
        <v>1.7537665710917716</v>
      </c>
      <c r="R136" s="127">
        <f>IEAdelivcost!$Y107</f>
        <v>1.7537665710917716</v>
      </c>
      <c r="S136" s="127">
        <f>IEAdelivcost!$Y107</f>
        <v>1.7537665710917716</v>
      </c>
      <c r="T136" s="127">
        <f>IEAdelivcost!$Y107</f>
        <v>1.7537665710917716</v>
      </c>
      <c r="U136" s="127">
        <f>IEAdelivcost!$Y107</f>
        <v>1.7537665710917716</v>
      </c>
      <c r="V136" s="127">
        <f>IEAdelivcost!$Y107</f>
        <v>1.7537665710917716</v>
      </c>
      <c r="W136" s="127">
        <f>IEAdelivcost!$Y107</f>
        <v>1.7537665710917716</v>
      </c>
      <c r="X136" s="127">
        <f>IEAdelivcost!$Y107</f>
        <v>1.7537665710917716</v>
      </c>
      <c r="Y136">
        <f t="shared" si="6"/>
        <v>1.7537665710917716</v>
      </c>
      <c r="Z136" s="127">
        <f>IEAdelivcost!$Y107</f>
        <v>1.7537665710917716</v>
      </c>
      <c r="AA136" s="127">
        <f>IEAdelivcost!$Y107</f>
        <v>1.7537665710917716</v>
      </c>
      <c r="AB136" s="127">
        <f>IEAdelivcost!$Y107</f>
        <v>1.7537665710917716</v>
      </c>
      <c r="AC136" s="127">
        <f>IEAdelivcost!$Y107</f>
        <v>1.7537665710917716</v>
      </c>
      <c r="AD136" s="127">
        <f>IEAdelivcost!$Y107</f>
        <v>1.7537665710917716</v>
      </c>
      <c r="AE136" s="127">
        <f>IEAdelivcost!$Y107</f>
        <v>1.7537665710917716</v>
      </c>
      <c r="AF136" s="127">
        <f>IEAdelivcost!$Y107</f>
        <v>1.7537665710917716</v>
      </c>
      <c r="AG136" s="127">
        <f>IEAdelivcost!$Y107</f>
        <v>1.7537665710917716</v>
      </c>
      <c r="AH136" s="127">
        <f>IEAdelivcost!$Y107</f>
        <v>1.7537665710917716</v>
      </c>
      <c r="AI136" s="127">
        <f>IEAdelivcost!$Y107</f>
        <v>1.7537665710917716</v>
      </c>
      <c r="AJ136" s="127">
        <f>IEAdelivcost!$Y107</f>
        <v>1.7537665710917716</v>
      </c>
      <c r="AK136" s="127">
        <f>IEAdelivcost!$Y107</f>
        <v>1.7537665710917716</v>
      </c>
      <c r="AL136" s="127">
        <f>IEAdelivcost!$Y107</f>
        <v>1.7537665710917716</v>
      </c>
      <c r="AP136" s="154">
        <f>IEAdelivcost!$Y107</f>
        <v>1.7537665710917716</v>
      </c>
    </row>
    <row r="137" spans="3:42" x14ac:dyDescent="0.35">
      <c r="C137" s="125" t="s">
        <v>282</v>
      </c>
      <c r="D137" s="126"/>
      <c r="E137" t="str">
        <f>IEAdelivcost!B108</f>
        <v>SUPBGS</v>
      </c>
      <c r="F137" s="142" t="s">
        <v>412</v>
      </c>
      <c r="G137" t="str">
        <f>IEAdelivcost!B108</f>
        <v>SUPBGS</v>
      </c>
      <c r="I137" s="127">
        <f>IEAdelivcost!$Y108</f>
        <v>0</v>
      </c>
      <c r="J137" s="127">
        <f>IEAdelivcost!$Y108</f>
        <v>0</v>
      </c>
      <c r="K137" s="127">
        <f>IEAdelivcost!$Y108</f>
        <v>0</v>
      </c>
      <c r="L137" s="127">
        <f>IEAdelivcost!$Y108</f>
        <v>0</v>
      </c>
      <c r="M137" s="127">
        <f>IEAdelivcost!$Y108</f>
        <v>0</v>
      </c>
      <c r="N137" s="127">
        <f>IEAdelivcost!$Y108</f>
        <v>0</v>
      </c>
      <c r="O137" s="127">
        <f>IEAdelivcost!$Y108</f>
        <v>0</v>
      </c>
      <c r="P137" s="127">
        <f>IEAdelivcost!$Y108</f>
        <v>0</v>
      </c>
      <c r="Q137" s="127">
        <f>IEAdelivcost!$Y108</f>
        <v>0</v>
      </c>
      <c r="R137" s="127">
        <f>IEAdelivcost!$Y108</f>
        <v>0</v>
      </c>
      <c r="S137" s="127">
        <f>IEAdelivcost!$Y108</f>
        <v>0</v>
      </c>
      <c r="T137" s="127">
        <f>IEAdelivcost!$Y108</f>
        <v>0</v>
      </c>
      <c r="U137" s="127">
        <f>IEAdelivcost!$Y108</f>
        <v>0</v>
      </c>
      <c r="V137" s="127">
        <f>IEAdelivcost!$Y108</f>
        <v>0</v>
      </c>
      <c r="W137" s="127">
        <f>IEAdelivcost!$Y108</f>
        <v>0</v>
      </c>
      <c r="X137" s="127">
        <f>IEAdelivcost!$Y108</f>
        <v>0</v>
      </c>
      <c r="Y137">
        <f t="shared" si="6"/>
        <v>0</v>
      </c>
      <c r="Z137" s="127">
        <f>IEAdelivcost!$Y108</f>
        <v>0</v>
      </c>
      <c r="AA137" s="127">
        <f>IEAdelivcost!$Y108</f>
        <v>0</v>
      </c>
      <c r="AB137" s="127">
        <f>IEAdelivcost!$Y108</f>
        <v>0</v>
      </c>
      <c r="AC137" s="127">
        <f>IEAdelivcost!$Y108</f>
        <v>0</v>
      </c>
      <c r="AD137" s="127">
        <f>IEAdelivcost!$Y108</f>
        <v>0</v>
      </c>
      <c r="AE137" s="127">
        <f>IEAdelivcost!$Y108</f>
        <v>0</v>
      </c>
      <c r="AF137" s="127">
        <f>IEAdelivcost!$Y108</f>
        <v>0</v>
      </c>
      <c r="AG137" s="127">
        <f>IEAdelivcost!$Y108</f>
        <v>0</v>
      </c>
      <c r="AH137" s="127">
        <f>IEAdelivcost!$Y108</f>
        <v>0</v>
      </c>
      <c r="AI137" s="127">
        <f>IEAdelivcost!$Y108</f>
        <v>0</v>
      </c>
      <c r="AJ137" s="127">
        <f>IEAdelivcost!$Y108</f>
        <v>0</v>
      </c>
      <c r="AK137" s="127">
        <f>IEAdelivcost!$Y108</f>
        <v>0</v>
      </c>
      <c r="AL137" s="127">
        <f>IEAdelivcost!$Y108</f>
        <v>0</v>
      </c>
      <c r="AP137" s="154">
        <f>IEAdelivcost!$Y108</f>
        <v>0</v>
      </c>
    </row>
    <row r="138" spans="3:42" x14ac:dyDescent="0.35">
      <c r="C138" s="125" t="s">
        <v>282</v>
      </c>
      <c r="D138" s="126"/>
      <c r="E138" t="str">
        <f>IEAdelivcost!B109</f>
        <v>SUPELC</v>
      </c>
      <c r="F138" s="142" t="s">
        <v>412</v>
      </c>
      <c r="G138" t="str">
        <f>IEAdelivcost!B109</f>
        <v>SUPELC</v>
      </c>
      <c r="I138" s="127">
        <f>IEAdelivcost!$Y109</f>
        <v>6.240333333333334</v>
      </c>
      <c r="J138" s="127">
        <f>IEAdelivcost!$Y109</f>
        <v>6.240333333333334</v>
      </c>
      <c r="K138" s="127">
        <f>IEAdelivcost!$Y109</f>
        <v>6.240333333333334</v>
      </c>
      <c r="L138" s="127">
        <f>IEAdelivcost!$Y109</f>
        <v>6.240333333333334</v>
      </c>
      <c r="M138" s="127">
        <f>IEAdelivcost!$Y109</f>
        <v>6.240333333333334</v>
      </c>
      <c r="N138" s="127">
        <f>IEAdelivcost!$Y109</f>
        <v>6.240333333333334</v>
      </c>
      <c r="O138" s="127">
        <f>IEAdelivcost!$Y109</f>
        <v>6.240333333333334</v>
      </c>
      <c r="P138" s="127">
        <f>IEAdelivcost!$Y109</f>
        <v>6.240333333333334</v>
      </c>
      <c r="Q138" s="127">
        <f>IEAdelivcost!$Y109</f>
        <v>6.240333333333334</v>
      </c>
      <c r="R138" s="127">
        <f>IEAdelivcost!$Y109</f>
        <v>6.240333333333334</v>
      </c>
      <c r="S138" s="127">
        <f>IEAdelivcost!$Y109</f>
        <v>6.240333333333334</v>
      </c>
      <c r="T138" s="127">
        <f>IEAdelivcost!$Y109</f>
        <v>6.240333333333334</v>
      </c>
      <c r="U138" s="127">
        <f>IEAdelivcost!$Y109</f>
        <v>6.240333333333334</v>
      </c>
      <c r="V138" s="127">
        <f>IEAdelivcost!$Y109</f>
        <v>6.240333333333334</v>
      </c>
      <c r="W138" s="127">
        <f>IEAdelivcost!$Y109</f>
        <v>6.240333333333334</v>
      </c>
      <c r="X138" s="127">
        <f>IEAdelivcost!$Y109</f>
        <v>6.240333333333334</v>
      </c>
      <c r="Y138">
        <f t="shared" si="6"/>
        <v>6.240333333333334</v>
      </c>
      <c r="Z138" s="127">
        <f>IEAdelivcost!$Y109</f>
        <v>6.240333333333334</v>
      </c>
      <c r="AA138" s="127">
        <f>IEAdelivcost!$Y109</f>
        <v>6.240333333333334</v>
      </c>
      <c r="AB138" s="127">
        <f>IEAdelivcost!$Y109</f>
        <v>6.240333333333334</v>
      </c>
      <c r="AC138" s="127">
        <f>IEAdelivcost!$Y109</f>
        <v>6.240333333333334</v>
      </c>
      <c r="AD138" s="127">
        <f>IEAdelivcost!$Y109</f>
        <v>6.240333333333334</v>
      </c>
      <c r="AE138" s="127">
        <f>IEAdelivcost!$Y109</f>
        <v>6.240333333333334</v>
      </c>
      <c r="AF138" s="127">
        <f>IEAdelivcost!$Y109</f>
        <v>6.240333333333334</v>
      </c>
      <c r="AG138" s="127">
        <f>IEAdelivcost!$Y109</f>
        <v>6.240333333333334</v>
      </c>
      <c r="AH138" s="127">
        <f>IEAdelivcost!$Y109</f>
        <v>6.240333333333334</v>
      </c>
      <c r="AI138" s="127">
        <f>IEAdelivcost!$Y109</f>
        <v>6.240333333333334</v>
      </c>
      <c r="AJ138" s="127">
        <f>IEAdelivcost!$Y109</f>
        <v>6.240333333333334</v>
      </c>
      <c r="AK138" s="127">
        <f>IEAdelivcost!$Y109</f>
        <v>6.240333333333334</v>
      </c>
      <c r="AL138" s="127">
        <f>IEAdelivcost!$Y109</f>
        <v>6.240333333333334</v>
      </c>
      <c r="AP138" s="154">
        <f>IEAdelivcost!$Y109</f>
        <v>6.240333333333334</v>
      </c>
    </row>
    <row r="139" spans="3:42" x14ac:dyDescent="0.35">
      <c r="C139" s="125" t="s">
        <v>282</v>
      </c>
      <c r="D139" s="126"/>
      <c r="E139" t="str">
        <f>IEAdelivcost!B110</f>
        <v>SUPHTH</v>
      </c>
      <c r="F139" s="142" t="s">
        <v>412</v>
      </c>
      <c r="G139" t="str">
        <f>IEAdelivcost!B110</f>
        <v>SUPHTH</v>
      </c>
      <c r="I139" s="127">
        <f>IEAdelivcost!$Y110</f>
        <v>6.240333333333334</v>
      </c>
      <c r="J139" s="127">
        <f>IEAdelivcost!$Y110</f>
        <v>6.240333333333334</v>
      </c>
      <c r="K139" s="127">
        <f>IEAdelivcost!$Y110</f>
        <v>6.240333333333334</v>
      </c>
      <c r="L139" s="127">
        <f>IEAdelivcost!$Y110</f>
        <v>6.240333333333334</v>
      </c>
      <c r="M139" s="127">
        <f>IEAdelivcost!$Y110</f>
        <v>6.240333333333334</v>
      </c>
      <c r="N139" s="127">
        <f>IEAdelivcost!$Y110</f>
        <v>6.240333333333334</v>
      </c>
      <c r="O139" s="127">
        <f>IEAdelivcost!$Y110</f>
        <v>6.240333333333334</v>
      </c>
      <c r="P139" s="127">
        <f>IEAdelivcost!$Y110</f>
        <v>6.240333333333334</v>
      </c>
      <c r="Q139" s="127">
        <f>IEAdelivcost!$Y110</f>
        <v>6.240333333333334</v>
      </c>
      <c r="R139" s="127">
        <f>IEAdelivcost!$Y110</f>
        <v>6.240333333333334</v>
      </c>
      <c r="S139" s="127">
        <f>IEAdelivcost!$Y110</f>
        <v>6.240333333333334</v>
      </c>
      <c r="T139" s="127">
        <f>IEAdelivcost!$Y110</f>
        <v>6.240333333333334</v>
      </c>
      <c r="U139" s="127">
        <f>IEAdelivcost!$Y110</f>
        <v>6.240333333333334</v>
      </c>
      <c r="V139" s="127">
        <f>IEAdelivcost!$Y110</f>
        <v>6.240333333333334</v>
      </c>
      <c r="W139" s="127">
        <f>IEAdelivcost!$Y110</f>
        <v>6.240333333333334</v>
      </c>
      <c r="X139" s="127">
        <f>IEAdelivcost!$Y110</f>
        <v>6.240333333333334</v>
      </c>
      <c r="Y139">
        <f t="shared" si="6"/>
        <v>6.240333333333334</v>
      </c>
      <c r="Z139" s="127">
        <f>IEAdelivcost!$Y110</f>
        <v>6.240333333333334</v>
      </c>
      <c r="AA139" s="127">
        <f>IEAdelivcost!$Y110</f>
        <v>6.240333333333334</v>
      </c>
      <c r="AB139" s="127">
        <f>IEAdelivcost!$Y110</f>
        <v>6.240333333333334</v>
      </c>
      <c r="AC139" s="127">
        <f>IEAdelivcost!$Y110</f>
        <v>6.240333333333334</v>
      </c>
      <c r="AD139" s="127">
        <f>IEAdelivcost!$Y110</f>
        <v>6.240333333333334</v>
      </c>
      <c r="AE139" s="127">
        <f>IEAdelivcost!$Y110</f>
        <v>6.240333333333334</v>
      </c>
      <c r="AF139" s="127">
        <f>IEAdelivcost!$Y110</f>
        <v>6.240333333333334</v>
      </c>
      <c r="AG139" s="127">
        <f>IEAdelivcost!$Y110</f>
        <v>6.240333333333334</v>
      </c>
      <c r="AH139" s="127">
        <f>IEAdelivcost!$Y110</f>
        <v>6.240333333333334</v>
      </c>
      <c r="AI139" s="127">
        <f>IEAdelivcost!$Y110</f>
        <v>6.240333333333334</v>
      </c>
      <c r="AJ139" s="127">
        <f>IEAdelivcost!$Y110</f>
        <v>6.240333333333334</v>
      </c>
      <c r="AK139" s="127">
        <f>IEAdelivcost!$Y110</f>
        <v>6.240333333333334</v>
      </c>
      <c r="AL139" s="127">
        <f>IEAdelivcost!$Y110</f>
        <v>6.240333333333334</v>
      </c>
      <c r="AP139" s="154">
        <f>IEAdelivcost!$Y110</f>
        <v>6.240333333333334</v>
      </c>
    </row>
    <row r="140" spans="3:42" x14ac:dyDescent="0.35">
      <c r="C140" s="125" t="s">
        <v>282</v>
      </c>
      <c r="D140" s="126"/>
      <c r="E140" t="str">
        <f>IEAdelivcost!B111</f>
        <v>SUPBIO</v>
      </c>
      <c r="F140" s="142" t="s">
        <v>412</v>
      </c>
      <c r="G140" t="str">
        <f>IEAdelivcost!B111</f>
        <v>SUPBIO</v>
      </c>
      <c r="I140" s="127">
        <f>IEAdelivcost!$Y111</f>
        <v>0.7096281549734611</v>
      </c>
      <c r="J140" s="127">
        <f>IEAdelivcost!$Y111</f>
        <v>0.7096281549734611</v>
      </c>
      <c r="K140" s="127">
        <f>IEAdelivcost!$Y111</f>
        <v>0.7096281549734611</v>
      </c>
      <c r="L140" s="127">
        <f>IEAdelivcost!$Y111</f>
        <v>0.7096281549734611</v>
      </c>
      <c r="M140" s="127">
        <f>IEAdelivcost!$Y111</f>
        <v>0.7096281549734611</v>
      </c>
      <c r="N140" s="127">
        <f>IEAdelivcost!$Y111</f>
        <v>0.7096281549734611</v>
      </c>
      <c r="O140" s="127">
        <f>IEAdelivcost!$Y111</f>
        <v>0.7096281549734611</v>
      </c>
      <c r="P140" s="127">
        <f>IEAdelivcost!$Y111</f>
        <v>0.7096281549734611</v>
      </c>
      <c r="Q140" s="127">
        <f>IEAdelivcost!$Y111</f>
        <v>0.7096281549734611</v>
      </c>
      <c r="R140" s="127">
        <f>IEAdelivcost!$Y111</f>
        <v>0.7096281549734611</v>
      </c>
      <c r="S140" s="127">
        <f>IEAdelivcost!$Y111</f>
        <v>0.7096281549734611</v>
      </c>
      <c r="T140" s="127">
        <f>IEAdelivcost!$Y111</f>
        <v>0.7096281549734611</v>
      </c>
      <c r="U140" s="127">
        <f>IEAdelivcost!$Y111</f>
        <v>0.7096281549734611</v>
      </c>
      <c r="V140" s="127">
        <f>IEAdelivcost!$Y111</f>
        <v>0.7096281549734611</v>
      </c>
      <c r="W140" s="127">
        <f>IEAdelivcost!$Y111</f>
        <v>0.7096281549734611</v>
      </c>
      <c r="X140" s="127">
        <f>IEAdelivcost!$Y111</f>
        <v>0.7096281549734611</v>
      </c>
      <c r="Y140">
        <f t="shared" si="6"/>
        <v>0.7096281549734611</v>
      </c>
      <c r="Z140" s="127">
        <f>IEAdelivcost!$Y111</f>
        <v>0.7096281549734611</v>
      </c>
      <c r="AA140" s="127">
        <f>IEAdelivcost!$Y111</f>
        <v>0.7096281549734611</v>
      </c>
      <c r="AB140" s="127">
        <f>IEAdelivcost!$Y111</f>
        <v>0.7096281549734611</v>
      </c>
      <c r="AC140" s="127">
        <f>IEAdelivcost!$Y111</f>
        <v>0.7096281549734611</v>
      </c>
      <c r="AD140" s="127">
        <f>IEAdelivcost!$Y111</f>
        <v>0.7096281549734611</v>
      </c>
      <c r="AE140" s="127">
        <f>IEAdelivcost!$Y111</f>
        <v>0.7096281549734611</v>
      </c>
      <c r="AF140" s="127">
        <f>IEAdelivcost!$Y111</f>
        <v>0.7096281549734611</v>
      </c>
      <c r="AG140" s="127">
        <f>IEAdelivcost!$Y111</f>
        <v>0.7096281549734611</v>
      </c>
      <c r="AH140" s="127">
        <f>IEAdelivcost!$Y111</f>
        <v>0.7096281549734611</v>
      </c>
      <c r="AI140" s="127">
        <f>IEAdelivcost!$Y111</f>
        <v>0.7096281549734611</v>
      </c>
      <c r="AJ140" s="127">
        <f>IEAdelivcost!$Y111</f>
        <v>0.7096281549734611</v>
      </c>
      <c r="AK140" s="127">
        <f>IEAdelivcost!$Y111</f>
        <v>0.7096281549734611</v>
      </c>
      <c r="AL140" s="127">
        <f>IEAdelivcost!$Y111</f>
        <v>0.7096281549734611</v>
      </c>
      <c r="AP140" s="154">
        <f>IEAdelivcost!$Y111</f>
        <v>0.7096281549734611</v>
      </c>
    </row>
    <row r="141" spans="3:42" x14ac:dyDescent="0.35">
      <c r="C141" s="125" t="s">
        <v>282</v>
      </c>
      <c r="D141" s="126"/>
      <c r="E141" t="str">
        <f>IEAdelivcost!B112</f>
        <v>SUPMUN</v>
      </c>
      <c r="F141" s="142" t="s">
        <v>412</v>
      </c>
      <c r="G141" t="str">
        <f>IEAdelivcost!B112</f>
        <v>SUPMUN</v>
      </c>
      <c r="I141" s="127">
        <f>IEAdelivcost!$Y112</f>
        <v>0</v>
      </c>
      <c r="J141" s="127">
        <f>IEAdelivcost!$Y112</f>
        <v>0</v>
      </c>
      <c r="K141" s="127">
        <f>IEAdelivcost!$Y112</f>
        <v>0</v>
      </c>
      <c r="L141" s="127">
        <f>IEAdelivcost!$Y112</f>
        <v>0</v>
      </c>
      <c r="M141" s="127">
        <f>IEAdelivcost!$Y112</f>
        <v>0</v>
      </c>
      <c r="N141" s="127">
        <f>IEAdelivcost!$Y112</f>
        <v>0</v>
      </c>
      <c r="O141" s="127">
        <f>IEAdelivcost!$Y112</f>
        <v>0</v>
      </c>
      <c r="P141" s="127">
        <f>IEAdelivcost!$Y112</f>
        <v>0</v>
      </c>
      <c r="Q141" s="127">
        <f>IEAdelivcost!$Y112</f>
        <v>0</v>
      </c>
      <c r="R141" s="127">
        <f>IEAdelivcost!$Y112</f>
        <v>0</v>
      </c>
      <c r="S141" s="127">
        <f>IEAdelivcost!$Y112</f>
        <v>0</v>
      </c>
      <c r="T141" s="127">
        <f>IEAdelivcost!$Y112</f>
        <v>0</v>
      </c>
      <c r="U141" s="127">
        <f>IEAdelivcost!$Y112</f>
        <v>0</v>
      </c>
      <c r="V141" s="127">
        <f>IEAdelivcost!$Y112</f>
        <v>0</v>
      </c>
      <c r="W141" s="127">
        <f>IEAdelivcost!$Y112</f>
        <v>0</v>
      </c>
      <c r="X141" s="127">
        <f>IEAdelivcost!$Y112</f>
        <v>0</v>
      </c>
      <c r="Y141">
        <f t="shared" si="6"/>
        <v>0</v>
      </c>
      <c r="Z141" s="127">
        <f>IEAdelivcost!$Y112</f>
        <v>0</v>
      </c>
      <c r="AA141" s="127">
        <f>IEAdelivcost!$Y112</f>
        <v>0</v>
      </c>
      <c r="AB141" s="127">
        <f>IEAdelivcost!$Y112</f>
        <v>0</v>
      </c>
      <c r="AC141" s="127">
        <f>IEAdelivcost!$Y112</f>
        <v>0</v>
      </c>
      <c r="AD141" s="127">
        <f>IEAdelivcost!$Y112</f>
        <v>0</v>
      </c>
      <c r="AE141" s="127">
        <f>IEAdelivcost!$Y112</f>
        <v>0</v>
      </c>
      <c r="AF141" s="127">
        <f>IEAdelivcost!$Y112</f>
        <v>0</v>
      </c>
      <c r="AG141" s="127">
        <f>IEAdelivcost!$Y112</f>
        <v>0</v>
      </c>
      <c r="AH141" s="127">
        <f>IEAdelivcost!$Y112</f>
        <v>0</v>
      </c>
      <c r="AI141" s="127">
        <f>IEAdelivcost!$Y112</f>
        <v>0</v>
      </c>
      <c r="AJ141" s="127">
        <f>IEAdelivcost!$Y112</f>
        <v>0</v>
      </c>
      <c r="AK141" s="127">
        <f>IEAdelivcost!$Y112</f>
        <v>0</v>
      </c>
      <c r="AL141" s="127">
        <f>IEAdelivcost!$Y112</f>
        <v>0</v>
      </c>
      <c r="AP141" s="154">
        <f>IEAdelivcost!$Y112</f>
        <v>0</v>
      </c>
    </row>
    <row r="142" spans="3:42" x14ac:dyDescent="0.35">
      <c r="C142" s="125" t="s">
        <v>282</v>
      </c>
      <c r="D142" s="126"/>
      <c r="E142" t="str">
        <f>IEAdelivcost!B113</f>
        <v>SUPHH2</v>
      </c>
      <c r="F142" s="142" t="s">
        <v>412</v>
      </c>
      <c r="G142" t="str">
        <f>IEAdelivcost!B113</f>
        <v>SUPHH2</v>
      </c>
      <c r="I142" s="127">
        <f>IEAdelivcost!$Y113</f>
        <v>0</v>
      </c>
      <c r="J142" s="127">
        <f>IEAdelivcost!$Y113</f>
        <v>0</v>
      </c>
      <c r="K142" s="127">
        <f>IEAdelivcost!$Y113</f>
        <v>0</v>
      </c>
      <c r="L142" s="127">
        <f>IEAdelivcost!$Y113</f>
        <v>0</v>
      </c>
      <c r="M142" s="127">
        <f>IEAdelivcost!$Y113</f>
        <v>0</v>
      </c>
      <c r="N142" s="127">
        <f>IEAdelivcost!$Y113</f>
        <v>0</v>
      </c>
      <c r="O142" s="127">
        <f>IEAdelivcost!$Y113</f>
        <v>0</v>
      </c>
      <c r="P142" s="127">
        <f>IEAdelivcost!$Y113</f>
        <v>0</v>
      </c>
      <c r="Q142" s="127">
        <f>IEAdelivcost!$Y113</f>
        <v>0</v>
      </c>
      <c r="R142" s="127">
        <f>IEAdelivcost!$Y113</f>
        <v>0</v>
      </c>
      <c r="S142" s="127">
        <f>IEAdelivcost!$Y113</f>
        <v>0</v>
      </c>
      <c r="T142" s="127">
        <f>IEAdelivcost!$Y113</f>
        <v>0</v>
      </c>
      <c r="U142" s="127">
        <f>IEAdelivcost!$Y113</f>
        <v>0</v>
      </c>
      <c r="V142" s="127">
        <f>IEAdelivcost!$Y113</f>
        <v>0</v>
      </c>
      <c r="W142" s="127">
        <f>IEAdelivcost!$Y113</f>
        <v>0</v>
      </c>
      <c r="X142" s="127">
        <f>IEAdelivcost!$Y113</f>
        <v>0</v>
      </c>
      <c r="Y142">
        <f t="shared" si="6"/>
        <v>0</v>
      </c>
      <c r="Z142" s="127">
        <f>IEAdelivcost!$Y113</f>
        <v>0</v>
      </c>
      <c r="AA142" s="127">
        <f>IEAdelivcost!$Y113</f>
        <v>0</v>
      </c>
      <c r="AB142" s="127">
        <f>IEAdelivcost!$Y113</f>
        <v>0</v>
      </c>
      <c r="AC142" s="127">
        <f>IEAdelivcost!$Y113</f>
        <v>0</v>
      </c>
      <c r="AD142" s="127">
        <f>IEAdelivcost!$Y113</f>
        <v>0</v>
      </c>
      <c r="AE142" s="127">
        <f>IEAdelivcost!$Y113</f>
        <v>0</v>
      </c>
      <c r="AF142" s="127">
        <f>IEAdelivcost!$Y113</f>
        <v>0</v>
      </c>
      <c r="AG142" s="127">
        <f>IEAdelivcost!$Y113</f>
        <v>0</v>
      </c>
      <c r="AH142" s="127">
        <f>IEAdelivcost!$Y113</f>
        <v>0</v>
      </c>
      <c r="AI142" s="127">
        <f>IEAdelivcost!$Y113</f>
        <v>0</v>
      </c>
      <c r="AJ142" s="127">
        <f>IEAdelivcost!$Y113</f>
        <v>0</v>
      </c>
      <c r="AK142" s="127">
        <f>IEAdelivcost!$Y113</f>
        <v>0</v>
      </c>
      <c r="AL142" s="127">
        <f>IEAdelivcost!$Y113</f>
        <v>0</v>
      </c>
      <c r="AP142" s="154">
        <f>IEAdelivcost!$Y113</f>
        <v>0</v>
      </c>
    </row>
    <row r="143" spans="3:42" x14ac:dyDescent="0.35">
      <c r="C143" s="125" t="s">
        <v>282</v>
      </c>
      <c r="D143" s="126"/>
      <c r="E143" t="str">
        <f>IEAdelivcost!B114</f>
        <v>SUPSLU</v>
      </c>
      <c r="F143" s="142" t="s">
        <v>412</v>
      </c>
      <c r="G143" t="str">
        <f>IEAdelivcost!B114</f>
        <v>SUPSLU</v>
      </c>
      <c r="I143" s="127">
        <f>IEAdelivcost!$Y114</f>
        <v>0</v>
      </c>
      <c r="J143" s="127">
        <f>IEAdelivcost!$Y114</f>
        <v>0</v>
      </c>
      <c r="K143" s="127">
        <f>IEAdelivcost!$Y114</f>
        <v>0</v>
      </c>
      <c r="L143" s="127">
        <f>IEAdelivcost!$Y114</f>
        <v>0</v>
      </c>
      <c r="M143" s="127">
        <f>IEAdelivcost!$Y114</f>
        <v>0</v>
      </c>
      <c r="N143" s="127">
        <f>IEAdelivcost!$Y114</f>
        <v>0</v>
      </c>
      <c r="O143" s="127">
        <f>IEAdelivcost!$Y114</f>
        <v>0</v>
      </c>
      <c r="P143" s="127">
        <f>IEAdelivcost!$Y114</f>
        <v>0</v>
      </c>
      <c r="Q143" s="127">
        <f>IEAdelivcost!$Y114</f>
        <v>0</v>
      </c>
      <c r="R143" s="127">
        <f>IEAdelivcost!$Y114</f>
        <v>0</v>
      </c>
      <c r="S143" s="127">
        <f>IEAdelivcost!$Y114</f>
        <v>0</v>
      </c>
      <c r="T143" s="127">
        <f>IEAdelivcost!$Y114</f>
        <v>0</v>
      </c>
      <c r="U143" s="127">
        <f>IEAdelivcost!$Y114</f>
        <v>0</v>
      </c>
      <c r="V143" s="127">
        <f>IEAdelivcost!$Y114</f>
        <v>0</v>
      </c>
      <c r="W143" s="127">
        <f>IEAdelivcost!$Y114</f>
        <v>0</v>
      </c>
      <c r="X143" s="127">
        <f>IEAdelivcost!$Y114</f>
        <v>0</v>
      </c>
      <c r="Y143">
        <f t="shared" si="6"/>
        <v>0</v>
      </c>
      <c r="Z143" s="127">
        <f>IEAdelivcost!$Y114</f>
        <v>0</v>
      </c>
      <c r="AA143" s="127">
        <f>IEAdelivcost!$Y114</f>
        <v>0</v>
      </c>
      <c r="AB143" s="127">
        <f>IEAdelivcost!$Y114</f>
        <v>0</v>
      </c>
      <c r="AC143" s="127">
        <f>IEAdelivcost!$Y114</f>
        <v>0</v>
      </c>
      <c r="AD143" s="127">
        <f>IEAdelivcost!$Y114</f>
        <v>0</v>
      </c>
      <c r="AE143" s="127">
        <f>IEAdelivcost!$Y114</f>
        <v>0</v>
      </c>
      <c r="AF143" s="127">
        <f>IEAdelivcost!$Y114</f>
        <v>0</v>
      </c>
      <c r="AG143" s="127">
        <f>IEAdelivcost!$Y114</f>
        <v>0</v>
      </c>
      <c r="AH143" s="127">
        <f>IEAdelivcost!$Y114</f>
        <v>0</v>
      </c>
      <c r="AI143" s="127">
        <f>IEAdelivcost!$Y114</f>
        <v>0</v>
      </c>
      <c r="AJ143" s="127">
        <f>IEAdelivcost!$Y114</f>
        <v>0</v>
      </c>
      <c r="AK143" s="127">
        <f>IEAdelivcost!$Y114</f>
        <v>0</v>
      </c>
      <c r="AL143" s="127">
        <f>IEAdelivcost!$Y114</f>
        <v>0</v>
      </c>
      <c r="AP143" s="154">
        <f>IEAdelivcost!$Y114</f>
        <v>0</v>
      </c>
    </row>
    <row r="144" spans="3:42" x14ac:dyDescent="0.35">
      <c r="C144" s="125" t="s">
        <v>282</v>
      </c>
      <c r="D144" s="126"/>
      <c r="E144" t="str">
        <f>G144</f>
        <v>COAHAR</v>
      </c>
      <c r="F144" t="s">
        <v>416</v>
      </c>
      <c r="G144" t="s">
        <v>420</v>
      </c>
      <c r="H144">
        <f>IEAdelivcost!X104</f>
        <v>0.92735983870366678</v>
      </c>
    </row>
    <row r="145" spans="3:8" x14ac:dyDescent="0.35">
      <c r="C145" s="125" t="s">
        <v>282</v>
      </c>
      <c r="D145" s="126"/>
      <c r="E145" t="str">
        <f>G145</f>
        <v>GASNAT</v>
      </c>
      <c r="F145" t="s">
        <v>417</v>
      </c>
      <c r="G145" t="s">
        <v>421</v>
      </c>
      <c r="H145">
        <f>IEAdelivcost!X107</f>
        <v>1.6630073369181828</v>
      </c>
    </row>
    <row r="146" spans="3:8" x14ac:dyDescent="0.35">
      <c r="C146" s="125" t="s">
        <v>282</v>
      </c>
      <c r="D146" s="126"/>
      <c r="E146" t="str">
        <f>G146</f>
        <v>OILHFO</v>
      </c>
      <c r="F146" t="s">
        <v>418</v>
      </c>
      <c r="G146" t="s">
        <v>293</v>
      </c>
      <c r="H146">
        <f>IEAdelivcost!X105</f>
        <v>1.3030801897768618</v>
      </c>
    </row>
    <row r="147" spans="3:8" x14ac:dyDescent="0.35">
      <c r="C147" s="125" t="s">
        <v>282</v>
      </c>
      <c r="D147" s="126"/>
      <c r="E147" t="str">
        <f>G147</f>
        <v>GASNAT</v>
      </c>
      <c r="F147" t="s">
        <v>422</v>
      </c>
      <c r="G147" t="s">
        <v>421</v>
      </c>
      <c r="H147">
        <f>H145</f>
        <v>1.6630073369181828</v>
      </c>
    </row>
  </sheetData>
  <phoneticPr fontId="11" type="noConversion"/>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P185"/>
  <sheetViews>
    <sheetView workbookViewId="0"/>
  </sheetViews>
  <sheetFormatPr defaultRowHeight="12.75" x14ac:dyDescent="0.35"/>
  <cols>
    <col min="1" max="1" width="24.3984375" customWidth="1"/>
    <col min="2" max="2" width="15.86328125" customWidth="1"/>
    <col min="3" max="3" width="9.73046875" customWidth="1"/>
    <col min="4" max="4" width="11.1328125" customWidth="1"/>
    <col min="5" max="5" width="11.59765625" bestFit="1" customWidth="1"/>
    <col min="6" max="6" width="7.1328125" customWidth="1"/>
    <col min="16" max="16" width="9.86328125" customWidth="1"/>
    <col min="17" max="17" width="43.73046875" customWidth="1"/>
    <col min="18" max="18" width="74.86328125" customWidth="1"/>
  </cols>
  <sheetData>
    <row r="2" spans="1:13" ht="13.15" x14ac:dyDescent="0.4">
      <c r="A2" s="1" t="s">
        <v>0</v>
      </c>
    </row>
    <row r="4" spans="1:13" x14ac:dyDescent="0.35">
      <c r="A4" t="s">
        <v>1</v>
      </c>
      <c r="B4">
        <f>1.02^10</f>
        <v>1.2189944199947571</v>
      </c>
      <c r="D4" t="s">
        <v>2</v>
      </c>
      <c r="E4">
        <f>1/B5</f>
        <v>2.4789352477323941E-2</v>
      </c>
      <c r="G4" t="s">
        <v>3</v>
      </c>
      <c r="H4">
        <v>1</v>
      </c>
    </row>
    <row r="5" spans="1:13" x14ac:dyDescent="0.35">
      <c r="A5" t="s">
        <v>4</v>
      </c>
      <c r="B5">
        <v>40.3399</v>
      </c>
      <c r="G5" t="s">
        <v>5</v>
      </c>
      <c r="H5">
        <v>1</v>
      </c>
    </row>
    <row r="6" spans="1:13" x14ac:dyDescent="0.35">
      <c r="G6" t="s">
        <v>6</v>
      </c>
      <c r="H6">
        <v>1</v>
      </c>
    </row>
    <row r="7" spans="1:13" x14ac:dyDescent="0.35">
      <c r="A7" t="s">
        <v>7</v>
      </c>
      <c r="B7">
        <f>B4/B5</f>
        <v>3.021808234514109E-2</v>
      </c>
    </row>
    <row r="8" spans="1:13" x14ac:dyDescent="0.35">
      <c r="A8" t="s">
        <v>8</v>
      </c>
      <c r="B8">
        <f>1/B5</f>
        <v>2.4789352477323941E-2</v>
      </c>
    </row>
    <row r="11" spans="1:13" ht="13.15" x14ac:dyDescent="0.4">
      <c r="A11" s="1" t="s">
        <v>9</v>
      </c>
      <c r="B11" s="2">
        <v>0.05</v>
      </c>
      <c r="M11" s="3"/>
    </row>
    <row r="12" spans="1:13" x14ac:dyDescent="0.35">
      <c r="B12" s="4">
        <v>1</v>
      </c>
      <c r="C12" s="4">
        <f>B12*C15</f>
        <v>1.028</v>
      </c>
      <c r="D12" s="4">
        <f t="shared" ref="D12:L12" si="0">C12*D15</f>
        <v>1.065008</v>
      </c>
      <c r="E12" s="4">
        <f t="shared" si="0"/>
        <v>1.1044132959999999</v>
      </c>
      <c r="F12" s="4">
        <f t="shared" si="0"/>
        <v>1.1242927353279999</v>
      </c>
      <c r="G12" s="4">
        <f t="shared" si="0"/>
        <v>1.144530004563904</v>
      </c>
      <c r="H12" s="4">
        <f t="shared" si="0"/>
        <v>1.1628424846369265</v>
      </c>
      <c r="I12" s="4">
        <f t="shared" si="0"/>
        <v>1.1779594369372064</v>
      </c>
      <c r="J12" s="4">
        <f t="shared" si="0"/>
        <v>1.1897390313065785</v>
      </c>
      <c r="K12" s="4">
        <f t="shared" si="0"/>
        <v>1.2087748558074838</v>
      </c>
      <c r="L12" s="4">
        <f t="shared" si="0"/>
        <v>1.2232801540771736</v>
      </c>
      <c r="M12" s="3"/>
    </row>
    <row r="13" spans="1:13" x14ac:dyDescent="0.35">
      <c r="A13" t="s">
        <v>10</v>
      </c>
      <c r="B13">
        <v>1990</v>
      </c>
      <c r="C13">
        <v>1991</v>
      </c>
      <c r="D13">
        <v>1992</v>
      </c>
      <c r="E13">
        <v>1993</v>
      </c>
      <c r="F13">
        <v>1994</v>
      </c>
      <c r="G13">
        <v>1995</v>
      </c>
      <c r="H13">
        <v>1996</v>
      </c>
      <c r="I13">
        <v>1997</v>
      </c>
      <c r="J13">
        <v>1998</v>
      </c>
      <c r="K13">
        <v>1999</v>
      </c>
      <c r="L13">
        <v>2000</v>
      </c>
    </row>
    <row r="14" spans="1:13" x14ac:dyDescent="0.35">
      <c r="A14" t="s">
        <v>11</v>
      </c>
      <c r="B14">
        <v>3</v>
      </c>
      <c r="C14">
        <v>2.8</v>
      </c>
      <c r="D14">
        <v>3.6</v>
      </c>
      <c r="E14">
        <v>3.7</v>
      </c>
      <c r="F14">
        <v>1.8</v>
      </c>
      <c r="G14">
        <v>1.8</v>
      </c>
      <c r="H14">
        <v>1.6</v>
      </c>
      <c r="I14">
        <v>1.3</v>
      </c>
      <c r="J14">
        <v>1</v>
      </c>
      <c r="K14">
        <v>1.6</v>
      </c>
      <c r="L14" s="3">
        <v>1.2</v>
      </c>
    </row>
    <row r="15" spans="1:13" x14ac:dyDescent="0.35">
      <c r="C15">
        <f t="shared" ref="C15:L15" si="1">1+C14/100</f>
        <v>1.028</v>
      </c>
      <c r="D15">
        <f t="shared" si="1"/>
        <v>1.036</v>
      </c>
      <c r="E15">
        <f t="shared" si="1"/>
        <v>1.0369999999999999</v>
      </c>
      <c r="F15">
        <f t="shared" si="1"/>
        <v>1.018</v>
      </c>
      <c r="G15">
        <f t="shared" si="1"/>
        <v>1.018</v>
      </c>
      <c r="H15">
        <f t="shared" si="1"/>
        <v>1.016</v>
      </c>
      <c r="I15">
        <f t="shared" si="1"/>
        <v>1.0129999999999999</v>
      </c>
      <c r="J15">
        <f t="shared" si="1"/>
        <v>1.01</v>
      </c>
      <c r="K15">
        <f t="shared" si="1"/>
        <v>1.016</v>
      </c>
      <c r="L15">
        <f t="shared" si="1"/>
        <v>1.012</v>
      </c>
    </row>
    <row r="16" spans="1:13" x14ac:dyDescent="0.35">
      <c r="A16" t="s">
        <v>12</v>
      </c>
      <c r="B16" s="5">
        <f>C16-1</f>
        <v>0.22328015407717361</v>
      </c>
      <c r="C16">
        <f>PRODUCT(C15:L15)</f>
        <v>1.2232801540771736</v>
      </c>
      <c r="M16" s="3"/>
    </row>
    <row r="17" spans="1:13" x14ac:dyDescent="0.35">
      <c r="M17" s="3"/>
    </row>
    <row r="18" spans="1:13" x14ac:dyDescent="0.35">
      <c r="E18" s="3"/>
      <c r="M18" s="3"/>
    </row>
    <row r="19" spans="1:13" x14ac:dyDescent="0.35">
      <c r="B19" s="4"/>
      <c r="G19" t="s">
        <v>13</v>
      </c>
      <c r="H19">
        <v>1100</v>
      </c>
      <c r="M19" s="3"/>
    </row>
    <row r="20" spans="1:13" x14ac:dyDescent="0.35">
      <c r="A20" t="s">
        <v>14</v>
      </c>
      <c r="B20">
        <f>24*365</f>
        <v>8760</v>
      </c>
      <c r="C20" t="s">
        <v>15</v>
      </c>
      <c r="G20" t="s">
        <v>16</v>
      </c>
      <c r="H20">
        <v>30</v>
      </c>
      <c r="M20" s="3"/>
    </row>
    <row r="21" spans="1:13" x14ac:dyDescent="0.35">
      <c r="A21" t="s">
        <v>17</v>
      </c>
      <c r="B21">
        <v>7</v>
      </c>
      <c r="C21" t="s">
        <v>18</v>
      </c>
      <c r="G21" t="s">
        <v>19</v>
      </c>
      <c r="H21" s="5">
        <f>(H19+273-H20-273)/(H19+273)</f>
        <v>0.77931536780772037</v>
      </c>
      <c r="M21" s="3"/>
    </row>
    <row r="22" spans="1:13" x14ac:dyDescent="0.35">
      <c r="M22" s="3"/>
    </row>
    <row r="23" spans="1:13" ht="13.15" x14ac:dyDescent="0.4">
      <c r="A23" s="6" t="s">
        <v>20</v>
      </c>
      <c r="B23" s="7"/>
      <c r="C23" s="7"/>
      <c r="D23" s="7"/>
      <c r="E23" s="7"/>
      <c r="F23" s="7"/>
      <c r="G23" s="7"/>
      <c r="H23" s="7"/>
      <c r="I23" s="7"/>
      <c r="J23" s="7"/>
      <c r="K23" s="7"/>
      <c r="L23" s="7"/>
      <c r="M23" s="8"/>
    </row>
    <row r="24" spans="1:13" x14ac:dyDescent="0.35">
      <c r="B24">
        <v>1</v>
      </c>
      <c r="C24" s="9" t="s">
        <v>21</v>
      </c>
      <c r="D24" s="9" t="s">
        <v>22</v>
      </c>
      <c r="F24" s="9" t="s">
        <v>23</v>
      </c>
      <c r="M24" s="3"/>
    </row>
    <row r="25" spans="1:13" x14ac:dyDescent="0.35">
      <c r="B25">
        <v>1</v>
      </c>
      <c r="C25" s="9" t="s">
        <v>24</v>
      </c>
      <c r="E25">
        <v>277.8</v>
      </c>
      <c r="F25" s="9" t="s">
        <v>25</v>
      </c>
      <c r="M25" s="3"/>
    </row>
    <row r="26" spans="1:13" x14ac:dyDescent="0.35">
      <c r="B26">
        <v>1</v>
      </c>
      <c r="C26" s="9" t="s">
        <v>26</v>
      </c>
      <c r="E26" s="10">
        <f>B26/3600*1000</f>
        <v>0.27777777777777779</v>
      </c>
      <c r="F26" s="9" t="s">
        <v>25</v>
      </c>
      <c r="M26" s="3"/>
    </row>
    <row r="27" spans="1:13" x14ac:dyDescent="0.35">
      <c r="B27">
        <f>1000000000000000</f>
        <v>1000000000000000</v>
      </c>
      <c r="C27" s="9" t="s">
        <v>27</v>
      </c>
      <c r="F27" s="9"/>
      <c r="M27" s="3"/>
    </row>
    <row r="28" spans="1:13" x14ac:dyDescent="0.35">
      <c r="B28">
        <f>B27/3600</f>
        <v>277777777777.77777</v>
      </c>
      <c r="C28" s="9" t="s">
        <v>28</v>
      </c>
      <c r="F28" s="9"/>
      <c r="M28" s="3"/>
    </row>
    <row r="29" spans="1:13" x14ac:dyDescent="0.35">
      <c r="B29">
        <f>B28/1000000000</f>
        <v>277.77777777777777</v>
      </c>
      <c r="C29" s="9" t="s">
        <v>23</v>
      </c>
      <c r="M29" s="3"/>
    </row>
    <row r="31" spans="1:13" x14ac:dyDescent="0.35">
      <c r="J31">
        <f>416/C43</f>
        <v>11162.778676220461</v>
      </c>
    </row>
    <row r="32" spans="1:13" x14ac:dyDescent="0.35">
      <c r="A32" t="s">
        <v>29</v>
      </c>
    </row>
    <row r="33" spans="1:9" ht="13.15" x14ac:dyDescent="0.4">
      <c r="A33" s="11" t="s">
        <v>30</v>
      </c>
      <c r="B33" s="11">
        <v>6.1</v>
      </c>
      <c r="C33" s="11" t="s">
        <v>24</v>
      </c>
    </row>
    <row r="34" spans="1:9" ht="13.15" x14ac:dyDescent="0.4">
      <c r="A34" s="11" t="s">
        <v>31</v>
      </c>
      <c r="B34" s="11">
        <v>1.054</v>
      </c>
      <c r="C34" s="11" t="s">
        <v>24</v>
      </c>
    </row>
    <row r="35" spans="1:9" ht="13.15" x14ac:dyDescent="0.4">
      <c r="A35" s="11" t="s">
        <v>32</v>
      </c>
      <c r="B35" s="11">
        <v>41.868000000000002</v>
      </c>
      <c r="C35" s="11" t="s">
        <v>24</v>
      </c>
      <c r="D35" s="11"/>
    </row>
    <row r="36" spans="1:9" ht="13.15" x14ac:dyDescent="0.35">
      <c r="A36" s="12" t="s">
        <v>33</v>
      </c>
      <c r="B36" s="12">
        <v>3.5999999999999999E-3</v>
      </c>
      <c r="C36" s="12" t="s">
        <v>24</v>
      </c>
      <c r="E36" t="s">
        <v>34</v>
      </c>
      <c r="F36" s="13">
        <f>1/B36</f>
        <v>277.77777777777777</v>
      </c>
      <c r="G36" s="9" t="s">
        <v>23</v>
      </c>
      <c r="H36">
        <f>F36*1000000</f>
        <v>277777777.77777779</v>
      </c>
      <c r="I36" s="9" t="s">
        <v>25</v>
      </c>
    </row>
    <row r="37" spans="1:9" ht="13.15" x14ac:dyDescent="0.35">
      <c r="A37" s="14" t="s">
        <v>35</v>
      </c>
      <c r="B37" s="15">
        <v>28.1</v>
      </c>
      <c r="C37" s="14" t="s">
        <v>24</v>
      </c>
    </row>
    <row r="38" spans="1:9" ht="13.15" x14ac:dyDescent="0.4">
      <c r="A38" s="16" t="s">
        <v>36</v>
      </c>
      <c r="B38" s="15">
        <v>41.84</v>
      </c>
      <c r="C38" s="14" t="s">
        <v>24</v>
      </c>
    </row>
    <row r="39" spans="1:9" ht="13.15" x14ac:dyDescent="0.4">
      <c r="A39" s="16" t="s">
        <v>37</v>
      </c>
      <c r="B39" s="11">
        <v>31.536000000000001</v>
      </c>
      <c r="C39" s="14" t="s">
        <v>21</v>
      </c>
    </row>
    <row r="40" spans="1:9" ht="13.15" x14ac:dyDescent="0.35">
      <c r="A40" s="14"/>
      <c r="B40" s="15"/>
      <c r="C40" s="15"/>
    </row>
    <row r="41" spans="1:9" ht="13.15" x14ac:dyDescent="0.4">
      <c r="A41" s="17" t="s">
        <v>38</v>
      </c>
      <c r="B41" s="15"/>
      <c r="C41" s="14" t="s">
        <v>39</v>
      </c>
      <c r="D41" s="11" t="s">
        <v>40</v>
      </c>
      <c r="E41" s="11" t="s">
        <v>41</v>
      </c>
      <c r="F41" s="11" t="s">
        <v>42</v>
      </c>
    </row>
    <row r="42" spans="1:9" ht="13.15" x14ac:dyDescent="0.4">
      <c r="A42" s="18"/>
      <c r="B42" s="91" t="s">
        <v>43</v>
      </c>
      <c r="C42" s="20">
        <f>$B$35/F42</f>
        <v>3.4943032800000003E-2</v>
      </c>
      <c r="D42" s="10">
        <v>1.07</v>
      </c>
      <c r="E42" s="21">
        <v>0.78</v>
      </c>
      <c r="F42" s="13">
        <f>1000/(D42*E42)</f>
        <v>1198.1787682722261</v>
      </c>
    </row>
    <row r="43" spans="1:9" ht="13.15" x14ac:dyDescent="0.4">
      <c r="A43" s="18"/>
      <c r="B43" s="91" t="s">
        <v>44</v>
      </c>
      <c r="C43" s="20">
        <f>$B$35/F43</f>
        <v>3.7266706799999993E-2</v>
      </c>
      <c r="D43" s="10">
        <v>1.0349999999999999</v>
      </c>
      <c r="E43" s="21">
        <v>0.86</v>
      </c>
      <c r="F43" s="13">
        <f>1000/(D43*E43)</f>
        <v>1123.4692731153805</v>
      </c>
    </row>
    <row r="44" spans="1:9" ht="13.15" x14ac:dyDescent="0.4">
      <c r="A44" s="18"/>
      <c r="B44" s="91"/>
      <c r="C44" s="11" t="s">
        <v>45</v>
      </c>
      <c r="D44" s="11" t="s">
        <v>40</v>
      </c>
      <c r="E44" s="11" t="s">
        <v>41</v>
      </c>
      <c r="F44" s="11" t="s">
        <v>42</v>
      </c>
      <c r="G44" s="22" t="s">
        <v>46</v>
      </c>
    </row>
    <row r="45" spans="1:9" ht="13.15" x14ac:dyDescent="0.4">
      <c r="A45" s="18"/>
      <c r="B45" s="92" t="s">
        <v>47</v>
      </c>
      <c r="C45" s="10">
        <f>(B35/F45)*1000</f>
        <v>36.375420815999995</v>
      </c>
      <c r="D45" s="24">
        <v>1.0343</v>
      </c>
      <c r="E45" s="21">
        <v>0.84</v>
      </c>
      <c r="F45" s="13">
        <f>1000/(D45*E45)</f>
        <v>1150.9969935958529</v>
      </c>
      <c r="G45">
        <f>D45*B35</f>
        <v>43.304072400000003</v>
      </c>
    </row>
    <row r="46" spans="1:9" ht="13.15" x14ac:dyDescent="0.4">
      <c r="A46" s="18"/>
      <c r="B46" s="92"/>
      <c r="C46" s="22" t="s">
        <v>46</v>
      </c>
      <c r="D46" s="11" t="s">
        <v>40</v>
      </c>
      <c r="E46" s="11" t="s">
        <v>41</v>
      </c>
      <c r="F46" s="11" t="s">
        <v>42</v>
      </c>
    </row>
    <row r="47" spans="1:9" ht="13.15" x14ac:dyDescent="0.4">
      <c r="A47" s="18"/>
      <c r="B47" s="91" t="s">
        <v>48</v>
      </c>
      <c r="C47" s="20">
        <f>D47*B35</f>
        <v>40.193280000000001</v>
      </c>
      <c r="D47" s="10">
        <v>0.96</v>
      </c>
      <c r="E47" s="21">
        <v>0.95</v>
      </c>
      <c r="F47" s="13">
        <f>1000/(D47*E47)</f>
        <v>1096.4912280701756</v>
      </c>
    </row>
    <row r="48" spans="1:9" ht="13.15" x14ac:dyDescent="0.4">
      <c r="C48" s="1"/>
      <c r="D48" s="11"/>
      <c r="E48" s="1"/>
      <c r="G48" s="11"/>
    </row>
    <row r="50" spans="1:8" ht="13.15" x14ac:dyDescent="0.4">
      <c r="A50" s="1" t="s">
        <v>102</v>
      </c>
    </row>
    <row r="51" spans="1:8" x14ac:dyDescent="0.35">
      <c r="B51" s="9" t="s">
        <v>100</v>
      </c>
      <c r="C51" s="73" t="s">
        <v>101</v>
      </c>
    </row>
    <row r="52" spans="1:8" x14ac:dyDescent="0.35">
      <c r="B52">
        <v>2000</v>
      </c>
      <c r="C52">
        <v>2000</v>
      </c>
      <c r="D52">
        <v>2005</v>
      </c>
    </row>
    <row r="53" spans="1:8" x14ac:dyDescent="0.35">
      <c r="A53" t="s">
        <v>103</v>
      </c>
      <c r="B53" s="74">
        <v>13.760300000000001</v>
      </c>
      <c r="C53">
        <f>1</f>
        <v>1</v>
      </c>
      <c r="E53" s="21"/>
      <c r="H53" s="21"/>
    </row>
    <row r="54" spans="1:8" x14ac:dyDescent="0.35">
      <c r="A54" t="s">
        <v>104</v>
      </c>
      <c r="B54" s="74">
        <v>40.3399</v>
      </c>
      <c r="C54">
        <f>1</f>
        <v>1</v>
      </c>
      <c r="E54" s="21"/>
      <c r="H54" s="21"/>
    </row>
    <row r="55" spans="1:8" x14ac:dyDescent="0.35">
      <c r="A55" t="s">
        <v>105</v>
      </c>
      <c r="B55" s="74">
        <v>1.95583</v>
      </c>
      <c r="C55">
        <f>1</f>
        <v>1</v>
      </c>
      <c r="E55" s="21"/>
      <c r="H55" s="21"/>
    </row>
    <row r="56" spans="1:8" x14ac:dyDescent="0.35">
      <c r="A56" t="s">
        <v>106</v>
      </c>
      <c r="B56" s="10">
        <v>7.4621834554199999</v>
      </c>
      <c r="C56" s="21">
        <f>1/B56</f>
        <v>0.13400903448355603</v>
      </c>
      <c r="E56" s="21"/>
      <c r="H56" s="21"/>
    </row>
    <row r="57" spans="1:8" x14ac:dyDescent="0.35">
      <c r="A57" t="s">
        <v>107</v>
      </c>
      <c r="B57" s="75">
        <v>5.9457300000000002</v>
      </c>
      <c r="C57">
        <f>1</f>
        <v>1</v>
      </c>
      <c r="E57" s="21"/>
      <c r="H57" s="21"/>
    </row>
    <row r="58" spans="1:8" x14ac:dyDescent="0.35">
      <c r="A58" t="s">
        <v>108</v>
      </c>
      <c r="B58" s="75">
        <v>6.5595699999999999</v>
      </c>
      <c r="C58">
        <f>1</f>
        <v>1</v>
      </c>
      <c r="E58" s="21"/>
      <c r="H58" s="21"/>
    </row>
    <row r="59" spans="1:8" x14ac:dyDescent="0.35">
      <c r="A59" t="s">
        <v>109</v>
      </c>
      <c r="B59" s="75">
        <v>340.75</v>
      </c>
      <c r="C59">
        <f>1</f>
        <v>1</v>
      </c>
      <c r="E59" s="21"/>
      <c r="H59" s="21"/>
    </row>
    <row r="60" spans="1:8" x14ac:dyDescent="0.35">
      <c r="A60" t="s">
        <v>110</v>
      </c>
      <c r="B60" s="75">
        <v>0.78756400000000004</v>
      </c>
      <c r="C60">
        <f>1</f>
        <v>1</v>
      </c>
      <c r="E60" s="21"/>
      <c r="H60" s="21"/>
    </row>
    <row r="61" spans="1:8" x14ac:dyDescent="0.35">
      <c r="A61" t="s">
        <v>111</v>
      </c>
      <c r="B61" s="75">
        <v>1.9362699999999999</v>
      </c>
      <c r="C61">
        <f>1</f>
        <v>1</v>
      </c>
      <c r="E61" s="21"/>
      <c r="H61" s="21"/>
    </row>
    <row r="62" spans="1:8" x14ac:dyDescent="0.35">
      <c r="A62" t="s">
        <v>112</v>
      </c>
      <c r="B62" s="75">
        <v>2.2037100000000001</v>
      </c>
      <c r="C62">
        <f>1</f>
        <v>1</v>
      </c>
      <c r="E62" s="21"/>
      <c r="H62" s="21"/>
    </row>
    <row r="63" spans="1:8" x14ac:dyDescent="0.35">
      <c r="A63" t="s">
        <v>113</v>
      </c>
      <c r="B63" s="76">
        <v>200.482</v>
      </c>
      <c r="C63">
        <f>1</f>
        <v>1</v>
      </c>
      <c r="E63" s="21"/>
      <c r="H63" s="21"/>
    </row>
    <row r="64" spans="1:8" x14ac:dyDescent="0.35">
      <c r="A64" t="s">
        <v>114</v>
      </c>
      <c r="B64" s="76">
        <v>166.386</v>
      </c>
      <c r="C64">
        <f>1</f>
        <v>1</v>
      </c>
      <c r="E64" s="21"/>
      <c r="H64" s="21"/>
    </row>
    <row r="65" spans="1:8" x14ac:dyDescent="0.35">
      <c r="A65" t="s">
        <v>115</v>
      </c>
      <c r="B65" s="10">
        <v>8.4539055252660003</v>
      </c>
      <c r="C65" s="21">
        <f>1/B65</f>
        <v>0.11828852321702936</v>
      </c>
      <c r="E65" s="21"/>
      <c r="H65" s="21"/>
    </row>
    <row r="66" spans="1:8" x14ac:dyDescent="0.35">
      <c r="A66" t="s">
        <v>116</v>
      </c>
      <c r="B66" s="10">
        <v>0.60996428654043</v>
      </c>
      <c r="C66" s="21">
        <f>1/B66</f>
        <v>1.6394402460376136</v>
      </c>
      <c r="E66" s="21"/>
      <c r="H66" s="21"/>
    </row>
    <row r="67" spans="1:8" x14ac:dyDescent="0.35">
      <c r="A67" t="s">
        <v>125</v>
      </c>
      <c r="B67">
        <v>0.92359999999999998</v>
      </c>
      <c r="C67" s="21"/>
      <c r="D67">
        <v>1.2482</v>
      </c>
      <c r="E67" t="s">
        <v>126</v>
      </c>
    </row>
    <row r="68" spans="1:8" x14ac:dyDescent="0.35">
      <c r="A68" t="s">
        <v>117</v>
      </c>
      <c r="B68" s="77">
        <v>260.31857842143</v>
      </c>
      <c r="C68" s="21">
        <f t="shared" ref="C68:C76" si="2">1/B68</f>
        <v>3.8414469150223271E-3</v>
      </c>
      <c r="E68" s="21"/>
      <c r="H68" s="21"/>
    </row>
    <row r="69" spans="1:8" x14ac:dyDescent="0.35">
      <c r="A69" t="s">
        <v>423</v>
      </c>
      <c r="B69" s="10">
        <v>4.0108790429609993</v>
      </c>
      <c r="C69" s="21">
        <f t="shared" si="2"/>
        <v>0.24932190407361624</v>
      </c>
      <c r="E69" s="21"/>
      <c r="H69" s="21"/>
    </row>
    <row r="70" spans="1:8" x14ac:dyDescent="0.35">
      <c r="A70" t="s">
        <v>118</v>
      </c>
      <c r="B70" s="10">
        <v>206.81536754321999</v>
      </c>
      <c r="C70" s="21">
        <f t="shared" si="2"/>
        <v>4.8352306304850455E-3</v>
      </c>
      <c r="E70" s="21"/>
      <c r="H70" s="21"/>
    </row>
    <row r="71" spans="1:8" x14ac:dyDescent="0.35">
      <c r="A71" t="s">
        <v>119</v>
      </c>
      <c r="B71" s="10">
        <v>35.638887732617995</v>
      </c>
      <c r="C71" s="21">
        <f t="shared" si="2"/>
        <v>2.8059237075593803E-2</v>
      </c>
      <c r="E71" s="21"/>
      <c r="H71" s="21"/>
    </row>
    <row r="72" spans="1:8" x14ac:dyDescent="0.35">
      <c r="A72" t="s">
        <v>120</v>
      </c>
      <c r="B72" s="10">
        <v>42.642461312630999</v>
      </c>
      <c r="C72" s="21">
        <f t="shared" si="2"/>
        <v>2.3450803945591972E-2</v>
      </c>
      <c r="E72" s="21"/>
      <c r="H72" s="21"/>
    </row>
    <row r="73" spans="1:8" x14ac:dyDescent="0.35">
      <c r="A73" t="s">
        <v>121</v>
      </c>
      <c r="B73" s="10">
        <v>1.5590493231474001</v>
      </c>
      <c r="C73" s="21">
        <f t="shared" si="2"/>
        <v>0.64141652554083761</v>
      </c>
      <c r="E73" s="21"/>
      <c r="H73" s="21"/>
    </row>
    <row r="74" spans="1:8" x14ac:dyDescent="0.35">
      <c r="A74" t="s">
        <v>122</v>
      </c>
      <c r="B74" s="10">
        <v>15.664212326682001</v>
      </c>
      <c r="C74" s="21">
        <f t="shared" si="2"/>
        <v>6.3839788375226927E-2</v>
      </c>
      <c r="E74" s="21"/>
      <c r="H74" s="21"/>
    </row>
    <row r="75" spans="1:8" x14ac:dyDescent="0.35">
      <c r="A75" t="s">
        <v>123</v>
      </c>
      <c r="B75" s="10">
        <v>3.6951109055142006</v>
      </c>
      <c r="C75" s="21">
        <f t="shared" si="2"/>
        <v>0.27062787168517827</v>
      </c>
      <c r="E75" s="21"/>
      <c r="H75" s="21"/>
    </row>
    <row r="76" spans="1:8" x14ac:dyDescent="0.35">
      <c r="A76" t="s">
        <v>124</v>
      </c>
      <c r="B76" s="10">
        <v>0.55966750902528006</v>
      </c>
      <c r="C76" s="21">
        <f t="shared" si="2"/>
        <v>1.7867751546656789</v>
      </c>
      <c r="E76" s="21"/>
      <c r="H76" s="21"/>
    </row>
    <row r="77" spans="1:8" x14ac:dyDescent="0.35">
      <c r="B77" s="10"/>
      <c r="C77" s="21"/>
      <c r="E77" s="21"/>
      <c r="H77" s="21"/>
    </row>
    <row r="78" spans="1:8" x14ac:dyDescent="0.35">
      <c r="A78" t="s">
        <v>127</v>
      </c>
    </row>
    <row r="79" spans="1:8" x14ac:dyDescent="0.35">
      <c r="A79" s="27" t="s">
        <v>60</v>
      </c>
      <c r="B79">
        <v>1.2</v>
      </c>
    </row>
    <row r="80" spans="1:8" x14ac:dyDescent="0.35">
      <c r="G80" s="27"/>
    </row>
    <row r="82" spans="1:10" x14ac:dyDescent="0.35">
      <c r="A82" t="s">
        <v>257</v>
      </c>
    </row>
    <row r="84" spans="1:10" ht="13.15" thickBot="1" x14ac:dyDescent="0.4">
      <c r="A84" s="159" t="s">
        <v>244</v>
      </c>
      <c r="B84" s="159"/>
      <c r="C84" s="159"/>
      <c r="D84" s="159"/>
      <c r="E84" s="159"/>
      <c r="F84" s="159"/>
      <c r="G84" s="159"/>
      <c r="H84" s="159"/>
      <c r="I84" s="159"/>
      <c r="J84" s="159"/>
    </row>
    <row r="85" spans="1:10" x14ac:dyDescent="0.35">
      <c r="A85" s="95" t="s">
        <v>245</v>
      </c>
      <c r="B85" s="96">
        <v>1990</v>
      </c>
      <c r="C85" s="96">
        <v>1995</v>
      </c>
      <c r="D85" s="96">
        <v>2000</v>
      </c>
      <c r="E85" s="96">
        <v>2005</v>
      </c>
      <c r="F85" s="96">
        <v>2010</v>
      </c>
      <c r="G85" s="96">
        <v>2015</v>
      </c>
      <c r="H85" s="96">
        <v>2020</v>
      </c>
      <c r="I85" s="96">
        <v>2025</v>
      </c>
      <c r="J85" s="96">
        <v>2030</v>
      </c>
    </row>
    <row r="86" spans="1:10" x14ac:dyDescent="0.35">
      <c r="A86" s="93"/>
      <c r="B86" s="97">
        <v>1990</v>
      </c>
      <c r="C86" s="97">
        <v>1995</v>
      </c>
      <c r="D86" s="97">
        <v>2000</v>
      </c>
      <c r="E86" s="97">
        <v>2005</v>
      </c>
      <c r="F86" s="97">
        <v>2010</v>
      </c>
      <c r="G86" s="97">
        <v>2015</v>
      </c>
      <c r="H86" s="97">
        <v>2020</v>
      </c>
      <c r="I86" s="97">
        <v>2025</v>
      </c>
      <c r="J86" s="97">
        <v>2030</v>
      </c>
    </row>
    <row r="87" spans="1:10" x14ac:dyDescent="0.35">
      <c r="A87" s="93" t="s">
        <v>246</v>
      </c>
      <c r="B87" s="97">
        <v>18.71</v>
      </c>
      <c r="C87" s="97">
        <v>14.14</v>
      </c>
      <c r="D87" s="97">
        <v>30.57</v>
      </c>
      <c r="E87" s="97">
        <v>39.32</v>
      </c>
      <c r="F87" s="97">
        <v>45.05</v>
      </c>
      <c r="G87" s="97">
        <v>49.21</v>
      </c>
      <c r="H87" s="97">
        <v>56.51</v>
      </c>
      <c r="I87" s="97">
        <v>63.49</v>
      </c>
      <c r="J87" s="97">
        <v>71.739999999999995</v>
      </c>
    </row>
    <row r="88" spans="1:10" x14ac:dyDescent="0.35">
      <c r="A88" s="93" t="s">
        <v>247</v>
      </c>
      <c r="B88" s="97">
        <v>7.55</v>
      </c>
      <c r="C88" s="97">
        <v>6.95</v>
      </c>
      <c r="D88" s="97">
        <v>14.47</v>
      </c>
      <c r="E88" s="97">
        <v>22.07</v>
      </c>
      <c r="F88" s="97">
        <v>25.19</v>
      </c>
      <c r="G88" s="97">
        <v>28.28</v>
      </c>
      <c r="H88" s="97">
        <v>30.41</v>
      </c>
      <c r="I88" s="97">
        <v>35.119999999999997</v>
      </c>
      <c r="J88" s="97">
        <v>40.659999999999997</v>
      </c>
    </row>
    <row r="89" spans="1:10" x14ac:dyDescent="0.35">
      <c r="A89" s="93" t="s">
        <v>248</v>
      </c>
      <c r="B89" s="93"/>
      <c r="C89" s="93"/>
      <c r="D89" s="93"/>
      <c r="E89" s="97">
        <v>22.07</v>
      </c>
      <c r="F89" s="97">
        <v>26.82</v>
      </c>
      <c r="G89" s="97">
        <v>32.549999999999997</v>
      </c>
      <c r="H89" s="97">
        <v>38.61</v>
      </c>
      <c r="I89" s="97">
        <v>44.33</v>
      </c>
      <c r="J89" s="97">
        <v>53.38</v>
      </c>
    </row>
    <row r="90" spans="1:10" x14ac:dyDescent="0.35">
      <c r="A90" s="93" t="s">
        <v>249</v>
      </c>
      <c r="B90" s="97">
        <v>8.84</v>
      </c>
      <c r="C90" s="97">
        <v>8.7200000000000006</v>
      </c>
      <c r="D90" s="97">
        <v>8.23</v>
      </c>
      <c r="E90" s="97">
        <v>9.69</v>
      </c>
      <c r="F90" s="97">
        <v>9.92</v>
      </c>
      <c r="G90" s="97">
        <v>10.34</v>
      </c>
      <c r="H90" s="97">
        <v>11.86</v>
      </c>
      <c r="I90" s="97">
        <v>12.57</v>
      </c>
      <c r="J90" s="97">
        <v>14.38</v>
      </c>
    </row>
    <row r="91" spans="1:10" ht="13.15" thickBot="1" x14ac:dyDescent="0.4">
      <c r="A91" s="94"/>
      <c r="B91" s="94"/>
      <c r="C91" s="94"/>
      <c r="D91" s="94"/>
      <c r="E91" s="94"/>
      <c r="F91" s="94"/>
      <c r="G91" s="94"/>
      <c r="H91" s="94"/>
      <c r="I91" s="94"/>
      <c r="J91" s="94"/>
    </row>
    <row r="92" spans="1:10" x14ac:dyDescent="0.35">
      <c r="A92" s="93" t="s">
        <v>250</v>
      </c>
      <c r="B92" s="97">
        <v>1990</v>
      </c>
      <c r="C92" s="97">
        <v>1995</v>
      </c>
      <c r="D92" s="97">
        <v>2000</v>
      </c>
      <c r="E92" s="97">
        <v>2005</v>
      </c>
      <c r="F92" s="97">
        <v>2010</v>
      </c>
      <c r="G92" s="97">
        <v>2015</v>
      </c>
      <c r="H92" s="97">
        <v>2020</v>
      </c>
      <c r="I92" s="97">
        <v>2025</v>
      </c>
      <c r="J92" s="97">
        <v>2030</v>
      </c>
    </row>
    <row r="93" spans="1:10" x14ac:dyDescent="0.35">
      <c r="A93" s="98" t="s">
        <v>251</v>
      </c>
      <c r="B93" s="99" t="s">
        <v>252</v>
      </c>
      <c r="C93" s="99"/>
      <c r="D93" s="99"/>
      <c r="E93" s="100">
        <v>54</v>
      </c>
      <c r="F93" s="100">
        <v>61.87</v>
      </c>
      <c r="G93" s="100">
        <v>67.58</v>
      </c>
      <c r="H93" s="100">
        <v>77.61</v>
      </c>
      <c r="I93" s="100">
        <v>87.21</v>
      </c>
      <c r="J93" s="100">
        <v>98.53</v>
      </c>
    </row>
    <row r="94" spans="1:10" x14ac:dyDescent="0.35">
      <c r="A94" s="93"/>
      <c r="B94" s="101" t="s">
        <v>253</v>
      </c>
      <c r="C94" s="101"/>
      <c r="D94" s="101"/>
      <c r="E94" s="102">
        <v>54</v>
      </c>
      <c r="F94" s="102">
        <v>44.61</v>
      </c>
      <c r="G94" s="102">
        <v>44.91</v>
      </c>
      <c r="H94" s="102">
        <v>48.06</v>
      </c>
      <c r="I94" s="102">
        <v>54.44</v>
      </c>
      <c r="J94" s="102">
        <v>57.6</v>
      </c>
    </row>
    <row r="95" spans="1:10" x14ac:dyDescent="0.35">
      <c r="A95" s="98" t="s">
        <v>254</v>
      </c>
      <c r="B95" s="98" t="s">
        <v>255</v>
      </c>
      <c r="C95" s="98"/>
      <c r="D95" s="98"/>
      <c r="E95" s="103">
        <v>30.31</v>
      </c>
      <c r="F95" s="103">
        <v>34.6</v>
      </c>
      <c r="G95" s="103">
        <v>38.840000000000003</v>
      </c>
      <c r="H95" s="103">
        <v>41.77</v>
      </c>
      <c r="I95" s="103">
        <v>48.23</v>
      </c>
      <c r="J95" s="103">
        <v>55.85</v>
      </c>
    </row>
    <row r="96" spans="1:10" x14ac:dyDescent="0.35">
      <c r="A96" s="93"/>
      <c r="B96" s="104" t="s">
        <v>256</v>
      </c>
      <c r="C96" s="104"/>
      <c r="D96" s="104">
        <f>E96*D88/E88</f>
        <v>19.87248300860897</v>
      </c>
      <c r="E96" s="100">
        <v>30.31</v>
      </c>
      <c r="F96" s="100">
        <v>36.840000000000003</v>
      </c>
      <c r="G96" s="100">
        <v>44.7</v>
      </c>
      <c r="H96" s="100">
        <v>53.03</v>
      </c>
      <c r="I96" s="100">
        <v>60.89</v>
      </c>
      <c r="J96" s="100">
        <v>73.31</v>
      </c>
    </row>
    <row r="97" spans="1:10" ht="13.15" thickBot="1" x14ac:dyDescent="0.4">
      <c r="A97" s="105"/>
      <c r="B97" s="106" t="s">
        <v>253</v>
      </c>
      <c r="C97" s="106"/>
      <c r="D97" s="106"/>
      <c r="E97" s="107">
        <v>30.31</v>
      </c>
      <c r="F97" s="107">
        <v>33.89</v>
      </c>
      <c r="G97" s="107">
        <v>34.22</v>
      </c>
      <c r="H97" s="107">
        <v>36.979999999999997</v>
      </c>
      <c r="I97" s="107">
        <v>42.87</v>
      </c>
      <c r="J97" s="107">
        <v>44.75</v>
      </c>
    </row>
    <row r="98" spans="1:10" x14ac:dyDescent="0.35">
      <c r="A98" s="93" t="s">
        <v>188</v>
      </c>
      <c r="B98" s="104" t="s">
        <v>252</v>
      </c>
      <c r="C98" s="104"/>
      <c r="D98" s="104"/>
      <c r="E98" s="108">
        <v>13.31</v>
      </c>
      <c r="F98" s="108">
        <v>13.63</v>
      </c>
      <c r="G98" s="108">
        <v>14.2</v>
      </c>
      <c r="H98" s="108">
        <v>16.29</v>
      </c>
      <c r="I98" s="108">
        <v>17.27</v>
      </c>
      <c r="J98" s="108">
        <v>19.75</v>
      </c>
    </row>
    <row r="99" spans="1:10" ht="13.15" thickBot="1" x14ac:dyDescent="0.4">
      <c r="A99" s="105"/>
      <c r="B99" s="106" t="s">
        <v>253</v>
      </c>
      <c r="C99" s="106"/>
      <c r="D99" s="106"/>
      <c r="E99" s="107">
        <v>13.31</v>
      </c>
      <c r="F99" s="107">
        <v>12.54</v>
      </c>
      <c r="G99" s="107">
        <v>13.36</v>
      </c>
      <c r="H99" s="107">
        <v>14.07</v>
      </c>
      <c r="I99" s="107">
        <v>14.59</v>
      </c>
      <c r="J99" s="107">
        <v>14.95</v>
      </c>
    </row>
    <row r="100" spans="1:10" ht="13.15" thickBot="1" x14ac:dyDescent="0.4">
      <c r="A100" s="57"/>
    </row>
    <row r="101" spans="1:10" x14ac:dyDescent="0.35">
      <c r="A101" s="109"/>
      <c r="B101" s="110"/>
      <c r="C101" s="110"/>
      <c r="D101" s="110"/>
      <c r="E101" s="110"/>
      <c r="F101" s="110"/>
      <c r="G101" s="110"/>
      <c r="H101" s="110"/>
      <c r="I101" s="110"/>
      <c r="J101" s="110"/>
    </row>
    <row r="102" spans="1:10" x14ac:dyDescent="0.35">
      <c r="A102" s="93"/>
      <c r="B102" s="97"/>
      <c r="C102" s="97"/>
      <c r="D102" s="97"/>
      <c r="E102" s="97">
        <f>E96/D96</f>
        <v>1.5252246026261231</v>
      </c>
      <c r="F102" s="97"/>
      <c r="G102" s="97"/>
      <c r="H102" s="97"/>
      <c r="I102" s="97"/>
      <c r="J102" s="97"/>
    </row>
    <row r="103" spans="1:10" x14ac:dyDescent="0.35">
      <c r="A103" s="93"/>
      <c r="B103" s="97"/>
      <c r="C103" s="97"/>
      <c r="D103" s="97"/>
      <c r="E103" s="97"/>
      <c r="F103" s="97"/>
      <c r="G103" s="97"/>
      <c r="H103" s="97"/>
      <c r="I103" s="97"/>
      <c r="J103" s="97"/>
    </row>
    <row r="104" spans="1:10" x14ac:dyDescent="0.35">
      <c r="A104" s="93"/>
      <c r="B104" s="97"/>
      <c r="C104" s="97"/>
      <c r="D104" s="97"/>
      <c r="E104" s="97"/>
      <c r="F104" s="97"/>
      <c r="G104" s="97"/>
      <c r="H104" s="97"/>
      <c r="I104" s="97"/>
      <c r="J104" s="97"/>
    </row>
    <row r="105" spans="1:10" x14ac:dyDescent="0.35">
      <c r="A105" s="93"/>
      <c r="B105" s="97"/>
      <c r="C105" s="97"/>
      <c r="D105" s="97"/>
      <c r="E105" s="97"/>
      <c r="F105" s="97"/>
      <c r="G105" s="97"/>
      <c r="H105" s="97"/>
      <c r="I105" s="97"/>
      <c r="J105" s="97"/>
    </row>
    <row r="106" spans="1:10" ht="25.5" x14ac:dyDescent="0.35">
      <c r="A106" s="93" t="s">
        <v>310</v>
      </c>
      <c r="B106" s="97"/>
      <c r="C106" s="97"/>
      <c r="D106" s="97"/>
      <c r="E106" s="97"/>
      <c r="F106" s="97"/>
      <c r="G106" s="97"/>
      <c r="H106" s="97"/>
      <c r="I106" s="97"/>
      <c r="J106" s="97"/>
    </row>
    <row r="107" spans="1:10" x14ac:dyDescent="0.35">
      <c r="A107" s="95"/>
      <c r="B107" s="96"/>
      <c r="C107" s="96"/>
      <c r="D107" s="96"/>
      <c r="E107" s="96"/>
      <c r="F107" s="96"/>
      <c r="G107" s="96"/>
      <c r="H107" s="96"/>
      <c r="I107" s="96"/>
      <c r="J107" s="96"/>
    </row>
    <row r="108" spans="1:10" x14ac:dyDescent="0.35">
      <c r="A108" s="57"/>
    </row>
    <row r="109" spans="1:10" ht="17.649999999999999" x14ac:dyDescent="0.5">
      <c r="A109" s="130" t="s">
        <v>311</v>
      </c>
    </row>
    <row r="110" spans="1:10" ht="15" x14ac:dyDescent="0.4">
      <c r="A110" s="131"/>
    </row>
    <row r="111" spans="1:10" x14ac:dyDescent="0.35">
      <c r="B111" t="s">
        <v>312</v>
      </c>
      <c r="E111" t="s">
        <v>313</v>
      </c>
      <c r="G111">
        <f>D67</f>
        <v>1.2482</v>
      </c>
      <c r="H111" t="s">
        <v>126</v>
      </c>
    </row>
    <row r="112" spans="1:10" ht="15" x14ac:dyDescent="0.4">
      <c r="B112" s="134" t="s">
        <v>50</v>
      </c>
      <c r="C112" s="134" t="s">
        <v>51</v>
      </c>
      <c r="D112" s="134" t="s">
        <v>53</v>
      </c>
      <c r="E112" s="134" t="s">
        <v>50</v>
      </c>
      <c r="F112" s="134" t="s">
        <v>51</v>
      </c>
      <c r="G112" s="134" t="s">
        <v>53</v>
      </c>
      <c r="H112" s="134" t="s">
        <v>50</v>
      </c>
      <c r="I112" s="134" t="s">
        <v>51</v>
      </c>
      <c r="J112" s="134" t="s">
        <v>53</v>
      </c>
    </row>
    <row r="113" spans="1:14" ht="13.5" x14ac:dyDescent="0.35">
      <c r="A113" s="132">
        <v>2000</v>
      </c>
      <c r="B113" s="133">
        <v>32.328499097887985</v>
      </c>
      <c r="C113" s="133">
        <v>20.321700910144507</v>
      </c>
      <c r="D113" s="133">
        <v>8.9319377772295923</v>
      </c>
      <c r="E113" s="13">
        <f t="shared" ref="E113:E119" si="3">B113/$G$111</f>
        <v>25.900095415709011</v>
      </c>
      <c r="F113" s="13">
        <f t="shared" ref="F113:F119" si="4">C113/$G$111</f>
        <v>16.280805087441522</v>
      </c>
      <c r="G113" s="13">
        <f t="shared" ref="G113:G119" si="5">D113/$G$111</f>
        <v>7.1558546524832503</v>
      </c>
    </row>
    <row r="114" spans="1:14" ht="13.5" x14ac:dyDescent="0.35">
      <c r="A114" s="132">
        <v>2005</v>
      </c>
      <c r="B114" s="133">
        <v>54.521089494163419</v>
      </c>
      <c r="C114" s="133">
        <v>40.123428799999999</v>
      </c>
      <c r="D114" s="133">
        <v>14.847180686349368</v>
      </c>
      <c r="E114" s="13">
        <f t="shared" si="3"/>
        <v>43.67977046480005</v>
      </c>
      <c r="F114" s="13">
        <f t="shared" si="4"/>
        <v>32.145031885915721</v>
      </c>
      <c r="G114" s="13">
        <f t="shared" si="5"/>
        <v>11.894873166439167</v>
      </c>
      <c r="H114" s="10">
        <f t="shared" ref="H114:H119" si="6">E114/E113</f>
        <v>1.6864714111557773</v>
      </c>
      <c r="I114" s="10">
        <f t="shared" ref="I114:I119" si="7">F114/F113</f>
        <v>1.9744129183581556</v>
      </c>
      <c r="J114" s="10">
        <f t="shared" ref="J114:J119" si="8">G114/G113</f>
        <v>1.6622575141756639</v>
      </c>
    </row>
    <row r="115" spans="1:14" ht="13.5" x14ac:dyDescent="0.35">
      <c r="A115" s="132">
        <v>2010</v>
      </c>
      <c r="B115" s="133">
        <v>54.45</v>
      </c>
      <c r="C115" s="133">
        <v>43.287392759145192</v>
      </c>
      <c r="D115" s="133">
        <v>13.739583333333334</v>
      </c>
      <c r="E115" s="13">
        <f t="shared" si="3"/>
        <v>43.622816856273033</v>
      </c>
      <c r="F115" s="13">
        <f t="shared" si="4"/>
        <v>34.679853195918277</v>
      </c>
      <c r="G115" s="13">
        <f t="shared" si="5"/>
        <v>11.007517491854939</v>
      </c>
      <c r="H115" s="10">
        <f t="shared" si="6"/>
        <v>0.99869611016905613</v>
      </c>
      <c r="I115" s="10">
        <f t="shared" si="7"/>
        <v>1.0788557721454053</v>
      </c>
      <c r="J115" s="10">
        <f t="shared" si="8"/>
        <v>0.92540015667524222</v>
      </c>
    </row>
    <row r="116" spans="1:14" ht="13.5" x14ac:dyDescent="0.35">
      <c r="A116" s="132">
        <v>2015</v>
      </c>
      <c r="B116" s="133">
        <v>57.77</v>
      </c>
      <c r="C116" s="133">
        <v>45.827789899999992</v>
      </c>
      <c r="D116" s="133">
        <v>14.333333333333334</v>
      </c>
      <c r="E116" s="13">
        <f t="shared" si="3"/>
        <v>46.282647011696845</v>
      </c>
      <c r="F116" s="13">
        <f t="shared" si="4"/>
        <v>36.715101666399612</v>
      </c>
      <c r="G116" s="13">
        <f t="shared" si="5"/>
        <v>11.483202478235325</v>
      </c>
      <c r="H116" s="10">
        <f t="shared" si="6"/>
        <v>1.0609733700642792</v>
      </c>
      <c r="I116" s="10">
        <f t="shared" si="7"/>
        <v>1.0586867671839186</v>
      </c>
      <c r="J116" s="10">
        <f t="shared" si="8"/>
        <v>1.0432145564821833</v>
      </c>
    </row>
    <row r="117" spans="1:14" ht="13.5" x14ac:dyDescent="0.35">
      <c r="A117" s="132">
        <v>2020</v>
      </c>
      <c r="B117" s="133">
        <v>61.13</v>
      </c>
      <c r="C117" s="133">
        <v>48.903965884569601</v>
      </c>
      <c r="D117" s="133">
        <v>14.654166666666669</v>
      </c>
      <c r="E117" s="13">
        <f t="shared" si="3"/>
        <v>48.974523313571545</v>
      </c>
      <c r="F117" s="13">
        <f t="shared" si="4"/>
        <v>39.179591319155264</v>
      </c>
      <c r="G117" s="13">
        <f t="shared" si="5"/>
        <v>11.740239277893501</v>
      </c>
      <c r="H117" s="10">
        <f t="shared" si="6"/>
        <v>1.0581616756101784</v>
      </c>
      <c r="I117" s="10">
        <f t="shared" si="7"/>
        <v>1.067124685508118</v>
      </c>
      <c r="J117" s="10">
        <f t="shared" si="8"/>
        <v>1.0223837209302327</v>
      </c>
    </row>
    <row r="118" spans="1:14" ht="13.5" x14ac:dyDescent="0.35">
      <c r="A118" s="132">
        <v>2025</v>
      </c>
      <c r="B118" s="133">
        <v>62.32</v>
      </c>
      <c r="C118" s="133">
        <v>51.377830119999992</v>
      </c>
      <c r="D118" s="133">
        <v>14.822916666666668</v>
      </c>
      <c r="E118" s="13">
        <f t="shared" si="3"/>
        <v>49.927896170485504</v>
      </c>
      <c r="F118" s="13">
        <f t="shared" si="4"/>
        <v>41.161536708860751</v>
      </c>
      <c r="G118" s="13">
        <f t="shared" si="5"/>
        <v>11.87543395823319</v>
      </c>
      <c r="H118" s="10">
        <f t="shared" si="6"/>
        <v>1.0194667102895469</v>
      </c>
      <c r="I118" s="10">
        <f t="shared" si="7"/>
        <v>1.0505861680271407</v>
      </c>
      <c r="J118" s="10">
        <f t="shared" si="8"/>
        <v>1.0115154961615012</v>
      </c>
    </row>
    <row r="119" spans="1:14" ht="13.5" x14ac:dyDescent="0.35">
      <c r="A119" s="132">
        <v>2030</v>
      </c>
      <c r="B119" s="133">
        <v>62.8</v>
      </c>
      <c r="C119" s="133">
        <v>51.809963857343995</v>
      </c>
      <c r="D119" s="133">
        <v>14.895833333333334</v>
      </c>
      <c r="E119" s="13">
        <f t="shared" si="3"/>
        <v>50.312449927896168</v>
      </c>
      <c r="F119" s="13">
        <f t="shared" si="4"/>
        <v>41.507742234693154</v>
      </c>
      <c r="G119" s="13">
        <f t="shared" si="5"/>
        <v>11.933851412700957</v>
      </c>
      <c r="H119" s="10">
        <f t="shared" si="6"/>
        <v>1.0077021822849805</v>
      </c>
      <c r="I119" s="10">
        <f t="shared" si="7"/>
        <v>1.0084108989487235</v>
      </c>
      <c r="J119" s="10">
        <f t="shared" si="8"/>
        <v>1.0049191848208012</v>
      </c>
    </row>
    <row r="123" spans="1:14" x14ac:dyDescent="0.35">
      <c r="A123" t="s">
        <v>315</v>
      </c>
      <c r="B123" t="s">
        <v>316</v>
      </c>
      <c r="G123" s="13"/>
      <c r="H123" s="135" t="s">
        <v>317</v>
      </c>
      <c r="I123" s="13"/>
    </row>
    <row r="124" spans="1:14" x14ac:dyDescent="0.35">
      <c r="A124" t="s">
        <v>314</v>
      </c>
      <c r="C124" s="3"/>
      <c r="K124" s="26"/>
    </row>
    <row r="125" spans="1:14" x14ac:dyDescent="0.35">
      <c r="C125">
        <v>2000</v>
      </c>
      <c r="D125">
        <v>2001</v>
      </c>
      <c r="E125">
        <v>2005</v>
      </c>
      <c r="F125">
        <v>2010</v>
      </c>
      <c r="G125">
        <v>2015</v>
      </c>
      <c r="H125">
        <v>2020</v>
      </c>
      <c r="I125">
        <v>2025</v>
      </c>
      <c r="J125">
        <v>2030</v>
      </c>
      <c r="K125">
        <v>2035</v>
      </c>
      <c r="L125">
        <v>2040</v>
      </c>
      <c r="M125">
        <v>2045</v>
      </c>
      <c r="N125">
        <v>2050</v>
      </c>
    </row>
    <row r="126" spans="1:14" x14ac:dyDescent="0.35">
      <c r="A126" s="10"/>
      <c r="B126" t="s">
        <v>50</v>
      </c>
      <c r="C126">
        <v>26.04</v>
      </c>
      <c r="D126" s="13">
        <v>21.915599822998047</v>
      </c>
      <c r="E126" s="13">
        <v>42</v>
      </c>
      <c r="F126" s="13">
        <v>41</v>
      </c>
      <c r="G126" s="13">
        <v>45.523052215576172</v>
      </c>
      <c r="H126" s="13">
        <v>47.914207458496094</v>
      </c>
      <c r="I126" s="13">
        <v>50.673980712890625</v>
      </c>
      <c r="J126" s="13">
        <v>55.414310455322266</v>
      </c>
      <c r="K126" s="13">
        <v>59.534515380859375</v>
      </c>
      <c r="L126" s="13">
        <v>62.041713714599609</v>
      </c>
      <c r="M126" s="13">
        <v>66.8143310546875</v>
      </c>
      <c r="N126" s="13">
        <v>71.745628356933594</v>
      </c>
    </row>
    <row r="127" spans="1:14" x14ac:dyDescent="0.35">
      <c r="A127" s="10"/>
      <c r="B127" t="s">
        <v>51</v>
      </c>
      <c r="C127">
        <v>13.7</v>
      </c>
      <c r="D127" s="13">
        <v>16.899999618530273</v>
      </c>
      <c r="E127" s="13">
        <v>19.787029266357422</v>
      </c>
      <c r="F127" s="13">
        <v>21.897584915161133</v>
      </c>
      <c r="G127" s="13">
        <v>25.609916687011719</v>
      </c>
      <c r="H127" s="13">
        <v>32.411430358886719</v>
      </c>
      <c r="I127" s="13">
        <v>39.617374420166016</v>
      </c>
      <c r="J127" s="13">
        <v>39.963573455810547</v>
      </c>
      <c r="K127" s="13">
        <v>43.075511932373047</v>
      </c>
      <c r="L127" s="13">
        <v>47.955795288085938</v>
      </c>
      <c r="M127" s="13">
        <v>50.959922790527344</v>
      </c>
      <c r="N127" s="13">
        <v>57.338829040527344</v>
      </c>
    </row>
    <row r="128" spans="1:14" x14ac:dyDescent="0.35">
      <c r="A128" s="10"/>
      <c r="B128" t="s">
        <v>53</v>
      </c>
      <c r="C128">
        <v>7</v>
      </c>
      <c r="D128" s="13">
        <v>8.3999996185302734</v>
      </c>
      <c r="E128" s="13">
        <v>8.9776620864868164</v>
      </c>
      <c r="F128" s="13">
        <v>10.335953712463379</v>
      </c>
      <c r="G128" s="13">
        <v>11.193175315856934</v>
      </c>
      <c r="H128" s="13">
        <v>12.145811080932617</v>
      </c>
      <c r="I128" s="13">
        <v>12.972508430480957</v>
      </c>
      <c r="J128" s="13">
        <v>13.898604393005371</v>
      </c>
      <c r="K128" s="13">
        <v>14.997613906860352</v>
      </c>
      <c r="L128" s="13">
        <v>16.069721221923828</v>
      </c>
      <c r="M128" s="13">
        <v>16.94573974609375</v>
      </c>
      <c r="N128" s="13">
        <v>17.857051849365234</v>
      </c>
    </row>
    <row r="130" spans="2:16" x14ac:dyDescent="0.35">
      <c r="B130" t="s">
        <v>50</v>
      </c>
      <c r="E130" s="4">
        <f>E126/C126</f>
        <v>1.6129032258064517</v>
      </c>
      <c r="F130" s="4">
        <f t="shared" ref="F130:N130" si="9">F126/E126</f>
        <v>0.97619047619047616</v>
      </c>
      <c r="G130" s="4">
        <f t="shared" si="9"/>
        <v>1.11031834672137</v>
      </c>
      <c r="H130" s="4">
        <f t="shared" si="9"/>
        <v>1.0525262504718822</v>
      </c>
      <c r="I130" s="4">
        <f t="shared" si="9"/>
        <v>1.0575982240087156</v>
      </c>
      <c r="J130" s="4">
        <f t="shared" si="9"/>
        <v>1.0935456357630451</v>
      </c>
      <c r="K130" s="4">
        <f t="shared" si="9"/>
        <v>1.0743527239025923</v>
      </c>
      <c r="L130" s="4">
        <f t="shared" si="9"/>
        <v>1.0421133575657913</v>
      </c>
      <c r="M130" s="4">
        <f t="shared" si="9"/>
        <v>1.0769259431169582</v>
      </c>
      <c r="N130" s="4">
        <f t="shared" si="9"/>
        <v>1.073805981806655</v>
      </c>
    </row>
    <row r="131" spans="2:16" x14ac:dyDescent="0.35">
      <c r="B131" t="s">
        <v>51</v>
      </c>
      <c r="E131" s="4">
        <f>E127/C127</f>
        <v>1.4443087055735344</v>
      </c>
      <c r="F131" s="4">
        <f t="shared" ref="F131:N131" si="10">F127/E127</f>
        <v>1.1066635936295981</v>
      </c>
      <c r="G131" s="4">
        <f t="shared" si="10"/>
        <v>1.1695315618701081</v>
      </c>
      <c r="H131" s="4">
        <f t="shared" si="10"/>
        <v>1.2655812494432848</v>
      </c>
      <c r="I131" s="4">
        <f t="shared" si="10"/>
        <v>1.222327246329119</v>
      </c>
      <c r="J131" s="4">
        <f t="shared" si="10"/>
        <v>1.0087385658618586</v>
      </c>
      <c r="K131" s="4">
        <f t="shared" si="10"/>
        <v>1.0778693747195431</v>
      </c>
      <c r="L131" s="4">
        <f t="shared" si="10"/>
        <v>1.1132960036174324</v>
      </c>
      <c r="M131" s="4">
        <f t="shared" si="10"/>
        <v>1.0626436801724306</v>
      </c>
      <c r="N131" s="4">
        <f t="shared" si="10"/>
        <v>1.1251749590795248</v>
      </c>
    </row>
    <row r="132" spans="2:16" x14ac:dyDescent="0.35">
      <c r="B132" t="s">
        <v>53</v>
      </c>
      <c r="E132" s="4">
        <f>E128/C128</f>
        <v>1.2825231552124023</v>
      </c>
      <c r="F132" s="4">
        <f t="shared" ref="F132:N132" si="11">F128/E128</f>
        <v>1.1512968090012057</v>
      </c>
      <c r="G132" s="4">
        <f t="shared" si="11"/>
        <v>1.082935898054564</v>
      </c>
      <c r="H132" s="4">
        <f t="shared" si="11"/>
        <v>1.0851086254073159</v>
      </c>
      <c r="I132" s="4">
        <f t="shared" si="11"/>
        <v>1.0680644004784621</v>
      </c>
      <c r="J132" s="4">
        <f t="shared" si="11"/>
        <v>1.0713891201140717</v>
      </c>
      <c r="K132" s="4">
        <f t="shared" si="11"/>
        <v>1.0790733718853145</v>
      </c>
      <c r="L132" s="4">
        <f t="shared" si="11"/>
        <v>1.07148519235937</v>
      </c>
      <c r="M132" s="4">
        <f t="shared" si="11"/>
        <v>1.0545136105394768</v>
      </c>
      <c r="N132" s="4">
        <f t="shared" si="11"/>
        <v>1.053778242610008</v>
      </c>
    </row>
    <row r="144" spans="2:16" x14ac:dyDescent="0.35">
      <c r="P144" s="25"/>
    </row>
    <row r="185" spans="16:16" x14ac:dyDescent="0.35">
      <c r="P185" s="25"/>
    </row>
  </sheetData>
  <mergeCells count="1">
    <mergeCell ref="A84:J84"/>
  </mergeCells>
  <phoneticPr fontId="0" type="noConversion"/>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55"/>
  <sheetViews>
    <sheetView workbookViewId="0">
      <selection activeCell="L18" sqref="L18"/>
    </sheetView>
  </sheetViews>
  <sheetFormatPr defaultRowHeight="12.75" x14ac:dyDescent="0.35"/>
  <cols>
    <col min="1" max="1" width="25.86328125" customWidth="1"/>
    <col min="3" max="3" width="11.59765625" customWidth="1"/>
    <col min="4" max="4" width="11.86328125" customWidth="1"/>
    <col min="5" max="9" width="10.59765625" bestFit="1" customWidth="1"/>
  </cols>
  <sheetData>
    <row r="1" spans="1:13" ht="13.15" x14ac:dyDescent="0.4">
      <c r="A1" s="1" t="s">
        <v>318</v>
      </c>
      <c r="I1" s="78"/>
      <c r="K1" s="2"/>
    </row>
    <row r="2" spans="1:13" x14ac:dyDescent="0.35">
      <c r="K2" s="2"/>
    </row>
    <row r="3" spans="1:13" x14ac:dyDescent="0.35">
      <c r="A3" t="s">
        <v>52</v>
      </c>
      <c r="C3" s="9" t="s">
        <v>143</v>
      </c>
      <c r="K3" s="26"/>
    </row>
    <row r="4" spans="1:13" x14ac:dyDescent="0.35">
      <c r="C4">
        <v>2000</v>
      </c>
      <c r="J4" s="78"/>
      <c r="K4" s="78"/>
      <c r="L4" s="78"/>
      <c r="M4" s="78"/>
    </row>
    <row r="5" spans="1:13" x14ac:dyDescent="0.35">
      <c r="A5" t="s">
        <v>54</v>
      </c>
      <c r="B5" t="s">
        <v>50</v>
      </c>
      <c r="C5">
        <v>27.89</v>
      </c>
      <c r="J5" s="13"/>
      <c r="K5" s="13"/>
      <c r="L5" s="13"/>
      <c r="M5" s="13"/>
    </row>
    <row r="6" spans="1:13" x14ac:dyDescent="0.35">
      <c r="A6" t="s">
        <v>55</v>
      </c>
      <c r="B6" t="s">
        <v>51</v>
      </c>
      <c r="C6">
        <v>2.78</v>
      </c>
      <c r="D6" s="4"/>
      <c r="E6" s="4"/>
      <c r="F6" s="4"/>
      <c r="G6" s="4"/>
      <c r="H6" s="4"/>
      <c r="I6" s="4"/>
      <c r="J6" s="13"/>
      <c r="K6" s="13"/>
      <c r="L6" s="13"/>
      <c r="M6" s="13"/>
    </row>
    <row r="7" spans="1:13" x14ac:dyDescent="0.35">
      <c r="A7" t="s">
        <v>56</v>
      </c>
      <c r="B7" t="s">
        <v>53</v>
      </c>
      <c r="C7">
        <v>34.93</v>
      </c>
      <c r="D7" s="13"/>
      <c r="E7" s="13"/>
      <c r="F7" s="13"/>
      <c r="G7" s="13"/>
      <c r="H7" s="13"/>
      <c r="I7" s="13"/>
      <c r="J7" s="13"/>
      <c r="K7" s="13"/>
      <c r="L7" s="13"/>
      <c r="M7" s="13"/>
    </row>
    <row r="8" spans="1:13" x14ac:dyDescent="0.35">
      <c r="B8" t="s">
        <v>57</v>
      </c>
      <c r="C8">
        <v>47.85</v>
      </c>
    </row>
    <row r="10" spans="1:13" x14ac:dyDescent="0.35">
      <c r="A10" t="s">
        <v>58</v>
      </c>
      <c r="D10" s="87"/>
      <c r="J10" s="10"/>
    </row>
    <row r="11" spans="1:13" x14ac:dyDescent="0.35">
      <c r="A11" t="s">
        <v>59</v>
      </c>
    </row>
    <row r="12" spans="1:13" x14ac:dyDescent="0.35">
      <c r="A12" t="s">
        <v>61</v>
      </c>
      <c r="C12">
        <v>2000</v>
      </c>
      <c r="D12" s="28"/>
    </row>
    <row r="13" spans="1:13" x14ac:dyDescent="0.35">
      <c r="A13">
        <f>'common data'!B33</f>
        <v>6.1</v>
      </c>
      <c r="B13" t="s">
        <v>50</v>
      </c>
      <c r="C13" s="4">
        <f>C5/'common data'!$B$67/A13</f>
        <v>4.9503368856008922</v>
      </c>
      <c r="D13" s="29"/>
      <c r="E13" s="29"/>
      <c r="F13" s="29"/>
      <c r="G13" s="29"/>
      <c r="H13" s="29"/>
      <c r="I13" s="29"/>
      <c r="J13" s="29"/>
      <c r="K13" s="29"/>
      <c r="L13" s="29"/>
      <c r="M13" s="29"/>
    </row>
    <row r="14" spans="1:13" x14ac:dyDescent="0.35">
      <c r="A14">
        <f>'common data'!B34</f>
        <v>1.054</v>
      </c>
      <c r="B14" t="s">
        <v>51</v>
      </c>
      <c r="C14" s="4">
        <f>C6/'common data'!$B$67/A14</f>
        <v>2.8557504953391684</v>
      </c>
      <c r="D14" s="29"/>
      <c r="E14" s="29"/>
      <c r="F14" s="29"/>
      <c r="G14" s="29"/>
      <c r="H14" s="29"/>
      <c r="I14" s="29"/>
      <c r="J14" s="29"/>
      <c r="K14" s="29"/>
      <c r="L14" s="29"/>
      <c r="M14" s="29"/>
    </row>
    <row r="15" spans="1:13" x14ac:dyDescent="0.35">
      <c r="A15">
        <f>'common data'!B37</f>
        <v>28.1</v>
      </c>
      <c r="B15" t="s">
        <v>53</v>
      </c>
      <c r="C15" s="4">
        <f>C7/'common data'!$B$67/A15</f>
        <v>1.3458862042233006</v>
      </c>
      <c r="D15" s="29"/>
      <c r="E15" s="29"/>
      <c r="F15" s="29"/>
      <c r="G15" s="29"/>
      <c r="H15" s="29"/>
      <c r="I15" s="29"/>
      <c r="J15" s="29"/>
      <c r="K15" s="29"/>
      <c r="L15" s="29"/>
      <c r="M15" s="29"/>
    </row>
    <row r="17" spans="1:18" x14ac:dyDescent="0.35">
      <c r="D17" t="s">
        <v>283</v>
      </c>
      <c r="I17" s="29"/>
    </row>
    <row r="18" spans="1:18" ht="13.15" x14ac:dyDescent="0.4">
      <c r="A18" s="1" t="s">
        <v>128</v>
      </c>
      <c r="F18" t="s">
        <v>62</v>
      </c>
      <c r="G18" t="s">
        <v>63</v>
      </c>
      <c r="H18" t="s">
        <v>286</v>
      </c>
      <c r="I18" t="s">
        <v>68</v>
      </c>
      <c r="J18" t="s">
        <v>67</v>
      </c>
      <c r="K18" t="s">
        <v>64</v>
      </c>
      <c r="L18" t="s">
        <v>484</v>
      </c>
      <c r="M18" t="s">
        <v>66</v>
      </c>
      <c r="N18" t="s">
        <v>69</v>
      </c>
      <c r="O18" t="s">
        <v>70</v>
      </c>
      <c r="P18" t="s">
        <v>72</v>
      </c>
      <c r="Q18" t="s">
        <v>284</v>
      </c>
      <c r="R18" t="s">
        <v>285</v>
      </c>
    </row>
    <row r="19" spans="1:18" x14ac:dyDescent="0.35">
      <c r="A19" t="s">
        <v>129</v>
      </c>
      <c r="B19">
        <v>1.27</v>
      </c>
      <c r="D19" t="s">
        <v>54</v>
      </c>
      <c r="E19" t="s">
        <v>50</v>
      </c>
      <c r="F19">
        <v>29.39</v>
      </c>
      <c r="G19">
        <v>27.87</v>
      </c>
      <c r="J19">
        <v>28.18</v>
      </c>
      <c r="K19">
        <v>28.09</v>
      </c>
      <c r="L19">
        <v>26.95</v>
      </c>
      <c r="N19">
        <v>27.77</v>
      </c>
      <c r="O19">
        <v>27.59</v>
      </c>
      <c r="P19">
        <v>27.16</v>
      </c>
      <c r="Q19">
        <v>28.13</v>
      </c>
      <c r="R19">
        <v>28.45</v>
      </c>
    </row>
    <row r="20" spans="1:18" x14ac:dyDescent="0.35">
      <c r="A20" t="s">
        <v>235</v>
      </c>
      <c r="B20">
        <v>0.95</v>
      </c>
      <c r="D20" t="s">
        <v>55</v>
      </c>
      <c r="E20" t="s">
        <v>51</v>
      </c>
      <c r="G20">
        <v>2.83</v>
      </c>
      <c r="I20">
        <v>2.2999999999999998</v>
      </c>
      <c r="J20">
        <v>2.46</v>
      </c>
      <c r="K20">
        <v>2.83</v>
      </c>
      <c r="M20">
        <v>2.35</v>
      </c>
      <c r="O20">
        <v>2.4300000000000002</v>
      </c>
      <c r="P20">
        <v>3.24</v>
      </c>
    </row>
    <row r="21" spans="1:18" x14ac:dyDescent="0.35">
      <c r="A21" t="s">
        <v>236</v>
      </c>
      <c r="B21">
        <f>B20</f>
        <v>0.95</v>
      </c>
      <c r="D21" t="s">
        <v>56</v>
      </c>
      <c r="E21" t="s">
        <v>53</v>
      </c>
      <c r="G21" s="13">
        <v>40.020000000000003</v>
      </c>
      <c r="H21">
        <v>31.67</v>
      </c>
      <c r="J21" s="13">
        <v>35.33</v>
      </c>
      <c r="K21" s="13">
        <v>33.25</v>
      </c>
      <c r="M21" s="13">
        <v>32.06</v>
      </c>
      <c r="N21" s="13">
        <v>37.869999999999997</v>
      </c>
      <c r="O21" s="13">
        <v>29.53</v>
      </c>
      <c r="P21" s="13">
        <v>31.69</v>
      </c>
      <c r="R21" s="13">
        <v>39.369999999999997</v>
      </c>
    </row>
    <row r="22" spans="1:18" x14ac:dyDescent="0.35">
      <c r="A22" t="s">
        <v>130</v>
      </c>
      <c r="B22" s="3">
        <v>0.81</v>
      </c>
      <c r="D22" s="13"/>
      <c r="E22" s="13"/>
      <c r="F22" s="13"/>
      <c r="G22" s="13"/>
      <c r="H22" s="13"/>
      <c r="I22" s="13"/>
    </row>
    <row r="23" spans="1:18" x14ac:dyDescent="0.35">
      <c r="A23" t="s">
        <v>131</v>
      </c>
      <c r="B23">
        <v>1.3</v>
      </c>
    </row>
    <row r="24" spans="1:18" x14ac:dyDescent="0.35">
      <c r="A24" t="s">
        <v>132</v>
      </c>
      <c r="B24">
        <v>1.1000000000000001</v>
      </c>
    </row>
    <row r="25" spans="1:18" x14ac:dyDescent="0.35">
      <c r="A25" t="s">
        <v>133</v>
      </c>
      <c r="B25">
        <v>1.4</v>
      </c>
    </row>
    <row r="26" spans="1:18" x14ac:dyDescent="0.35">
      <c r="A26" t="s">
        <v>238</v>
      </c>
      <c r="B26">
        <v>1</v>
      </c>
    </row>
    <row r="29" spans="1:18" ht="13.15" x14ac:dyDescent="0.4">
      <c r="A29" s="88" t="s">
        <v>187</v>
      </c>
    </row>
    <row r="31" spans="1:18" ht="13.15" x14ac:dyDescent="0.4">
      <c r="A31" s="1" t="s">
        <v>142</v>
      </c>
    </row>
    <row r="32" spans="1:18" ht="13.15" x14ac:dyDescent="0.4">
      <c r="A32" s="11" t="s">
        <v>141</v>
      </c>
    </row>
    <row r="33" spans="1:13" x14ac:dyDescent="0.35">
      <c r="C33">
        <v>2000</v>
      </c>
      <c r="D33" s="28"/>
    </row>
    <row r="34" spans="1:13" x14ac:dyDescent="0.35">
      <c r="A34" s="89" t="s">
        <v>188</v>
      </c>
      <c r="C34" s="10">
        <f>C15</f>
        <v>1.3458862042233006</v>
      </c>
      <c r="D34" s="10"/>
      <c r="E34" s="10"/>
      <c r="F34" s="10"/>
      <c r="G34" s="10"/>
      <c r="H34" s="10"/>
      <c r="I34" s="10"/>
      <c r="J34" s="10"/>
      <c r="K34" s="10"/>
      <c r="L34" s="10"/>
      <c r="M34" s="10"/>
    </row>
    <row r="35" spans="1:13" x14ac:dyDescent="0.35">
      <c r="A35" s="89" t="s">
        <v>189</v>
      </c>
      <c r="C35" s="79">
        <f>$B19*C34</f>
        <v>1.7092754793635918</v>
      </c>
      <c r="D35" s="79"/>
      <c r="E35" s="79"/>
      <c r="F35" s="79"/>
      <c r="G35" s="79"/>
      <c r="H35" s="79"/>
      <c r="I35" s="79"/>
      <c r="J35" s="79"/>
      <c r="K35" s="79"/>
      <c r="L35" s="79"/>
      <c r="M35" s="79"/>
    </row>
    <row r="36" spans="1:13" x14ac:dyDescent="0.35">
      <c r="A36" s="3" t="s">
        <v>237</v>
      </c>
      <c r="C36" s="79">
        <f>$B20*C34</f>
        <v>1.2785918940121355</v>
      </c>
      <c r="D36" s="79"/>
      <c r="E36" s="79"/>
      <c r="F36" s="79"/>
      <c r="G36" s="79"/>
      <c r="H36" s="79"/>
      <c r="I36" s="79"/>
      <c r="J36" s="79"/>
      <c r="K36" s="79"/>
      <c r="L36" s="79"/>
      <c r="M36" s="79"/>
    </row>
    <row r="37" spans="1:13" x14ac:dyDescent="0.35">
      <c r="A37" s="3" t="s">
        <v>234</v>
      </c>
      <c r="C37" s="79">
        <f>$B21*C34</f>
        <v>1.2785918940121355</v>
      </c>
      <c r="D37" s="79"/>
      <c r="E37" s="79"/>
      <c r="F37" s="79"/>
      <c r="G37" s="79"/>
      <c r="H37" s="79"/>
      <c r="I37" s="79"/>
      <c r="J37" s="79"/>
      <c r="K37" s="79"/>
      <c r="L37" s="79"/>
      <c r="M37" s="79"/>
    </row>
    <row r="38" spans="1:13" x14ac:dyDescent="0.35">
      <c r="A38" s="89" t="s">
        <v>190</v>
      </c>
      <c r="C38" s="10">
        <f>C13</f>
        <v>4.9503368856008922</v>
      </c>
      <c r="D38" s="10"/>
      <c r="E38" s="10"/>
      <c r="F38" s="10"/>
      <c r="G38" s="10"/>
      <c r="H38" s="10"/>
      <c r="I38" s="10"/>
      <c r="J38" s="10"/>
      <c r="K38" s="10"/>
      <c r="L38" s="10"/>
      <c r="M38" s="10"/>
    </row>
    <row r="39" spans="1:13" x14ac:dyDescent="0.35">
      <c r="A39" s="3" t="s">
        <v>134</v>
      </c>
      <c r="C39" s="79">
        <f>$B22*C38</f>
        <v>4.0097728773367232</v>
      </c>
      <c r="D39" s="79"/>
      <c r="E39" s="79"/>
      <c r="F39" s="79"/>
      <c r="G39" s="79"/>
      <c r="H39" s="79"/>
      <c r="I39" s="79"/>
      <c r="J39" s="79"/>
      <c r="K39" s="79"/>
      <c r="L39" s="79"/>
      <c r="M39" s="79"/>
    </row>
    <row r="40" spans="1:13" x14ac:dyDescent="0.35">
      <c r="A40" s="3" t="s">
        <v>135</v>
      </c>
      <c r="C40" s="79">
        <f>$B23*C38</f>
        <v>6.4354379512811599</v>
      </c>
      <c r="D40" s="79"/>
      <c r="E40" s="79"/>
      <c r="F40" s="79"/>
      <c r="G40" s="79"/>
      <c r="H40" s="79"/>
      <c r="I40" s="79"/>
      <c r="J40" s="79"/>
      <c r="K40" s="79"/>
      <c r="L40" s="79"/>
      <c r="M40" s="79"/>
    </row>
    <row r="41" spans="1:13" x14ac:dyDescent="0.35">
      <c r="A41" s="3" t="s">
        <v>136</v>
      </c>
      <c r="C41" s="79">
        <f>$B24*C38</f>
        <v>5.4453705741609815</v>
      </c>
      <c r="D41" s="79"/>
      <c r="E41" s="79"/>
      <c r="F41" s="79"/>
      <c r="G41" s="79"/>
      <c r="H41" s="79"/>
      <c r="I41" s="79"/>
      <c r="J41" s="79"/>
      <c r="K41" s="79"/>
      <c r="L41" s="79"/>
      <c r="M41" s="79"/>
    </row>
    <row r="42" spans="1:13" x14ac:dyDescent="0.35">
      <c r="A42" s="3" t="s">
        <v>43</v>
      </c>
      <c r="C42" s="79">
        <f>$B25*C38</f>
        <v>6.9304716398412491</v>
      </c>
      <c r="D42" s="79"/>
      <c r="E42" s="79"/>
      <c r="F42" s="79"/>
      <c r="G42" s="79"/>
      <c r="H42" s="79"/>
      <c r="I42" s="79"/>
      <c r="J42" s="79"/>
      <c r="K42" s="79"/>
      <c r="L42" s="79"/>
      <c r="M42" s="79"/>
    </row>
    <row r="43" spans="1:13" x14ac:dyDescent="0.35">
      <c r="A43" s="3" t="s">
        <v>239</v>
      </c>
      <c r="C43" s="79">
        <f>C42</f>
        <v>6.9304716398412491</v>
      </c>
      <c r="D43" s="79"/>
      <c r="E43" s="79"/>
      <c r="F43" s="79"/>
      <c r="G43" s="79"/>
      <c r="H43" s="79"/>
      <c r="I43" s="79"/>
      <c r="J43" s="79"/>
      <c r="K43" s="79"/>
      <c r="L43" s="79"/>
      <c r="M43" s="79"/>
    </row>
    <row r="44" spans="1:13" x14ac:dyDescent="0.35">
      <c r="A44" s="89" t="s">
        <v>191</v>
      </c>
      <c r="C44" s="10">
        <f>C14</f>
        <v>2.8557504953391684</v>
      </c>
      <c r="D44" s="10"/>
      <c r="E44" s="10"/>
      <c r="F44" s="10"/>
      <c r="G44" s="10"/>
      <c r="H44" s="10"/>
      <c r="I44" s="10"/>
      <c r="J44" s="10"/>
      <c r="K44" s="10"/>
      <c r="L44" s="10"/>
      <c r="M44" s="10"/>
    </row>
    <row r="45" spans="1:13" x14ac:dyDescent="0.35">
      <c r="A45" s="3"/>
      <c r="C45" s="10"/>
      <c r="D45" s="10"/>
      <c r="E45" s="10"/>
      <c r="F45" s="10"/>
      <c r="G45" s="10"/>
      <c r="H45" s="10"/>
      <c r="I45" s="10"/>
      <c r="J45" s="10"/>
      <c r="K45" s="10"/>
      <c r="L45" s="10"/>
      <c r="M45" s="10"/>
    </row>
    <row r="46" spans="1:13" x14ac:dyDescent="0.35">
      <c r="A46" s="73"/>
    </row>
    <row r="47" spans="1:13" x14ac:dyDescent="0.35">
      <c r="A47" s="3"/>
      <c r="C47" s="10"/>
      <c r="D47" s="10"/>
      <c r="E47" s="10"/>
      <c r="F47" s="10"/>
      <c r="G47" s="10"/>
      <c r="H47" s="10"/>
      <c r="I47" s="10"/>
      <c r="J47" s="10"/>
      <c r="K47" s="10"/>
      <c r="L47" s="10"/>
      <c r="M47" s="10"/>
    </row>
    <row r="48" spans="1:13" x14ac:dyDescent="0.35">
      <c r="A48" s="73" t="s">
        <v>326</v>
      </c>
      <c r="B48">
        <v>2000</v>
      </c>
      <c r="C48" s="10"/>
      <c r="D48" s="49">
        <v>2003</v>
      </c>
      <c r="E48" s="10"/>
      <c r="F48" s="49">
        <v>1995</v>
      </c>
      <c r="G48" s="10"/>
      <c r="H48" s="10"/>
      <c r="I48" s="10"/>
      <c r="J48" s="10"/>
      <c r="K48" s="10"/>
      <c r="L48" s="10"/>
      <c r="M48" s="10"/>
    </row>
    <row r="49" spans="1:13" x14ac:dyDescent="0.35">
      <c r="A49" s="3" t="s">
        <v>319</v>
      </c>
      <c r="B49">
        <v>28.39</v>
      </c>
      <c r="C49" s="4"/>
      <c r="D49" s="4">
        <v>28.84</v>
      </c>
      <c r="E49" s="10"/>
      <c r="F49" s="4">
        <v>17.04</v>
      </c>
      <c r="G49" s="10"/>
      <c r="H49" s="10"/>
      <c r="I49" s="10"/>
      <c r="J49" s="10"/>
      <c r="K49" s="10"/>
      <c r="L49" s="10"/>
      <c r="M49" s="10"/>
    </row>
    <row r="50" spans="1:13" x14ac:dyDescent="0.35">
      <c r="A50" s="3" t="s">
        <v>320</v>
      </c>
      <c r="B50">
        <v>34.270000000000003</v>
      </c>
      <c r="C50" s="10">
        <f t="shared" ref="C50:C55" si="0">B50/B$49</f>
        <v>1.2071151814019021</v>
      </c>
      <c r="D50" s="4">
        <v>34.89</v>
      </c>
      <c r="E50" s="10">
        <f t="shared" ref="E50:E55" si="1">D50/D$49</f>
        <v>1.2097780859916782</v>
      </c>
      <c r="F50" s="4">
        <v>19.75</v>
      </c>
      <c r="G50" s="10">
        <f t="shared" ref="G50:G55" si="2">F50/F$49</f>
        <v>1.159037558685446</v>
      </c>
      <c r="H50" s="10"/>
      <c r="I50" s="10"/>
      <c r="J50" s="10"/>
      <c r="K50" s="10"/>
      <c r="L50" s="10"/>
      <c r="M50" s="10"/>
    </row>
    <row r="51" spans="1:13" x14ac:dyDescent="0.35">
      <c r="A51" s="3" t="s">
        <v>321</v>
      </c>
      <c r="B51">
        <v>34.28</v>
      </c>
      <c r="C51" s="10">
        <f t="shared" si="0"/>
        <v>1.2074674181049665</v>
      </c>
      <c r="D51" s="4">
        <v>34</v>
      </c>
      <c r="E51" s="10">
        <f t="shared" si="1"/>
        <v>1.1789181692094313</v>
      </c>
      <c r="F51" s="4">
        <v>20.49</v>
      </c>
      <c r="G51" s="10">
        <f t="shared" si="2"/>
        <v>1.2024647887323943</v>
      </c>
    </row>
    <row r="52" spans="1:13" x14ac:dyDescent="0.35">
      <c r="A52" s="3" t="s">
        <v>322</v>
      </c>
      <c r="B52">
        <v>36.89</v>
      </c>
      <c r="C52" s="10">
        <f t="shared" si="0"/>
        <v>1.2994011976047903</v>
      </c>
      <c r="D52" s="4">
        <v>35.85</v>
      </c>
      <c r="E52" s="10">
        <f t="shared" si="1"/>
        <v>1.2430651872399445</v>
      </c>
      <c r="F52" s="4">
        <v>21.56</v>
      </c>
      <c r="G52" s="10">
        <f t="shared" si="2"/>
        <v>1.2652582159624413</v>
      </c>
    </row>
    <row r="53" spans="1:13" x14ac:dyDescent="0.35">
      <c r="A53" s="3" t="s">
        <v>323</v>
      </c>
      <c r="B53">
        <v>28.97</v>
      </c>
      <c r="C53" s="10">
        <f t="shared" si="0"/>
        <v>1.0204297287777386</v>
      </c>
      <c r="D53" s="4">
        <v>29.99</v>
      </c>
      <c r="E53" s="10">
        <f t="shared" si="1"/>
        <v>1.0398751733703189</v>
      </c>
      <c r="F53" s="4">
        <v>17.79</v>
      </c>
      <c r="G53" s="10">
        <f t="shared" si="2"/>
        <v>1.0440140845070423</v>
      </c>
    </row>
    <row r="54" spans="1:13" x14ac:dyDescent="0.35">
      <c r="A54" s="3" t="s">
        <v>324</v>
      </c>
      <c r="B54">
        <v>23.66</v>
      </c>
      <c r="C54" s="10">
        <f t="shared" si="0"/>
        <v>0.83339203945051077</v>
      </c>
      <c r="D54" s="4">
        <v>25.78</v>
      </c>
      <c r="E54" s="10">
        <f t="shared" si="1"/>
        <v>0.89389736477115123</v>
      </c>
      <c r="F54" s="4">
        <v>16.09</v>
      </c>
      <c r="G54" s="10">
        <f t="shared" si="2"/>
        <v>0.94424882629107987</v>
      </c>
      <c r="H54" s="4"/>
      <c r="I54" s="4"/>
      <c r="J54" s="4"/>
      <c r="K54" s="4"/>
      <c r="L54" s="4"/>
      <c r="M54" s="4"/>
    </row>
    <row r="55" spans="1:13" x14ac:dyDescent="0.35">
      <c r="A55" s="3" t="s">
        <v>325</v>
      </c>
      <c r="B55">
        <v>21.33</v>
      </c>
      <c r="C55" s="10">
        <f t="shared" si="0"/>
        <v>0.75132088763649163</v>
      </c>
      <c r="D55" s="4">
        <v>23.33</v>
      </c>
      <c r="E55" s="10">
        <f t="shared" si="1"/>
        <v>0.80894590846047154</v>
      </c>
      <c r="F55" s="4">
        <v>14.74</v>
      </c>
      <c r="G55" s="10">
        <f t="shared" si="2"/>
        <v>0.86502347417840386</v>
      </c>
    </row>
  </sheetData>
  <phoneticPr fontId="0"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BG49"/>
  <sheetViews>
    <sheetView workbookViewId="0">
      <selection activeCell="U2" sqref="U2"/>
    </sheetView>
  </sheetViews>
  <sheetFormatPr defaultRowHeight="12.75" x14ac:dyDescent="0.35"/>
  <cols>
    <col min="1" max="1" width="18.3984375" customWidth="1"/>
  </cols>
  <sheetData>
    <row r="1" spans="1:59" ht="13.15" x14ac:dyDescent="0.4">
      <c r="A1" s="1" t="s">
        <v>99</v>
      </c>
    </row>
    <row r="2" spans="1:59" x14ac:dyDescent="0.35">
      <c r="B2" s="30"/>
      <c r="C2" t="s">
        <v>62</v>
      </c>
      <c r="F2" s="31" t="s">
        <v>63</v>
      </c>
      <c r="I2" s="31" t="s">
        <v>64</v>
      </c>
      <c r="L2" s="31" t="s">
        <v>286</v>
      </c>
      <c r="N2" t="s">
        <v>65</v>
      </c>
      <c r="O2" s="31" t="s">
        <v>66</v>
      </c>
      <c r="R2" s="31" t="s">
        <v>67</v>
      </c>
      <c r="U2" s="31" t="s">
        <v>484</v>
      </c>
      <c r="X2" s="31" t="s">
        <v>68</v>
      </c>
      <c r="AA2" s="31" t="s">
        <v>69</v>
      </c>
      <c r="AD2" s="31" t="s">
        <v>70</v>
      </c>
      <c r="AG2" s="31" t="s">
        <v>71</v>
      </c>
      <c r="AJ2" s="31" t="s">
        <v>72</v>
      </c>
      <c r="AM2" s="31" t="s">
        <v>284</v>
      </c>
      <c r="AO2" t="s">
        <v>65</v>
      </c>
      <c r="AP2" s="31" t="s">
        <v>285</v>
      </c>
      <c r="AR2" t="s">
        <v>65</v>
      </c>
      <c r="AS2" s="31" t="s">
        <v>404</v>
      </c>
      <c r="AU2" t="s">
        <v>65</v>
      </c>
      <c r="AV2" s="31" t="s">
        <v>405</v>
      </c>
      <c r="AX2" t="s">
        <v>65</v>
      </c>
      <c r="AY2" t="s">
        <v>433</v>
      </c>
      <c r="AZ2">
        <v>1</v>
      </c>
      <c r="BB2" s="31" t="s">
        <v>406</v>
      </c>
      <c r="BD2" t="s">
        <v>65</v>
      </c>
      <c r="BE2" s="31" t="s">
        <v>407</v>
      </c>
      <c r="BG2" t="s">
        <v>65</v>
      </c>
    </row>
    <row r="3" spans="1:59" x14ac:dyDescent="0.35">
      <c r="A3" s="32">
        <v>2000</v>
      </c>
      <c r="B3" s="33"/>
      <c r="C3" s="34" t="s">
        <v>73</v>
      </c>
      <c r="D3" s="34" t="s">
        <v>74</v>
      </c>
      <c r="E3" s="34" t="s">
        <v>75</v>
      </c>
      <c r="F3" s="35" t="s">
        <v>73</v>
      </c>
      <c r="G3" s="34" t="s">
        <v>74</v>
      </c>
      <c r="H3" s="34" t="s">
        <v>75</v>
      </c>
      <c r="I3" s="35" t="s">
        <v>73</v>
      </c>
      <c r="J3" s="34" t="s">
        <v>74</v>
      </c>
      <c r="K3" s="34" t="s">
        <v>75</v>
      </c>
      <c r="L3" s="35" t="s">
        <v>73</v>
      </c>
      <c r="M3" s="34" t="s">
        <v>74</v>
      </c>
      <c r="N3" s="34" t="s">
        <v>75</v>
      </c>
      <c r="O3" s="35" t="s">
        <v>73</v>
      </c>
      <c r="P3" s="34" t="s">
        <v>74</v>
      </c>
      <c r="Q3" s="34" t="s">
        <v>75</v>
      </c>
      <c r="R3" s="35" t="s">
        <v>73</v>
      </c>
      <c r="S3" s="34" t="s">
        <v>74</v>
      </c>
      <c r="T3" s="34" t="s">
        <v>75</v>
      </c>
      <c r="U3" s="35" t="s">
        <v>73</v>
      </c>
      <c r="V3" s="34" t="s">
        <v>74</v>
      </c>
      <c r="W3" s="34" t="s">
        <v>75</v>
      </c>
      <c r="X3" s="35" t="s">
        <v>73</v>
      </c>
      <c r="Y3" s="34" t="s">
        <v>74</v>
      </c>
      <c r="Z3" s="34" t="s">
        <v>75</v>
      </c>
      <c r="AA3" s="35" t="s">
        <v>73</v>
      </c>
      <c r="AB3" s="34" t="s">
        <v>74</v>
      </c>
      <c r="AC3" s="34" t="s">
        <v>75</v>
      </c>
      <c r="AD3" s="35" t="s">
        <v>73</v>
      </c>
      <c r="AE3" s="34" t="s">
        <v>74</v>
      </c>
      <c r="AF3" s="34" t="s">
        <v>75</v>
      </c>
      <c r="AG3" s="35" t="s">
        <v>73</v>
      </c>
      <c r="AH3" s="34" t="s">
        <v>74</v>
      </c>
      <c r="AI3" s="34" t="s">
        <v>75</v>
      </c>
      <c r="AJ3" s="35" t="s">
        <v>73</v>
      </c>
      <c r="AK3" s="34" t="s">
        <v>74</v>
      </c>
      <c r="AL3" s="34" t="s">
        <v>75</v>
      </c>
      <c r="AM3" s="35" t="s">
        <v>73</v>
      </c>
      <c r="AN3" s="34" t="s">
        <v>74</v>
      </c>
      <c r="AO3" s="34" t="s">
        <v>75</v>
      </c>
      <c r="AP3" s="35" t="s">
        <v>73</v>
      </c>
      <c r="AQ3" s="34" t="s">
        <v>74</v>
      </c>
      <c r="AR3" s="34" t="s">
        <v>75</v>
      </c>
      <c r="AS3" s="35" t="s">
        <v>73</v>
      </c>
      <c r="AT3" s="34" t="s">
        <v>74</v>
      </c>
      <c r="AU3" s="34" t="s">
        <v>75</v>
      </c>
      <c r="AV3" s="35" t="s">
        <v>73</v>
      </c>
      <c r="AW3" s="34" t="s">
        <v>74</v>
      </c>
      <c r="AX3" s="34" t="s">
        <v>75</v>
      </c>
      <c r="AY3" s="34" t="s">
        <v>73</v>
      </c>
      <c r="AZ3" s="34" t="s">
        <v>74</v>
      </c>
      <c r="BA3" s="34" t="s">
        <v>75</v>
      </c>
      <c r="BB3" s="35" t="s">
        <v>73</v>
      </c>
      <c r="BC3" s="34" t="s">
        <v>74</v>
      </c>
      <c r="BD3" s="34" t="s">
        <v>75</v>
      </c>
      <c r="BE3" s="35" t="s">
        <v>73</v>
      </c>
      <c r="BF3" s="34" t="s">
        <v>74</v>
      </c>
      <c r="BG3" s="34" t="s">
        <v>75</v>
      </c>
    </row>
    <row r="4" spans="1:59" ht="13.5" customHeight="1" x14ac:dyDescent="0.35">
      <c r="A4" s="36" t="s">
        <v>76</v>
      </c>
      <c r="B4" s="37"/>
      <c r="F4" s="31"/>
      <c r="I4" s="31"/>
      <c r="L4" s="31"/>
      <c r="O4" s="31"/>
      <c r="R4" s="31"/>
      <c r="U4" s="31"/>
      <c r="X4" s="31"/>
      <c r="AA4" s="31"/>
      <c r="AD4" s="31"/>
      <c r="AG4" s="31"/>
      <c r="AJ4" s="31"/>
      <c r="AM4" s="31"/>
      <c r="AP4" s="31"/>
      <c r="AS4" s="31"/>
      <c r="AV4" s="31"/>
      <c r="AY4" s="80"/>
      <c r="BB4" s="31"/>
      <c r="BE4" s="31"/>
    </row>
    <row r="5" spans="1:59" ht="13.5" customHeight="1" x14ac:dyDescent="0.35">
      <c r="A5" s="38" t="s">
        <v>77</v>
      </c>
      <c r="B5" s="39" t="s">
        <v>78</v>
      </c>
      <c r="C5" s="40">
        <v>55.006000694927025</v>
      </c>
      <c r="D5" s="4">
        <v>0</v>
      </c>
      <c r="E5" s="4">
        <v>0</v>
      </c>
      <c r="F5" s="31">
        <v>35.54</v>
      </c>
      <c r="G5" s="4">
        <v>0</v>
      </c>
      <c r="H5" s="4">
        <v>0</v>
      </c>
      <c r="I5" s="31">
        <v>46.02</v>
      </c>
      <c r="J5" s="4">
        <v>0</v>
      </c>
      <c r="K5" s="4">
        <v>0</v>
      </c>
      <c r="L5" s="31">
        <f>L9</f>
        <v>404.7</v>
      </c>
      <c r="M5" s="4">
        <v>0</v>
      </c>
      <c r="N5" s="4">
        <v>0</v>
      </c>
      <c r="O5" s="31">
        <v>41.92</v>
      </c>
      <c r="P5" s="4">
        <v>0</v>
      </c>
      <c r="Q5" s="4">
        <v>0</v>
      </c>
      <c r="R5" s="31">
        <v>51.31</v>
      </c>
      <c r="S5" s="4">
        <v>0</v>
      </c>
      <c r="T5" s="4">
        <v>0</v>
      </c>
      <c r="U5" s="44">
        <v>60.889500000000005</v>
      </c>
      <c r="V5" s="4">
        <v>0</v>
      </c>
      <c r="W5" s="4">
        <v>0</v>
      </c>
      <c r="X5" s="31">
        <v>32.89</v>
      </c>
      <c r="Y5" s="4">
        <v>0</v>
      </c>
      <c r="Z5" s="4">
        <v>0</v>
      </c>
      <c r="AA5" s="42">
        <v>36.783000000000001</v>
      </c>
      <c r="AB5" s="4">
        <v>0</v>
      </c>
      <c r="AC5" s="4">
        <v>0</v>
      </c>
      <c r="AD5" s="43">
        <v>47.34</v>
      </c>
      <c r="AE5" s="4">
        <v>0</v>
      </c>
      <c r="AF5" s="4">
        <v>0</v>
      </c>
      <c r="AG5" s="31">
        <v>32.81</v>
      </c>
      <c r="AH5" s="4">
        <v>0</v>
      </c>
      <c r="AI5" s="4">
        <v>0</v>
      </c>
      <c r="AJ5" s="44">
        <f>AJ9</f>
        <v>59.255000000000003</v>
      </c>
      <c r="AK5" s="4">
        <v>0</v>
      </c>
      <c r="AL5" s="4">
        <v>0</v>
      </c>
      <c r="AM5" s="45">
        <f>AM9</f>
        <v>648.97837837837835</v>
      </c>
      <c r="AN5" s="4">
        <v>0</v>
      </c>
      <c r="AO5" s="4">
        <v>0</v>
      </c>
      <c r="AP5" s="31">
        <v>29.35</v>
      </c>
      <c r="AQ5" s="4">
        <v>0</v>
      </c>
      <c r="AR5" s="4">
        <v>0</v>
      </c>
      <c r="AS5" s="43">
        <f>0.8*AS9</f>
        <v>7625.6</v>
      </c>
      <c r="AV5" s="31">
        <v>122.66</v>
      </c>
      <c r="AW5">
        <v>0</v>
      </c>
      <c r="AY5" s="146">
        <v>9.5280000000000005</v>
      </c>
      <c r="AZ5" s="144">
        <v>0</v>
      </c>
      <c r="BA5">
        <v>0</v>
      </c>
      <c r="BB5" s="31">
        <v>308</v>
      </c>
      <c r="BE5" s="31">
        <v>739</v>
      </c>
      <c r="BF5">
        <v>0</v>
      </c>
    </row>
    <row r="6" spans="1:59" ht="13.5" customHeight="1" x14ac:dyDescent="0.35">
      <c r="A6" s="46" t="s">
        <v>79</v>
      </c>
      <c r="B6" s="39" t="s">
        <v>78</v>
      </c>
      <c r="C6" s="40">
        <v>157.27150765606598</v>
      </c>
      <c r="D6" s="4">
        <v>0</v>
      </c>
      <c r="E6" s="4">
        <v>0</v>
      </c>
      <c r="F6" s="31">
        <v>177.56</v>
      </c>
      <c r="G6" s="4">
        <v>18.59</v>
      </c>
      <c r="H6" s="4">
        <v>0</v>
      </c>
      <c r="I6" s="31">
        <v>163.61000000000001</v>
      </c>
      <c r="J6" s="4">
        <v>17.89</v>
      </c>
      <c r="K6" s="4">
        <v>0</v>
      </c>
      <c r="L6" s="31">
        <v>1466</v>
      </c>
      <c r="M6" s="4">
        <v>0</v>
      </c>
      <c r="N6" s="4">
        <v>0</v>
      </c>
      <c r="O6" s="31">
        <v>198.9</v>
      </c>
      <c r="P6" s="4">
        <v>0</v>
      </c>
      <c r="Q6" s="4">
        <v>0</v>
      </c>
      <c r="R6" s="41">
        <f>0.9*R10</f>
        <v>174.19500000000002</v>
      </c>
      <c r="S6" s="4">
        <v>0</v>
      </c>
      <c r="T6" s="4">
        <v>0</v>
      </c>
      <c r="U6" s="47">
        <f>121*211.29/121</f>
        <v>211.29</v>
      </c>
      <c r="V6" s="4">
        <v>38.15</v>
      </c>
      <c r="W6" s="4">
        <v>0</v>
      </c>
      <c r="X6" s="31">
        <v>138.96</v>
      </c>
      <c r="Y6" s="4">
        <v>13.46</v>
      </c>
      <c r="Z6" s="4">
        <v>0</v>
      </c>
      <c r="AA6" s="69">
        <v>189.41574097664542</v>
      </c>
      <c r="AB6" s="40">
        <v>1.47</v>
      </c>
      <c r="AC6" s="4">
        <v>0</v>
      </c>
      <c r="AD6" s="31">
        <v>211.05</v>
      </c>
      <c r="AE6" s="4">
        <v>0</v>
      </c>
      <c r="AF6" s="4">
        <v>0</v>
      </c>
      <c r="AG6" s="31">
        <v>161.32</v>
      </c>
      <c r="AH6" s="4">
        <v>0</v>
      </c>
      <c r="AI6" s="4">
        <v>0</v>
      </c>
      <c r="AJ6" s="31">
        <v>233.24</v>
      </c>
      <c r="AK6" s="4">
        <v>13.43</v>
      </c>
      <c r="AL6" s="4">
        <v>0</v>
      </c>
      <c r="AM6" s="31">
        <v>1287.8102055406614</v>
      </c>
      <c r="AN6" s="4">
        <v>0</v>
      </c>
      <c r="AO6" s="4">
        <v>0</v>
      </c>
      <c r="AP6" s="31">
        <v>92.4</v>
      </c>
      <c r="AQ6" s="4">
        <v>27.5</v>
      </c>
      <c r="AR6" s="4">
        <v>0</v>
      </c>
      <c r="AS6" s="48">
        <v>41246</v>
      </c>
      <c r="AT6" s="49">
        <v>0</v>
      </c>
      <c r="AV6" s="31">
        <v>490</v>
      </c>
      <c r="AW6">
        <v>0</v>
      </c>
      <c r="AY6" s="146">
        <v>8.5559999999999992</v>
      </c>
      <c r="AZ6" s="144">
        <v>0.35</v>
      </c>
      <c r="BA6">
        <v>0</v>
      </c>
      <c r="BB6" s="31">
        <v>4307</v>
      </c>
      <c r="BE6" s="50">
        <f>3073*7149/4968</f>
        <v>4422.0766908212563</v>
      </c>
      <c r="BF6">
        <v>0</v>
      </c>
    </row>
    <row r="7" spans="1:59" ht="25.5" x14ac:dyDescent="0.35">
      <c r="A7" s="46" t="s">
        <v>80</v>
      </c>
      <c r="B7" s="39" t="s">
        <v>81</v>
      </c>
      <c r="C7" s="51">
        <v>141.88455870169219</v>
      </c>
      <c r="D7" s="4">
        <v>0</v>
      </c>
      <c r="E7" s="4">
        <v>0</v>
      </c>
      <c r="F7" s="52">
        <v>142.99517151767151</v>
      </c>
      <c r="G7" s="4">
        <v>0</v>
      </c>
      <c r="H7" s="4">
        <v>0</v>
      </c>
      <c r="I7" s="31">
        <v>141.27000000000001</v>
      </c>
      <c r="J7" s="4">
        <v>25.21</v>
      </c>
      <c r="K7" s="4">
        <v>0</v>
      </c>
      <c r="L7" s="45">
        <f>L13</f>
        <v>2056.6</v>
      </c>
      <c r="M7" s="4">
        <v>0</v>
      </c>
      <c r="N7" s="4">
        <v>0</v>
      </c>
      <c r="O7" s="31">
        <v>122.82</v>
      </c>
      <c r="P7" s="4">
        <v>0</v>
      </c>
      <c r="Q7" s="4">
        <v>0</v>
      </c>
      <c r="R7" s="53">
        <f>R13</f>
        <v>182.03</v>
      </c>
      <c r="S7" s="53">
        <f>S13</f>
        <v>13.84</v>
      </c>
      <c r="T7" s="53">
        <f>T13</f>
        <v>0</v>
      </c>
      <c r="U7" s="41">
        <v>231.02100000000002</v>
      </c>
      <c r="V7" s="4">
        <v>0</v>
      </c>
      <c r="W7" s="4">
        <v>0</v>
      </c>
      <c r="X7" s="31">
        <v>107.47</v>
      </c>
      <c r="Y7" s="4">
        <v>0</v>
      </c>
      <c r="Z7" s="4">
        <v>0</v>
      </c>
      <c r="AA7" s="53">
        <v>109.53</v>
      </c>
      <c r="AB7" s="40">
        <f>(0.49+0.15)/2</f>
        <v>0.32</v>
      </c>
      <c r="AC7" s="4">
        <v>0</v>
      </c>
      <c r="AD7" s="52">
        <v>158.04072239890959</v>
      </c>
      <c r="AE7" s="4">
        <v>0</v>
      </c>
      <c r="AF7" s="4">
        <v>0</v>
      </c>
      <c r="AG7" s="41">
        <v>239.25240000000002</v>
      </c>
      <c r="AH7" s="4">
        <v>0</v>
      </c>
      <c r="AI7" s="4">
        <v>0</v>
      </c>
      <c r="AJ7" s="31">
        <v>179.02</v>
      </c>
      <c r="AK7" s="4">
        <v>0</v>
      </c>
      <c r="AL7" s="4">
        <v>0</v>
      </c>
      <c r="AM7" s="45">
        <f>0.9*AM13</f>
        <v>2836.0462995557505</v>
      </c>
      <c r="AN7" s="4">
        <v>0</v>
      </c>
      <c r="AO7" s="4">
        <v>0</v>
      </c>
      <c r="AP7" s="31">
        <v>68.73</v>
      </c>
      <c r="AQ7" s="4">
        <v>0</v>
      </c>
      <c r="AR7" s="4">
        <v>0</v>
      </c>
      <c r="AS7" s="48">
        <v>28191</v>
      </c>
      <c r="AT7" s="49">
        <v>0</v>
      </c>
      <c r="AV7" s="44">
        <f>0.9*AV13</f>
        <v>520.31700000000001</v>
      </c>
      <c r="AW7">
        <v>0</v>
      </c>
      <c r="AY7" s="146">
        <v>4.7560000000000002</v>
      </c>
      <c r="AZ7" s="144">
        <v>0</v>
      </c>
      <c r="BA7">
        <v>0</v>
      </c>
      <c r="BB7" s="31">
        <v>5650</v>
      </c>
      <c r="BE7" s="54">
        <v>4689.75</v>
      </c>
      <c r="BF7">
        <v>0</v>
      </c>
    </row>
    <row r="8" spans="1:59" ht="13.15" x14ac:dyDescent="0.35">
      <c r="A8" s="55" t="s">
        <v>82</v>
      </c>
      <c r="B8" s="56"/>
      <c r="F8" s="31"/>
      <c r="I8" s="31"/>
      <c r="L8" s="31"/>
      <c r="O8" s="31"/>
      <c r="R8" s="31"/>
      <c r="U8" s="31"/>
      <c r="X8" s="31"/>
      <c r="AA8" s="31"/>
      <c r="AD8" s="31"/>
      <c r="AG8" s="31"/>
      <c r="AJ8" s="31"/>
      <c r="AM8" s="54"/>
      <c r="AP8" s="31"/>
      <c r="AS8" s="48"/>
      <c r="AT8" s="49"/>
      <c r="AV8" s="31"/>
      <c r="AY8" s="146"/>
      <c r="AZ8" s="144"/>
      <c r="BB8" s="31"/>
      <c r="BE8" s="31"/>
    </row>
    <row r="9" spans="1:59" ht="11.25" customHeight="1" x14ac:dyDescent="0.35">
      <c r="A9" s="57" t="s">
        <v>83</v>
      </c>
      <c r="B9" s="39" t="s">
        <v>78</v>
      </c>
      <c r="C9">
        <v>52.62</v>
      </c>
      <c r="D9" s="4">
        <v>0</v>
      </c>
      <c r="E9" s="4">
        <v>0</v>
      </c>
      <c r="F9" s="31">
        <v>51.22</v>
      </c>
      <c r="G9" s="4">
        <v>0</v>
      </c>
      <c r="H9" s="4">
        <v>0</v>
      </c>
      <c r="I9" s="47">
        <v>65.087610860498771</v>
      </c>
      <c r="J9" s="4">
        <v>0</v>
      </c>
      <c r="K9" s="4">
        <v>0</v>
      </c>
      <c r="L9" s="43">
        <v>404.7</v>
      </c>
      <c r="M9" s="4">
        <v>121</v>
      </c>
      <c r="N9" s="4">
        <v>0</v>
      </c>
      <c r="O9" s="31">
        <v>41.92</v>
      </c>
      <c r="P9" s="4">
        <v>42.55</v>
      </c>
      <c r="Q9" s="4">
        <v>0</v>
      </c>
      <c r="R9" s="31">
        <v>101.53</v>
      </c>
      <c r="S9" s="4">
        <v>0</v>
      </c>
      <c r="T9" s="4">
        <v>0</v>
      </c>
      <c r="U9" s="44">
        <v>67.655000000000001</v>
      </c>
      <c r="V9" s="4">
        <v>0</v>
      </c>
      <c r="W9" s="4">
        <v>0</v>
      </c>
      <c r="X9" s="53">
        <f>X5*1.1</f>
        <v>36.179000000000002</v>
      </c>
      <c r="Y9" s="4">
        <v>0</v>
      </c>
      <c r="Z9" s="4">
        <v>0</v>
      </c>
      <c r="AA9" s="48">
        <v>40.869999999999997</v>
      </c>
      <c r="AB9" s="4">
        <v>0</v>
      </c>
      <c r="AC9" s="4">
        <v>0</v>
      </c>
      <c r="AD9" s="43">
        <v>52.074000000000005</v>
      </c>
      <c r="AE9" s="4">
        <v>10.58</v>
      </c>
      <c r="AF9" s="4">
        <v>0</v>
      </c>
      <c r="AG9" s="31">
        <v>35.94</v>
      </c>
      <c r="AH9" s="4">
        <v>0</v>
      </c>
      <c r="AI9" s="4">
        <v>0</v>
      </c>
      <c r="AJ9" s="44">
        <v>59.255000000000003</v>
      </c>
      <c r="AK9" s="4">
        <v>0</v>
      </c>
      <c r="AL9" s="4">
        <v>0</v>
      </c>
      <c r="AM9" s="45">
        <f>0.5*AM10</f>
        <v>648.97837837837835</v>
      </c>
      <c r="AN9" s="4">
        <v>460</v>
      </c>
      <c r="AO9" s="4">
        <v>0</v>
      </c>
      <c r="AP9" s="31">
        <v>35.130000000000003</v>
      </c>
      <c r="AQ9" s="4">
        <v>0</v>
      </c>
      <c r="AR9" s="4">
        <v>0</v>
      </c>
      <c r="AS9" s="48">
        <f>9532</f>
        <v>9532</v>
      </c>
      <c r="AT9" s="49">
        <v>0</v>
      </c>
      <c r="AV9" s="31">
        <v>167.38</v>
      </c>
      <c r="AW9">
        <v>0</v>
      </c>
      <c r="AY9" s="146">
        <v>9.5280000000000005</v>
      </c>
      <c r="AZ9" s="144">
        <v>0</v>
      </c>
      <c r="BA9">
        <v>0</v>
      </c>
      <c r="BB9" s="31">
        <v>558</v>
      </c>
      <c r="BE9" s="31">
        <v>1150</v>
      </c>
      <c r="BF9">
        <v>0</v>
      </c>
    </row>
    <row r="10" spans="1:59" x14ac:dyDescent="0.35">
      <c r="A10" t="s">
        <v>84</v>
      </c>
      <c r="B10" s="39" t="s">
        <v>78</v>
      </c>
      <c r="C10" s="4">
        <v>154.33000000000001</v>
      </c>
      <c r="D10" s="4">
        <v>36.340000000000003</v>
      </c>
      <c r="E10" s="4">
        <v>0</v>
      </c>
      <c r="F10" s="31">
        <v>171.77</v>
      </c>
      <c r="G10" s="4">
        <v>6.2</v>
      </c>
      <c r="H10" s="4">
        <v>0</v>
      </c>
      <c r="I10" s="31">
        <v>170.01</v>
      </c>
      <c r="J10" s="4">
        <v>17.89</v>
      </c>
      <c r="K10" s="4">
        <v>0</v>
      </c>
      <c r="L10" s="31">
        <v>1429</v>
      </c>
      <c r="M10" s="4">
        <v>388</v>
      </c>
      <c r="N10" s="4">
        <v>0</v>
      </c>
      <c r="O10" s="31">
        <v>198.9</v>
      </c>
      <c r="P10" s="4">
        <v>57.22</v>
      </c>
      <c r="Q10" s="4">
        <v>0</v>
      </c>
      <c r="R10" s="31">
        <v>193.55</v>
      </c>
      <c r="S10" s="4">
        <v>18.57</v>
      </c>
      <c r="T10" s="4">
        <v>0</v>
      </c>
      <c r="U10" s="31">
        <v>211.29</v>
      </c>
      <c r="V10" s="4">
        <v>38.15</v>
      </c>
      <c r="W10" s="4">
        <v>0</v>
      </c>
      <c r="X10" s="31">
        <v>233.57</v>
      </c>
      <c r="Y10" s="4">
        <v>13.64</v>
      </c>
      <c r="Z10" s="4">
        <v>0</v>
      </c>
      <c r="AA10" s="48">
        <v>199.55</v>
      </c>
      <c r="AB10" s="4">
        <v>31.39</v>
      </c>
      <c r="AC10" s="4">
        <v>0</v>
      </c>
      <c r="AD10" s="31">
        <v>205.98</v>
      </c>
      <c r="AE10" s="4">
        <v>30.77</v>
      </c>
      <c r="AF10" s="4">
        <v>0</v>
      </c>
      <c r="AG10" s="31">
        <v>212.67</v>
      </c>
      <c r="AH10" s="4">
        <v>27.43</v>
      </c>
      <c r="AI10" s="4">
        <v>0</v>
      </c>
      <c r="AJ10" s="31">
        <v>188.86</v>
      </c>
      <c r="AK10" s="4">
        <v>13.43</v>
      </c>
      <c r="AL10" s="4">
        <v>0</v>
      </c>
      <c r="AM10" s="54">
        <v>1297.9567567567567</v>
      </c>
      <c r="AN10" s="72">
        <v>534.91842105263163</v>
      </c>
      <c r="AO10" s="4">
        <v>0</v>
      </c>
      <c r="AP10" s="31">
        <v>99.19</v>
      </c>
      <c r="AQ10" s="4">
        <v>27.46</v>
      </c>
      <c r="AR10" s="4">
        <v>0</v>
      </c>
      <c r="AS10" s="48">
        <v>36743</v>
      </c>
      <c r="AT10" s="49">
        <v>0</v>
      </c>
      <c r="AV10" s="31">
        <v>490</v>
      </c>
      <c r="AW10">
        <v>0</v>
      </c>
      <c r="AY10" s="146">
        <v>8.5559999999999992</v>
      </c>
      <c r="AZ10" s="144">
        <v>0.35</v>
      </c>
      <c r="BA10">
        <v>0</v>
      </c>
      <c r="BB10" s="31">
        <v>4307</v>
      </c>
      <c r="BE10" s="50">
        <f>5478*7149/9640</f>
        <v>4062.4711618257261</v>
      </c>
      <c r="BF10">
        <v>0</v>
      </c>
    </row>
    <row r="11" spans="1:59" x14ac:dyDescent="0.35">
      <c r="A11" t="s">
        <v>85</v>
      </c>
      <c r="B11" s="30" t="s">
        <v>86</v>
      </c>
      <c r="C11" s="40">
        <v>285.9196809009855</v>
      </c>
      <c r="D11" s="4">
        <v>39.58</v>
      </c>
      <c r="E11" s="4">
        <v>0</v>
      </c>
      <c r="F11" s="31">
        <v>276.25</v>
      </c>
      <c r="G11" s="4">
        <v>13.63</v>
      </c>
      <c r="H11" s="4">
        <v>0</v>
      </c>
      <c r="I11" s="31">
        <v>290.98</v>
      </c>
      <c r="J11" s="58">
        <f>61.36+4.09</f>
        <v>65.45</v>
      </c>
      <c r="K11" s="4">
        <v>0</v>
      </c>
      <c r="L11" s="31">
        <v>2825</v>
      </c>
      <c r="M11" s="4">
        <v>243</v>
      </c>
      <c r="N11" s="4">
        <v>0</v>
      </c>
      <c r="O11" s="31">
        <v>287.27</v>
      </c>
      <c r="P11" s="4">
        <v>67.59</v>
      </c>
      <c r="Q11" s="4">
        <v>0</v>
      </c>
      <c r="R11" s="31">
        <v>280.14</v>
      </c>
      <c r="S11" s="4">
        <v>68.180000000000007</v>
      </c>
      <c r="T11" s="4">
        <v>0</v>
      </c>
      <c r="U11" s="31">
        <v>296.05</v>
      </c>
      <c r="V11" s="4">
        <v>130.78</v>
      </c>
      <c r="W11" s="4">
        <v>0</v>
      </c>
      <c r="X11" s="31">
        <v>297.72000000000003</v>
      </c>
      <c r="Y11" s="4">
        <v>47.36</v>
      </c>
      <c r="Z11" s="4">
        <v>0</v>
      </c>
      <c r="AA11" s="48">
        <v>337.3</v>
      </c>
      <c r="AB11" s="4">
        <v>375.65</v>
      </c>
      <c r="AC11" s="4">
        <v>0</v>
      </c>
      <c r="AD11" s="52">
        <f>0.9*AD19</f>
        <v>299.22300000000001</v>
      </c>
      <c r="AE11" s="4">
        <v>144.30000000000001</v>
      </c>
      <c r="AF11" s="4">
        <v>0</v>
      </c>
      <c r="AG11" s="47">
        <f>1.2*AG10</f>
        <v>255.20399999999998</v>
      </c>
      <c r="AH11" s="59">
        <v>23.0412</v>
      </c>
      <c r="AI11" s="4">
        <v>0</v>
      </c>
      <c r="AJ11" s="31">
        <v>287.87</v>
      </c>
      <c r="AK11" s="4">
        <v>78.709999999999994</v>
      </c>
      <c r="AL11" s="4">
        <v>0</v>
      </c>
      <c r="AM11" s="31">
        <v>2283</v>
      </c>
      <c r="AN11" s="4">
        <v>529</v>
      </c>
      <c r="AO11" s="4">
        <v>0</v>
      </c>
      <c r="AP11" s="31">
        <v>141.96</v>
      </c>
      <c r="AQ11" s="4">
        <v>31.05</v>
      </c>
      <c r="AR11" s="4">
        <v>0</v>
      </c>
      <c r="AS11" s="48">
        <v>91855</v>
      </c>
      <c r="AT11" s="49">
        <v>80200</v>
      </c>
      <c r="AV11" s="31">
        <v>1050</v>
      </c>
      <c r="AW11">
        <v>111</v>
      </c>
      <c r="AY11" s="146">
        <v>8.7910000000000004</v>
      </c>
      <c r="AZ11" s="144">
        <v>0.35</v>
      </c>
      <c r="BA11">
        <v>0</v>
      </c>
      <c r="BB11" s="31">
        <v>11546</v>
      </c>
      <c r="BC11">
        <v>8150</v>
      </c>
      <c r="BE11" s="31">
        <v>7149</v>
      </c>
      <c r="BF11" s="23">
        <v>0</v>
      </c>
    </row>
    <row r="12" spans="1:59" x14ac:dyDescent="0.35">
      <c r="A12" s="60" t="s">
        <v>87</v>
      </c>
      <c r="B12" s="30" t="s">
        <v>88</v>
      </c>
      <c r="C12">
        <v>4.1500000000000002E-2</v>
      </c>
      <c r="D12" s="61">
        <v>7.3000000000000001E-3</v>
      </c>
      <c r="E12" s="4">
        <v>0</v>
      </c>
      <c r="F12" s="31">
        <v>5.1799999999999999E-2</v>
      </c>
      <c r="G12" s="4">
        <v>0</v>
      </c>
      <c r="H12" s="4">
        <v>0</v>
      </c>
      <c r="I12" s="62">
        <f>0.044-J12</f>
        <v>4.1399999999999999E-2</v>
      </c>
      <c r="J12" s="21">
        <v>2.5999999999999999E-3</v>
      </c>
      <c r="K12" s="4">
        <v>0</v>
      </c>
      <c r="L12" s="31">
        <v>0.3876</v>
      </c>
      <c r="M12" s="4">
        <v>7.9000000000000001E-2</v>
      </c>
      <c r="N12" s="4">
        <v>0</v>
      </c>
      <c r="O12" s="31">
        <v>3.7600000000000001E-2</v>
      </c>
      <c r="P12" s="10">
        <v>4.3E-3</v>
      </c>
      <c r="Q12" s="4">
        <v>0</v>
      </c>
      <c r="R12" s="31">
        <v>3.8800000000000001E-2</v>
      </c>
      <c r="S12" s="63">
        <f>0.005*R12</f>
        <v>1.94E-4</v>
      </c>
      <c r="T12" s="4">
        <v>0</v>
      </c>
      <c r="U12" s="31">
        <v>4.5199999999999997E-2</v>
      </c>
      <c r="V12" s="4">
        <v>0</v>
      </c>
      <c r="W12" s="4">
        <v>0</v>
      </c>
      <c r="X12" s="31">
        <v>5.3100000000000001E-2</v>
      </c>
      <c r="Y12" s="4">
        <v>0</v>
      </c>
      <c r="Z12" s="4">
        <v>0</v>
      </c>
      <c r="AA12" s="31">
        <v>8.1799999999999998E-2</v>
      </c>
      <c r="AB12" s="10">
        <f>0.8*0.0147</f>
        <v>1.176E-2</v>
      </c>
      <c r="AC12" s="4">
        <v>0</v>
      </c>
      <c r="AD12" s="31">
        <v>5.96E-2</v>
      </c>
      <c r="AE12" s="21">
        <v>2.3999999999999998E-3</v>
      </c>
      <c r="AF12" s="4">
        <v>0</v>
      </c>
      <c r="AG12" s="31">
        <v>7.2700000000000001E-2</v>
      </c>
      <c r="AH12" s="4">
        <v>0</v>
      </c>
      <c r="AI12" s="4">
        <v>0</v>
      </c>
      <c r="AJ12" s="41">
        <v>4.3999999999999997E-2</v>
      </c>
      <c r="AK12" s="10">
        <v>2.2000000000000001E-3</v>
      </c>
      <c r="AL12" s="4">
        <v>0</v>
      </c>
      <c r="AM12" s="31">
        <v>0.26100000000000001</v>
      </c>
      <c r="AN12" s="4">
        <v>0</v>
      </c>
      <c r="AO12" s="4">
        <v>0</v>
      </c>
      <c r="AP12" s="31">
        <v>3.6600000000000001E-2</v>
      </c>
      <c r="AQ12" s="21">
        <v>0</v>
      </c>
      <c r="AR12" s="4">
        <v>0</v>
      </c>
      <c r="AS12" s="31">
        <v>13.75</v>
      </c>
      <c r="AT12" s="49">
        <v>0</v>
      </c>
      <c r="AV12" s="31">
        <v>0.1603</v>
      </c>
      <c r="AW12" s="23">
        <v>0</v>
      </c>
      <c r="AY12" s="146">
        <v>17.128</v>
      </c>
      <c r="AZ12" s="144">
        <v>0</v>
      </c>
      <c r="BA12">
        <v>0</v>
      </c>
      <c r="BB12" s="31">
        <v>1.66</v>
      </c>
      <c r="BE12" s="31">
        <v>1.9339999999999999</v>
      </c>
      <c r="BF12">
        <v>0.02</v>
      </c>
    </row>
    <row r="13" spans="1:59" ht="25.5" x14ac:dyDescent="0.35">
      <c r="A13" t="s">
        <v>89</v>
      </c>
      <c r="B13" s="39" t="s">
        <v>81</v>
      </c>
      <c r="C13" s="40">
        <f>135.75*272.36/264.95</f>
        <v>139.54659369692396</v>
      </c>
      <c r="D13" s="61">
        <f>0.5*42.58</f>
        <v>21.29</v>
      </c>
      <c r="E13" s="4">
        <v>0</v>
      </c>
      <c r="F13" s="44">
        <f>141.704623354123*1.1</f>
        <v>155.8750856895353</v>
      </c>
      <c r="G13" s="4">
        <v>12.552000000000001</v>
      </c>
      <c r="H13" s="4">
        <v>0</v>
      </c>
      <c r="I13" s="31">
        <v>178.7</v>
      </c>
      <c r="J13" s="58">
        <f>25.21+3.81</f>
        <v>29.02</v>
      </c>
      <c r="K13" s="4">
        <v>0</v>
      </c>
      <c r="L13" s="45">
        <f>L21*0.7</f>
        <v>2056.6</v>
      </c>
      <c r="M13" s="71">
        <f>1464*0.51/7.15</f>
        <v>104.42517482517482</v>
      </c>
      <c r="N13" s="4">
        <v>0</v>
      </c>
      <c r="O13" s="31">
        <v>122.82</v>
      </c>
      <c r="P13" s="4">
        <v>19.03</v>
      </c>
      <c r="Q13" s="4">
        <v>0</v>
      </c>
      <c r="R13" s="31">
        <v>182.03</v>
      </c>
      <c r="S13" s="40">
        <f>13.84</f>
        <v>13.84</v>
      </c>
      <c r="T13" s="4">
        <v>0</v>
      </c>
      <c r="U13" s="31">
        <v>231.02</v>
      </c>
      <c r="V13" s="4">
        <v>0</v>
      </c>
      <c r="W13" s="4">
        <v>0</v>
      </c>
      <c r="X13" s="64">
        <f>123.9</f>
        <v>123.9</v>
      </c>
      <c r="Y13" s="4">
        <v>0</v>
      </c>
      <c r="Z13" s="4">
        <v>0</v>
      </c>
      <c r="AA13" s="48">
        <v>138.72</v>
      </c>
      <c r="AB13" s="58">
        <v>20.6</v>
      </c>
      <c r="AC13" s="4">
        <v>0</v>
      </c>
      <c r="AD13" s="31">
        <v>170.43</v>
      </c>
      <c r="AE13" s="4">
        <v>10.26</v>
      </c>
      <c r="AF13" s="4">
        <v>0</v>
      </c>
      <c r="AG13" s="41">
        <v>263.17</v>
      </c>
      <c r="AH13" s="4">
        <v>0</v>
      </c>
      <c r="AI13" s="4">
        <v>0</v>
      </c>
      <c r="AJ13" s="31">
        <v>190.29</v>
      </c>
      <c r="AK13" s="4">
        <v>0</v>
      </c>
      <c r="AL13" s="4">
        <v>0</v>
      </c>
      <c r="AM13" s="45">
        <v>3151.1625550619451</v>
      </c>
      <c r="AN13" s="4">
        <v>464.02228599999995</v>
      </c>
      <c r="AO13" s="4">
        <v>0</v>
      </c>
      <c r="AP13" s="31">
        <v>69.17</v>
      </c>
      <c r="AQ13" s="4">
        <v>0</v>
      </c>
      <c r="AR13" s="4">
        <v>0</v>
      </c>
      <c r="AS13" s="48">
        <v>35251</v>
      </c>
      <c r="AT13" s="65">
        <v>0</v>
      </c>
      <c r="AV13" s="31">
        <v>578.13</v>
      </c>
      <c r="AW13">
        <v>0</v>
      </c>
      <c r="AY13" s="146">
        <v>4.7560000000000002</v>
      </c>
      <c r="AZ13" s="144">
        <v>0</v>
      </c>
      <c r="BA13">
        <v>0</v>
      </c>
      <c r="BB13" s="31">
        <v>5704</v>
      </c>
      <c r="BE13" s="31">
        <v>4689.75</v>
      </c>
      <c r="BF13">
        <v>0</v>
      </c>
    </row>
    <row r="14" spans="1:59" ht="13.15" x14ac:dyDescent="0.4">
      <c r="A14" s="66" t="s">
        <v>90</v>
      </c>
      <c r="B14" s="67"/>
      <c r="F14" s="31"/>
      <c r="I14" s="31"/>
      <c r="L14" s="31"/>
      <c r="O14" s="31"/>
      <c r="R14" s="31"/>
      <c r="U14" s="31"/>
      <c r="X14" s="31"/>
      <c r="AA14" s="31"/>
      <c r="AD14" s="31"/>
      <c r="AG14" s="31"/>
      <c r="AJ14" s="31"/>
      <c r="AM14" s="31"/>
      <c r="AP14" s="31"/>
      <c r="AS14" s="31"/>
      <c r="AV14" s="31"/>
      <c r="AY14" s="146"/>
      <c r="AZ14" s="144"/>
      <c r="BB14" s="31"/>
      <c r="BE14" s="31"/>
    </row>
    <row r="15" spans="1:59" x14ac:dyDescent="0.35">
      <c r="A15" t="s">
        <v>91</v>
      </c>
      <c r="B15" s="30" t="s">
        <v>92</v>
      </c>
      <c r="C15">
        <v>0.35899999999999999</v>
      </c>
      <c r="D15" s="4">
        <v>0.28999999999999998</v>
      </c>
      <c r="E15" s="4">
        <v>0.2</v>
      </c>
      <c r="F15" s="31">
        <v>0.36299999999999999</v>
      </c>
      <c r="G15" s="4">
        <v>0.28999999999999998</v>
      </c>
      <c r="H15" s="4">
        <v>0.21</v>
      </c>
      <c r="I15" s="31">
        <v>0.312</v>
      </c>
      <c r="J15" s="4">
        <v>0.378</v>
      </c>
      <c r="K15" s="4">
        <v>0.16</v>
      </c>
      <c r="L15" s="31">
        <v>3.1059999999999999</v>
      </c>
      <c r="M15" s="4">
        <v>2.57</v>
      </c>
      <c r="N15" s="4">
        <v>0.25</v>
      </c>
      <c r="O15" s="41">
        <v>0.39300000000000002</v>
      </c>
      <c r="P15" s="4">
        <v>0.30399999999999999</v>
      </c>
      <c r="Q15" s="4">
        <v>0.22</v>
      </c>
      <c r="R15" s="31">
        <v>0.32100000000000001</v>
      </c>
      <c r="S15" s="4">
        <v>0.38400000000000001</v>
      </c>
      <c r="T15" s="4">
        <v>0.1978</v>
      </c>
      <c r="U15" s="31">
        <v>0.32</v>
      </c>
      <c r="V15" s="4">
        <v>0.24399999999999999</v>
      </c>
      <c r="W15" s="4">
        <v>0.18</v>
      </c>
      <c r="X15" s="31">
        <v>0.36899999999999999</v>
      </c>
      <c r="Y15" s="4">
        <v>0.31900000000000001</v>
      </c>
      <c r="Z15" s="4">
        <v>0.21</v>
      </c>
      <c r="AA15" s="31">
        <v>0.36</v>
      </c>
      <c r="AB15" s="4">
        <v>0.38300000000000001</v>
      </c>
      <c r="AC15" s="4">
        <v>0.2</v>
      </c>
      <c r="AD15" s="31">
        <v>0.36799999999999999</v>
      </c>
      <c r="AE15" s="4">
        <v>0.35199999999999998</v>
      </c>
      <c r="AF15" s="4">
        <v>0.17499999999999999</v>
      </c>
      <c r="AG15" s="31">
        <v>0.313</v>
      </c>
      <c r="AH15" s="4">
        <v>0.246</v>
      </c>
      <c r="AI15" s="4">
        <v>0.17</v>
      </c>
      <c r="AJ15" s="41">
        <v>0.33</v>
      </c>
      <c r="AK15" s="4">
        <v>0.27</v>
      </c>
      <c r="AL15" s="4">
        <v>0.16</v>
      </c>
      <c r="AM15" s="41">
        <v>3.8319999999999999</v>
      </c>
      <c r="AN15" s="4">
        <v>2.9249999999999998</v>
      </c>
      <c r="AO15" s="4">
        <v>0.25</v>
      </c>
      <c r="AP15" s="31">
        <v>0.20799999999999999</v>
      </c>
      <c r="AQ15" s="4">
        <v>0.48399999999999999</v>
      </c>
      <c r="AR15" s="4">
        <v>0.17499999999999999</v>
      </c>
      <c r="AS15" s="41">
        <v>91.86</v>
      </c>
      <c r="AT15" s="4">
        <v>80.2</v>
      </c>
      <c r="AU15" s="4">
        <v>0.25</v>
      </c>
      <c r="AV15" s="41">
        <v>1.202</v>
      </c>
      <c r="AW15" s="4">
        <v>0.89300000000000002</v>
      </c>
      <c r="AX15" s="4">
        <v>0.22</v>
      </c>
      <c r="AY15" s="147">
        <v>19.940999999999999</v>
      </c>
      <c r="AZ15" s="145">
        <v>7.4930000000000003</v>
      </c>
      <c r="BA15" s="4">
        <v>0</v>
      </c>
      <c r="BB15" s="41">
        <v>12.1</v>
      </c>
      <c r="BC15" s="4">
        <v>8.15</v>
      </c>
      <c r="BD15" s="4">
        <v>0.22</v>
      </c>
      <c r="BE15" s="41">
        <v>13.75</v>
      </c>
      <c r="BF15" s="4">
        <v>12.03</v>
      </c>
      <c r="BG15" s="4">
        <v>0.23</v>
      </c>
    </row>
    <row r="16" spans="1:59" x14ac:dyDescent="0.35">
      <c r="A16" t="s">
        <v>93</v>
      </c>
      <c r="B16" s="30" t="s">
        <v>92</v>
      </c>
      <c r="C16">
        <v>0.37</v>
      </c>
      <c r="D16" s="4">
        <v>0.41399999999999998</v>
      </c>
      <c r="E16" s="4">
        <v>0.2</v>
      </c>
      <c r="F16" s="31">
        <v>0.35699999999999998</v>
      </c>
      <c r="G16" s="4">
        <v>0.50700000000000001</v>
      </c>
      <c r="H16" s="4">
        <v>0.21</v>
      </c>
      <c r="I16" s="31">
        <v>0.312</v>
      </c>
      <c r="J16" s="4">
        <v>0.56200000000000006</v>
      </c>
      <c r="K16" s="4">
        <v>0.16</v>
      </c>
      <c r="L16" s="31">
        <v>2.8170000000000002</v>
      </c>
      <c r="M16" s="4">
        <v>3.87</v>
      </c>
      <c r="N16" s="4">
        <v>0.25</v>
      </c>
      <c r="O16" s="41">
        <v>0.371</v>
      </c>
      <c r="P16" s="4">
        <v>0.55900000000000005</v>
      </c>
      <c r="Q16" s="4">
        <v>0.22</v>
      </c>
      <c r="R16" s="31">
        <v>0.32900000000000001</v>
      </c>
      <c r="S16" s="4">
        <v>0.58099999999999996</v>
      </c>
      <c r="T16" s="4">
        <v>0.1978</v>
      </c>
      <c r="U16" s="31">
        <v>0.36299999999999999</v>
      </c>
      <c r="V16" s="4">
        <v>0.28899999999999998</v>
      </c>
      <c r="W16" s="4">
        <v>0.18</v>
      </c>
      <c r="X16" s="31">
        <v>0.36699999999999999</v>
      </c>
      <c r="Y16" s="4">
        <v>0.372</v>
      </c>
      <c r="Z16" s="4">
        <v>0.21</v>
      </c>
      <c r="AA16" s="31">
        <v>0.38</v>
      </c>
      <c r="AB16" s="4">
        <v>0.52100000000000002</v>
      </c>
      <c r="AC16" s="4">
        <v>0.2</v>
      </c>
      <c r="AD16" s="31">
        <v>0.39</v>
      </c>
      <c r="AE16" s="4">
        <v>0.59699999999999998</v>
      </c>
      <c r="AF16" s="4">
        <v>0.17499999999999999</v>
      </c>
      <c r="AG16" s="31">
        <v>0.438</v>
      </c>
      <c r="AH16" s="4">
        <v>0.30299999999999999</v>
      </c>
      <c r="AI16" s="4">
        <v>0.17</v>
      </c>
      <c r="AJ16" s="41">
        <v>0.33500000000000002</v>
      </c>
      <c r="AK16" s="4">
        <v>0.372</v>
      </c>
      <c r="AL16" s="4">
        <v>0.16</v>
      </c>
      <c r="AM16" s="41">
        <v>3.14</v>
      </c>
      <c r="AN16" s="4">
        <v>4.47</v>
      </c>
      <c r="AO16" s="4">
        <v>0.25</v>
      </c>
      <c r="AP16" s="31">
        <v>0.19600000000000001</v>
      </c>
      <c r="AQ16" s="4">
        <v>0.48399999999999999</v>
      </c>
      <c r="AR16" s="4">
        <v>0.17499999999999999</v>
      </c>
      <c r="AS16" s="41">
        <v>92.93</v>
      </c>
      <c r="AT16" s="4">
        <v>93</v>
      </c>
      <c r="AU16" s="4">
        <v>0.25</v>
      </c>
      <c r="AV16" s="41">
        <v>1.3480000000000001</v>
      </c>
      <c r="AW16" s="4">
        <v>1.224</v>
      </c>
      <c r="AX16" s="4">
        <v>0.22</v>
      </c>
      <c r="AY16" s="147">
        <v>21.449000000000002</v>
      </c>
      <c r="AZ16" s="145">
        <v>8.3460000000000001</v>
      </c>
      <c r="BA16" s="4">
        <v>0</v>
      </c>
      <c r="BB16" s="41">
        <v>12.69</v>
      </c>
      <c r="BC16" s="4">
        <v>10.84</v>
      </c>
      <c r="BD16" s="4">
        <v>0.22</v>
      </c>
      <c r="BE16" s="41">
        <v>15.44</v>
      </c>
      <c r="BF16" s="4">
        <v>11.78</v>
      </c>
      <c r="BG16" s="4">
        <v>0.23</v>
      </c>
    </row>
    <row r="17" spans="1:59" ht="13.15" x14ac:dyDescent="0.4">
      <c r="A17" s="66" t="s">
        <v>94</v>
      </c>
      <c r="B17" s="67"/>
      <c r="F17" s="31"/>
      <c r="I17" s="31"/>
      <c r="L17" s="31"/>
      <c r="O17" s="31"/>
      <c r="R17" s="31"/>
      <c r="U17" s="31"/>
      <c r="X17" s="31"/>
      <c r="AA17" s="31"/>
      <c r="AD17" s="31"/>
      <c r="AG17" s="31"/>
      <c r="AJ17" s="31"/>
      <c r="AM17" s="31"/>
      <c r="AP17" s="31"/>
      <c r="AS17" s="31"/>
      <c r="AV17" s="31"/>
      <c r="AY17" s="146"/>
      <c r="AZ17" s="144"/>
      <c r="BB17" s="31"/>
      <c r="BE17" s="31"/>
    </row>
    <row r="18" spans="1:59" x14ac:dyDescent="0.35">
      <c r="A18" s="68" t="s">
        <v>95</v>
      </c>
      <c r="B18" s="39" t="s">
        <v>78</v>
      </c>
      <c r="C18">
        <v>255.67</v>
      </c>
      <c r="D18" s="4">
        <v>0</v>
      </c>
      <c r="E18" s="4">
        <v>0.2</v>
      </c>
      <c r="F18" s="31">
        <v>266.86</v>
      </c>
      <c r="G18" s="4">
        <v>0</v>
      </c>
      <c r="H18" s="4">
        <v>0.12</v>
      </c>
      <c r="I18" s="31">
        <v>316.52853090172243</v>
      </c>
      <c r="J18" s="4">
        <v>0</v>
      </c>
      <c r="K18" s="4">
        <v>0.16</v>
      </c>
      <c r="L18" s="31">
        <v>1083</v>
      </c>
      <c r="M18" s="4">
        <v>1639</v>
      </c>
      <c r="N18" s="4">
        <v>0.25</v>
      </c>
      <c r="O18" s="43">
        <f>1.2*O9</f>
        <v>50.304000000000002</v>
      </c>
      <c r="P18" s="40">
        <f>P9</f>
        <v>42.55</v>
      </c>
      <c r="Q18" s="4">
        <v>0.22</v>
      </c>
      <c r="R18" s="31">
        <v>228.26</v>
      </c>
      <c r="S18" s="4">
        <v>0</v>
      </c>
      <c r="T18" s="4">
        <v>0.19600000000000001</v>
      </c>
      <c r="U18" s="31">
        <v>206.76</v>
      </c>
      <c r="V18" s="4">
        <v>0</v>
      </c>
      <c r="W18" s="4">
        <v>0.18</v>
      </c>
      <c r="X18" s="47">
        <v>190.94325575173889</v>
      </c>
      <c r="Y18" s="4">
        <v>0</v>
      </c>
      <c r="Z18" s="4">
        <v>0.125</v>
      </c>
      <c r="AA18" s="48">
        <v>99.495000000000005</v>
      </c>
      <c r="AB18" s="4">
        <v>0</v>
      </c>
      <c r="AC18" s="4">
        <v>0.09</v>
      </c>
      <c r="AD18" s="44">
        <v>104.14800000000001</v>
      </c>
      <c r="AE18" s="4">
        <v>0</v>
      </c>
      <c r="AF18" s="4">
        <v>0.17499999999999999</v>
      </c>
      <c r="AG18" s="31">
        <v>91.296000000000006</v>
      </c>
      <c r="AH18" s="4">
        <v>0</v>
      </c>
      <c r="AI18" s="4">
        <v>0.05</v>
      </c>
      <c r="AJ18" s="44">
        <f>1.2*AJ9</f>
        <v>71.105999999999995</v>
      </c>
      <c r="AK18" s="4">
        <v>0</v>
      </c>
      <c r="AL18" s="4">
        <v>0.16</v>
      </c>
      <c r="AM18" s="69">
        <f>1.5*AM9</f>
        <v>973.46756756756758</v>
      </c>
      <c r="AN18" s="40">
        <f>AN9</f>
        <v>460</v>
      </c>
      <c r="AO18" s="4">
        <v>0.25</v>
      </c>
      <c r="AP18" s="31">
        <v>131.21</v>
      </c>
      <c r="AQ18" s="4">
        <v>0</v>
      </c>
      <c r="AR18" s="4">
        <v>0.05</v>
      </c>
      <c r="AS18" s="31">
        <v>15107</v>
      </c>
      <c r="AT18" s="4">
        <v>0</v>
      </c>
      <c r="AU18" s="4">
        <v>0.12</v>
      </c>
      <c r="AV18" s="31">
        <v>329.96</v>
      </c>
      <c r="AW18" s="65">
        <v>0</v>
      </c>
      <c r="AX18" s="4">
        <v>0.22</v>
      </c>
      <c r="AY18" s="147">
        <v>12.656000000000001</v>
      </c>
      <c r="AZ18" s="145">
        <v>0</v>
      </c>
      <c r="BA18" s="4">
        <v>0</v>
      </c>
      <c r="BB18" s="31">
        <v>817</v>
      </c>
      <c r="BD18">
        <v>0.22</v>
      </c>
      <c r="BE18" s="31">
        <v>1172</v>
      </c>
      <c r="BF18" s="23">
        <v>0</v>
      </c>
    </row>
    <row r="19" spans="1:59" x14ac:dyDescent="0.35">
      <c r="A19" t="s">
        <v>96</v>
      </c>
      <c r="B19" s="30" t="s">
        <v>86</v>
      </c>
      <c r="C19">
        <v>298.42</v>
      </c>
      <c r="D19" s="4">
        <v>75.97</v>
      </c>
      <c r="E19" s="4">
        <v>0.2</v>
      </c>
      <c r="F19" s="31">
        <v>276.25</v>
      </c>
      <c r="G19" s="4">
        <v>13.63</v>
      </c>
      <c r="H19" s="4">
        <v>0.21</v>
      </c>
      <c r="I19" s="31">
        <v>290.98</v>
      </c>
      <c r="J19" s="58">
        <f>61.36+20.45</f>
        <v>81.81</v>
      </c>
      <c r="K19" s="4">
        <v>0.16</v>
      </c>
      <c r="L19" s="31">
        <v>2470</v>
      </c>
      <c r="M19" s="4">
        <v>2000</v>
      </c>
      <c r="N19" s="4">
        <v>0.25</v>
      </c>
      <c r="O19" s="31">
        <v>287.27999999999997</v>
      </c>
      <c r="P19" s="4">
        <v>67.59</v>
      </c>
      <c r="Q19" s="4">
        <v>0.22</v>
      </c>
      <c r="R19" s="31">
        <v>319.08</v>
      </c>
      <c r="S19" s="4">
        <v>64.36</v>
      </c>
      <c r="T19" s="4">
        <v>0.19850000000000001</v>
      </c>
      <c r="U19" s="31">
        <v>296.05</v>
      </c>
      <c r="V19" s="4">
        <v>130.78</v>
      </c>
      <c r="W19" s="4">
        <v>0.18</v>
      </c>
      <c r="X19" s="31">
        <v>362.95</v>
      </c>
      <c r="Y19" s="4">
        <v>47.36</v>
      </c>
      <c r="Z19" s="4">
        <v>0.125</v>
      </c>
      <c r="AA19" s="48">
        <v>337.3</v>
      </c>
      <c r="AB19" s="4">
        <v>375.65</v>
      </c>
      <c r="AC19" s="4">
        <v>0.2</v>
      </c>
      <c r="AD19" s="31">
        <v>332.47</v>
      </c>
      <c r="AE19" s="4">
        <v>144.30000000000001</v>
      </c>
      <c r="AF19" s="4">
        <v>0.17499999999999999</v>
      </c>
      <c r="AG19" s="52">
        <f>1.2*AG11</f>
        <v>306.24479999999994</v>
      </c>
      <c r="AH19" s="4">
        <v>28.57</v>
      </c>
      <c r="AI19" s="4">
        <v>0.05</v>
      </c>
      <c r="AJ19" s="31">
        <v>287.87</v>
      </c>
      <c r="AK19" s="4">
        <v>78.709999999999994</v>
      </c>
      <c r="AL19" s="4">
        <v>0.16</v>
      </c>
      <c r="AM19" s="31">
        <v>2539</v>
      </c>
      <c r="AN19" s="4">
        <v>1801</v>
      </c>
      <c r="AO19" s="4">
        <v>0.25</v>
      </c>
      <c r="AP19" s="31">
        <v>173.83</v>
      </c>
      <c r="AQ19" s="4">
        <v>31.05</v>
      </c>
      <c r="AR19" s="4">
        <v>0.05</v>
      </c>
      <c r="AS19" s="42">
        <v>99315.025246041929</v>
      </c>
      <c r="AU19" s="4">
        <v>0.12</v>
      </c>
      <c r="AV19" s="70">
        <v>1217</v>
      </c>
      <c r="AW19" s="65">
        <v>111</v>
      </c>
      <c r="AX19" s="4">
        <v>0.22</v>
      </c>
      <c r="AY19" s="147">
        <v>19.940999999999999</v>
      </c>
      <c r="AZ19" s="145">
        <v>0.67700000000000005</v>
      </c>
      <c r="BA19" s="4">
        <v>0</v>
      </c>
      <c r="BB19" s="31">
        <v>11546</v>
      </c>
      <c r="BD19">
        <v>0.22</v>
      </c>
      <c r="BE19" s="31">
        <v>7149</v>
      </c>
      <c r="BF19" s="23">
        <v>8645</v>
      </c>
    </row>
    <row r="20" spans="1:59" x14ac:dyDescent="0.35">
      <c r="A20" t="s">
        <v>97</v>
      </c>
      <c r="B20" s="30" t="s">
        <v>88</v>
      </c>
      <c r="C20">
        <v>9.4299999999999995E-2</v>
      </c>
      <c r="D20" s="4">
        <v>1.2E-2</v>
      </c>
      <c r="E20" s="4">
        <v>0.2</v>
      </c>
      <c r="F20" s="31">
        <v>0.1172</v>
      </c>
      <c r="G20" s="21">
        <v>1.3600000000000001E-3</v>
      </c>
      <c r="H20" s="4">
        <v>0.21</v>
      </c>
      <c r="I20" s="62">
        <f>0.1129-J20</f>
        <v>0.10009999999999999</v>
      </c>
      <c r="J20" s="4">
        <v>1.2800000000000001E-2</v>
      </c>
      <c r="K20" s="4">
        <v>0.15939999999999999</v>
      </c>
      <c r="L20" s="31">
        <v>0.6401</v>
      </c>
      <c r="M20" s="4">
        <v>0.63739999999999997</v>
      </c>
      <c r="N20" s="4">
        <v>0.25</v>
      </c>
      <c r="O20" s="31">
        <v>6.2199999999999998E-2</v>
      </c>
      <c r="P20" s="4">
        <v>7.0000000000000001E-3</v>
      </c>
      <c r="Q20" s="4">
        <v>0.22</v>
      </c>
      <c r="R20" s="31">
        <v>8.6999999999999994E-2</v>
      </c>
      <c r="S20" s="4">
        <v>7.3000000000000001E-3</v>
      </c>
      <c r="T20" s="4">
        <v>0.17</v>
      </c>
      <c r="U20" s="31">
        <v>7.0099999999999996E-2</v>
      </c>
      <c r="V20" s="4">
        <v>0</v>
      </c>
      <c r="W20" s="4">
        <v>0.08</v>
      </c>
      <c r="X20" s="31">
        <v>9.7799999999999998E-2</v>
      </c>
      <c r="Y20" s="4">
        <v>0</v>
      </c>
      <c r="Z20" s="4">
        <v>0.125</v>
      </c>
      <c r="AA20" s="62">
        <v>0.1134</v>
      </c>
      <c r="AB20" s="4">
        <v>2.0199999999999999E-2</v>
      </c>
      <c r="AC20" s="4">
        <v>0.1</v>
      </c>
      <c r="AD20" s="31">
        <v>9.3799999999999994E-2</v>
      </c>
      <c r="AE20" s="4">
        <v>2.7300000000000001E-2</v>
      </c>
      <c r="AF20" s="4">
        <v>0.17499999999999999</v>
      </c>
      <c r="AG20" s="31">
        <v>0.1235</v>
      </c>
      <c r="AH20" s="4">
        <v>0</v>
      </c>
      <c r="AI20" s="4">
        <v>5.0200000000000002E-2</v>
      </c>
      <c r="AJ20" s="31">
        <v>0.1043</v>
      </c>
      <c r="AK20" s="21">
        <v>5.3E-3</v>
      </c>
      <c r="AL20" s="4">
        <v>0.16</v>
      </c>
      <c r="AM20" s="31">
        <v>0.49199999999999999</v>
      </c>
      <c r="AN20" s="40">
        <v>0.16200000000000001</v>
      </c>
      <c r="AO20" s="4">
        <v>0.25</v>
      </c>
      <c r="AP20" s="31">
        <v>6.7100000000000007E-2</v>
      </c>
      <c r="AQ20" s="4">
        <v>0</v>
      </c>
      <c r="AR20" s="4">
        <v>4.9549999999999997E-2</v>
      </c>
      <c r="AS20" s="31">
        <v>16.41</v>
      </c>
      <c r="AT20" s="4">
        <v>0</v>
      </c>
      <c r="AU20" s="4">
        <v>0.12</v>
      </c>
      <c r="AV20" s="31">
        <v>0.23319999999999999</v>
      </c>
      <c r="AW20" s="65">
        <v>0</v>
      </c>
      <c r="AX20" s="4">
        <v>0.22</v>
      </c>
      <c r="AY20" s="147">
        <v>20.007000000000001</v>
      </c>
      <c r="AZ20" s="145">
        <v>0</v>
      </c>
      <c r="BA20" s="4">
        <v>0</v>
      </c>
      <c r="BB20" s="31">
        <v>1.72</v>
      </c>
      <c r="BD20">
        <v>0.22</v>
      </c>
      <c r="BE20" s="31">
        <v>2.085</v>
      </c>
      <c r="BF20" s="23">
        <v>2.1999999999999999E-2</v>
      </c>
    </row>
    <row r="21" spans="1:59" ht="25.5" x14ac:dyDescent="0.35">
      <c r="A21" t="s">
        <v>98</v>
      </c>
      <c r="B21" s="39" t="s">
        <v>81</v>
      </c>
      <c r="C21">
        <v>272.36</v>
      </c>
      <c r="D21" s="4">
        <v>42.58</v>
      </c>
      <c r="E21" s="4">
        <v>0.2</v>
      </c>
      <c r="F21" s="31">
        <v>351.37</v>
      </c>
      <c r="G21" s="4">
        <v>14.18</v>
      </c>
      <c r="H21" s="4">
        <v>0.21</v>
      </c>
      <c r="I21" s="31">
        <v>308.82</v>
      </c>
      <c r="J21" s="4">
        <v>40.44</v>
      </c>
      <c r="K21" s="4">
        <v>0.16</v>
      </c>
      <c r="L21" s="54">
        <v>2938</v>
      </c>
      <c r="M21" s="4">
        <v>1820</v>
      </c>
      <c r="N21" s="4">
        <v>0.25</v>
      </c>
      <c r="O21" s="31">
        <v>122.82</v>
      </c>
      <c r="P21" s="4">
        <v>19.03</v>
      </c>
      <c r="Q21" s="4">
        <v>0.22</v>
      </c>
      <c r="R21" s="31">
        <v>320.87</v>
      </c>
      <c r="S21" s="4">
        <v>0</v>
      </c>
      <c r="T21" s="4">
        <v>0.17499999999999999</v>
      </c>
      <c r="U21" s="31">
        <v>284.26</v>
      </c>
      <c r="V21" s="4">
        <v>0</v>
      </c>
      <c r="W21" s="4">
        <v>0.08</v>
      </c>
      <c r="X21" s="31">
        <v>333.43</v>
      </c>
      <c r="Y21" s="4">
        <v>0</v>
      </c>
      <c r="Z21" s="4">
        <v>0.125</v>
      </c>
      <c r="AA21" s="48">
        <v>320.95999999999998</v>
      </c>
      <c r="AB21" s="4">
        <v>181.05</v>
      </c>
      <c r="AC21" s="4">
        <v>0.2</v>
      </c>
      <c r="AD21" s="31">
        <v>252.28</v>
      </c>
      <c r="AE21" s="4">
        <v>79.55</v>
      </c>
      <c r="AF21" s="4">
        <v>0.17499999999999999</v>
      </c>
      <c r="AG21" s="44">
        <v>657.93</v>
      </c>
      <c r="AH21" s="4">
        <v>0</v>
      </c>
      <c r="AI21" s="4">
        <v>0.05</v>
      </c>
      <c r="AJ21" s="31">
        <v>459.61</v>
      </c>
      <c r="AK21" s="4">
        <v>0</v>
      </c>
      <c r="AL21" s="4">
        <v>0.16</v>
      </c>
      <c r="AM21" s="45">
        <f>1.2*AM13</f>
        <v>3781.395066074334</v>
      </c>
      <c r="AN21" s="4">
        <v>0</v>
      </c>
      <c r="AO21" s="4">
        <v>0.25</v>
      </c>
      <c r="AP21" s="31">
        <v>184.33</v>
      </c>
      <c r="AQ21" s="4">
        <v>0</v>
      </c>
      <c r="AR21" s="4">
        <v>4.99E-2</v>
      </c>
      <c r="AS21" s="48">
        <v>41914</v>
      </c>
      <c r="AT21" s="65">
        <v>0</v>
      </c>
      <c r="AU21" s="4">
        <v>0.12</v>
      </c>
      <c r="AV21" s="31">
        <v>881.64</v>
      </c>
      <c r="AW21" s="65">
        <v>0</v>
      </c>
      <c r="AX21" s="4">
        <v>0.22</v>
      </c>
      <c r="AY21" s="147">
        <v>4.7560000000000002</v>
      </c>
      <c r="AZ21" s="145">
        <v>0</v>
      </c>
      <c r="BA21" s="4">
        <v>0</v>
      </c>
      <c r="BB21" s="31">
        <v>6781</v>
      </c>
      <c r="BD21">
        <v>0.22</v>
      </c>
      <c r="BE21" s="31">
        <v>4551</v>
      </c>
      <c r="BF21" s="23">
        <v>0</v>
      </c>
    </row>
    <row r="23" spans="1:59" ht="13.15" x14ac:dyDescent="0.4">
      <c r="C23" s="1" t="s">
        <v>138</v>
      </c>
      <c r="F23" s="9"/>
      <c r="O23" s="9"/>
      <c r="P23" s="9"/>
      <c r="Q23" s="9"/>
      <c r="R23" s="9"/>
      <c r="S23" s="9"/>
      <c r="T23" s="9"/>
    </row>
    <row r="24" spans="1:59" ht="13.15" x14ac:dyDescent="0.4">
      <c r="A24" s="1" t="s">
        <v>137</v>
      </c>
      <c r="C24" s="84" t="str">
        <f>C2</f>
        <v>AT</v>
      </c>
      <c r="D24" s="84"/>
      <c r="E24" s="84"/>
      <c r="F24" s="84" t="str">
        <f>F2</f>
        <v>BE</v>
      </c>
      <c r="G24" s="84"/>
      <c r="H24" s="84"/>
      <c r="I24" s="84" t="str">
        <f>I2</f>
        <v>DE</v>
      </c>
      <c r="J24" s="84"/>
      <c r="K24" s="84"/>
      <c r="L24" s="84" t="str">
        <f>L2</f>
        <v>DK</v>
      </c>
      <c r="M24" s="84"/>
      <c r="N24" s="84" t="str">
        <f>N2</f>
        <v>(*)</v>
      </c>
      <c r="O24" s="84" t="str">
        <f>O2</f>
        <v>FI</v>
      </c>
      <c r="P24" s="84"/>
      <c r="Q24" s="84"/>
      <c r="R24" s="84" t="str">
        <f>R2</f>
        <v>FR</v>
      </c>
      <c r="S24" s="84"/>
      <c r="T24" s="84"/>
      <c r="U24" s="84" t="str">
        <f>U2</f>
        <v>EL</v>
      </c>
      <c r="V24" s="84"/>
      <c r="W24" s="84"/>
      <c r="X24" s="84" t="str">
        <f>X2</f>
        <v>IE</v>
      </c>
      <c r="Y24" s="84"/>
      <c r="Z24" s="84"/>
      <c r="AA24" s="84" t="str">
        <f>AA2</f>
        <v>IT</v>
      </c>
      <c r="AB24" s="84"/>
      <c r="AC24" s="84"/>
      <c r="AD24" s="84" t="str">
        <f>AD2</f>
        <v>NL</v>
      </c>
      <c r="AE24" s="84"/>
      <c r="AF24" s="84"/>
      <c r="AG24" s="84" t="str">
        <f>AG2</f>
        <v>PT</v>
      </c>
      <c r="AH24" s="84"/>
      <c r="AI24" s="84"/>
      <c r="AJ24" s="84" t="str">
        <f>AJ2</f>
        <v>ES</v>
      </c>
      <c r="AK24" s="84"/>
      <c r="AL24" s="84"/>
      <c r="AM24" s="84" t="str">
        <f>AM2</f>
        <v>SE</v>
      </c>
      <c r="AN24" s="84"/>
      <c r="AO24" s="84" t="str">
        <f>AO2</f>
        <v>(*)</v>
      </c>
      <c r="AP24" s="84" t="str">
        <f>AP2</f>
        <v>UK</v>
      </c>
      <c r="AQ24" s="84"/>
      <c r="AR24" s="84" t="str">
        <f>AR2</f>
        <v>(*)</v>
      </c>
      <c r="AS24" s="84" t="str">
        <f>AS2</f>
        <v>HU</v>
      </c>
      <c r="AT24" s="84"/>
      <c r="AU24" s="84" t="str">
        <f>AU2</f>
        <v>(*)</v>
      </c>
      <c r="AV24" s="84" t="str">
        <f>AV2</f>
        <v>PL</v>
      </c>
      <c r="AW24" s="84"/>
      <c r="AX24" s="84" t="str">
        <f>AX2</f>
        <v>(*)</v>
      </c>
      <c r="AY24" s="84" t="str">
        <f>AY2</f>
        <v>SI</v>
      </c>
      <c r="AZ24" s="84"/>
      <c r="BA24" s="84"/>
      <c r="BB24" s="84" t="str">
        <f>BB2</f>
        <v>CZ</v>
      </c>
      <c r="BC24" s="84"/>
      <c r="BD24" s="84" t="str">
        <f>BD2</f>
        <v>(*)</v>
      </c>
      <c r="BE24" s="84" t="str">
        <f>BE2</f>
        <v>SK</v>
      </c>
      <c r="BF24" s="84"/>
    </row>
    <row r="25" spans="1:59" x14ac:dyDescent="0.35">
      <c r="A25" s="32">
        <f>A3</f>
        <v>2000</v>
      </c>
      <c r="C25" s="35" t="str">
        <f>C3</f>
        <v>Price</v>
      </c>
      <c r="D25" s="35" t="str">
        <f t="shared" ref="D25:BG25" si="0">D3</f>
        <v>Excise Tax</v>
      </c>
      <c r="E25" s="35" t="str">
        <f t="shared" si="0"/>
        <v>VAT</v>
      </c>
      <c r="F25" s="35" t="str">
        <f t="shared" si="0"/>
        <v>Price</v>
      </c>
      <c r="G25" s="35" t="str">
        <f t="shared" si="0"/>
        <v>Excise Tax</v>
      </c>
      <c r="H25" s="35" t="str">
        <f t="shared" si="0"/>
        <v>VAT</v>
      </c>
      <c r="I25" s="35" t="str">
        <f t="shared" si="0"/>
        <v>Price</v>
      </c>
      <c r="J25" s="35" t="str">
        <f t="shared" si="0"/>
        <v>Excise Tax</v>
      </c>
      <c r="K25" s="35" t="str">
        <f t="shared" si="0"/>
        <v>VAT</v>
      </c>
      <c r="L25" s="35" t="str">
        <f t="shared" si="0"/>
        <v>Price</v>
      </c>
      <c r="M25" s="35" t="str">
        <f t="shared" si="0"/>
        <v>Excise Tax</v>
      </c>
      <c r="N25" s="35" t="str">
        <f t="shared" si="0"/>
        <v>VAT</v>
      </c>
      <c r="O25" s="35" t="str">
        <f t="shared" si="0"/>
        <v>Price</v>
      </c>
      <c r="P25" s="35" t="str">
        <f t="shared" si="0"/>
        <v>Excise Tax</v>
      </c>
      <c r="Q25" s="35" t="str">
        <f t="shared" si="0"/>
        <v>VAT</v>
      </c>
      <c r="R25" s="35" t="str">
        <f t="shared" si="0"/>
        <v>Price</v>
      </c>
      <c r="S25" s="35" t="str">
        <f t="shared" si="0"/>
        <v>Excise Tax</v>
      </c>
      <c r="T25" s="35" t="str">
        <f t="shared" si="0"/>
        <v>VAT</v>
      </c>
      <c r="U25" s="35" t="str">
        <f t="shared" si="0"/>
        <v>Price</v>
      </c>
      <c r="V25" s="35" t="str">
        <f t="shared" si="0"/>
        <v>Excise Tax</v>
      </c>
      <c r="W25" s="35" t="str">
        <f t="shared" si="0"/>
        <v>VAT</v>
      </c>
      <c r="X25" s="35" t="str">
        <f t="shared" si="0"/>
        <v>Price</v>
      </c>
      <c r="Y25" s="35" t="str">
        <f t="shared" si="0"/>
        <v>Excise Tax</v>
      </c>
      <c r="Z25" s="35" t="str">
        <f t="shared" si="0"/>
        <v>VAT</v>
      </c>
      <c r="AA25" s="35" t="str">
        <f t="shared" si="0"/>
        <v>Price</v>
      </c>
      <c r="AB25" s="35" t="str">
        <f t="shared" si="0"/>
        <v>Excise Tax</v>
      </c>
      <c r="AC25" s="35" t="str">
        <f t="shared" si="0"/>
        <v>VAT</v>
      </c>
      <c r="AD25" s="35" t="str">
        <f t="shared" si="0"/>
        <v>Price</v>
      </c>
      <c r="AE25" s="35" t="str">
        <f t="shared" si="0"/>
        <v>Excise Tax</v>
      </c>
      <c r="AF25" s="35" t="str">
        <f t="shared" si="0"/>
        <v>VAT</v>
      </c>
      <c r="AG25" s="35" t="str">
        <f t="shared" si="0"/>
        <v>Price</v>
      </c>
      <c r="AH25" s="35" t="str">
        <f t="shared" si="0"/>
        <v>Excise Tax</v>
      </c>
      <c r="AI25" s="35" t="str">
        <f t="shared" si="0"/>
        <v>VAT</v>
      </c>
      <c r="AJ25" s="35" t="str">
        <f t="shared" si="0"/>
        <v>Price</v>
      </c>
      <c r="AK25" s="35" t="str">
        <f t="shared" si="0"/>
        <v>Excise Tax</v>
      </c>
      <c r="AL25" s="35" t="str">
        <f t="shared" si="0"/>
        <v>VAT</v>
      </c>
      <c r="AM25" s="35" t="str">
        <f t="shared" si="0"/>
        <v>Price</v>
      </c>
      <c r="AN25" s="35" t="str">
        <f t="shared" si="0"/>
        <v>Excise Tax</v>
      </c>
      <c r="AO25" s="35" t="str">
        <f t="shared" si="0"/>
        <v>VAT</v>
      </c>
      <c r="AP25" s="35" t="str">
        <f t="shared" si="0"/>
        <v>Price</v>
      </c>
      <c r="AQ25" s="35" t="str">
        <f t="shared" si="0"/>
        <v>Excise Tax</v>
      </c>
      <c r="AR25" s="35" t="str">
        <f t="shared" si="0"/>
        <v>VAT</v>
      </c>
      <c r="AS25" s="35" t="str">
        <f t="shared" si="0"/>
        <v>Price</v>
      </c>
      <c r="AT25" s="35" t="str">
        <f t="shared" si="0"/>
        <v>Excise Tax</v>
      </c>
      <c r="AU25" s="35" t="str">
        <f t="shared" si="0"/>
        <v>VAT</v>
      </c>
      <c r="AV25" s="35" t="str">
        <f t="shared" si="0"/>
        <v>Price</v>
      </c>
      <c r="AW25" s="35" t="str">
        <f t="shared" si="0"/>
        <v>Excise Tax</v>
      </c>
      <c r="AX25" s="35" t="str">
        <f t="shared" si="0"/>
        <v>VAT</v>
      </c>
      <c r="AY25" s="35" t="str">
        <f>AY3</f>
        <v>Price</v>
      </c>
      <c r="AZ25" s="35" t="str">
        <f>AZ3</f>
        <v>Excise Tax</v>
      </c>
      <c r="BA25" s="35" t="str">
        <f>BA3</f>
        <v>VAT</v>
      </c>
      <c r="BB25" s="35" t="str">
        <f t="shared" si="0"/>
        <v>Price</v>
      </c>
      <c r="BC25" s="35" t="str">
        <f t="shared" si="0"/>
        <v>Excise Tax</v>
      </c>
      <c r="BD25" s="35" t="str">
        <f t="shared" si="0"/>
        <v>VAT</v>
      </c>
      <c r="BE25" s="35" t="str">
        <f t="shared" si="0"/>
        <v>Price</v>
      </c>
      <c r="BF25" s="35" t="str">
        <f t="shared" si="0"/>
        <v>Excise Tax</v>
      </c>
      <c r="BG25" s="35" t="str">
        <f t="shared" si="0"/>
        <v>VAT</v>
      </c>
    </row>
    <row r="26" spans="1:59" ht="13.15" x14ac:dyDescent="0.35">
      <c r="A26" s="36" t="str">
        <f t="shared" ref="A26:A43" si="1">A4</f>
        <v>Electricity sector</v>
      </c>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row>
    <row r="27" spans="1:59" x14ac:dyDescent="0.35">
      <c r="A27" s="38" t="str">
        <f t="shared" si="1"/>
        <v xml:space="preserve">P_HCL_EL </v>
      </c>
      <c r="C27" s="81">
        <f>C5/'common data'!$B$37</f>
        <v>1.957508921527652</v>
      </c>
      <c r="D27" s="81">
        <f>D5/'common data'!$B$37</f>
        <v>0</v>
      </c>
      <c r="E27" s="81">
        <f>E5</f>
        <v>0</v>
      </c>
      <c r="F27" s="81">
        <f>F5/'common data'!$B$37</f>
        <v>1.2647686832740213</v>
      </c>
      <c r="G27" s="81">
        <f>G5/'common data'!$B$37</f>
        <v>0</v>
      </c>
      <c r="H27" s="81">
        <f>H5</f>
        <v>0</v>
      </c>
      <c r="I27" s="81">
        <f>I5/'common data'!$B$37</f>
        <v>1.6377224199288256</v>
      </c>
      <c r="J27" s="81">
        <f>J5/'common data'!$B$37</f>
        <v>0</v>
      </c>
      <c r="K27" s="81">
        <f>K5</f>
        <v>0</v>
      </c>
      <c r="L27" s="81">
        <f>L5/'common data'!$B$37*'common data'!$C$56</f>
        <v>1.9300162368503602</v>
      </c>
      <c r="M27" s="81">
        <f>M5/'common data'!$B$37*'common data'!$C$56</f>
        <v>0</v>
      </c>
      <c r="N27" s="81">
        <f>N5</f>
        <v>0</v>
      </c>
      <c r="O27" s="81">
        <f>O5/'common data'!$B$37</f>
        <v>1.491814946619217</v>
      </c>
      <c r="P27" s="81">
        <f>P5/'common data'!$B$37</f>
        <v>0</v>
      </c>
      <c r="Q27" s="81">
        <f>Q5</f>
        <v>0</v>
      </c>
      <c r="R27" s="81">
        <f>R5/'common data'!$B$37</f>
        <v>1.8259786476868327</v>
      </c>
      <c r="S27" s="81">
        <f>S5/'common data'!$B$37</f>
        <v>0</v>
      </c>
      <c r="T27" s="81">
        <f>T5</f>
        <v>0</v>
      </c>
      <c r="U27" s="81">
        <f>U5/'common data'!$B$37</f>
        <v>2.1668861209964412</v>
      </c>
      <c r="V27" s="81">
        <f>V5/'common data'!$B$37</f>
        <v>0</v>
      </c>
      <c r="W27" s="81">
        <f>W5</f>
        <v>0</v>
      </c>
      <c r="X27" s="81">
        <f>X5/'common data'!$B$37</f>
        <v>1.1704626334519572</v>
      </c>
      <c r="Y27" s="81">
        <f>Y5/'common data'!$B$37</f>
        <v>0</v>
      </c>
      <c r="Z27" s="81">
        <f>Z5</f>
        <v>0</v>
      </c>
      <c r="AA27" s="81">
        <f>AA5/'common data'!$B$37</f>
        <v>1.3090035587188611</v>
      </c>
      <c r="AB27" s="81">
        <f>AB5/'common data'!$B$37</f>
        <v>0</v>
      </c>
      <c r="AC27" s="81">
        <f>AC5</f>
        <v>0</v>
      </c>
      <c r="AD27" s="81">
        <f>AD5/'common data'!$B$37</f>
        <v>1.6846975088967973</v>
      </c>
      <c r="AE27" s="81">
        <f>AE5/'common data'!$B$37</f>
        <v>0</v>
      </c>
      <c r="AF27" s="81">
        <f>AF5</f>
        <v>0</v>
      </c>
      <c r="AG27" s="81">
        <f>AG5/'common data'!$B$37</f>
        <v>1.1676156583629893</v>
      </c>
      <c r="AH27" s="81">
        <f>AH5/'common data'!$B$37</f>
        <v>0</v>
      </c>
      <c r="AI27" s="81">
        <f>AI5</f>
        <v>0</v>
      </c>
      <c r="AJ27" s="81">
        <f>AJ5/'common data'!$B$37</f>
        <v>2.1087188612099643</v>
      </c>
      <c r="AK27" s="81">
        <f>AK5/'common data'!$B$37</f>
        <v>0</v>
      </c>
      <c r="AL27" s="81">
        <f>AL5</f>
        <v>0</v>
      </c>
      <c r="AM27" s="81">
        <f>AM5/'common data'!$B$37*'common data'!$C$65</f>
        <v>2.7319108177281448</v>
      </c>
      <c r="AN27" s="81">
        <f>AN5/'common data'!$B$37*'common data'!$C$65</f>
        <v>0</v>
      </c>
      <c r="AO27" s="81">
        <f>AO5</f>
        <v>0</v>
      </c>
      <c r="AP27" s="81">
        <f>AP5/'common data'!$B$37*'common data'!$C$66</f>
        <v>1.712369082605123</v>
      </c>
      <c r="AQ27" s="81">
        <f>AQ5/'common data'!$B$37*'common data'!$C$66</f>
        <v>0</v>
      </c>
      <c r="AR27" s="81">
        <f>AR5</f>
        <v>0</v>
      </c>
      <c r="AS27" s="81">
        <f>AS5/'common data'!$B$37*'common data'!$C$68</f>
        <v>1.0424675300780875</v>
      </c>
      <c r="AT27" s="81">
        <f>AT5/'common data'!$B$37*'common data'!$C$68</f>
        <v>0</v>
      </c>
      <c r="AU27" s="81">
        <f>AU5</f>
        <v>0</v>
      </c>
      <c r="AV27" s="81">
        <f>AV5/'common data'!$B$37*'common data'!$C$69</f>
        <v>1.0883211656110237</v>
      </c>
      <c r="AW27" s="81">
        <f>AW5/'common data'!$B$37*'common data'!$C$69</f>
        <v>0</v>
      </c>
      <c r="AX27" s="81">
        <f t="shared" ref="AX27:BA29" si="2">AX5</f>
        <v>0</v>
      </c>
      <c r="AY27" s="81">
        <f t="shared" si="2"/>
        <v>9.5280000000000005</v>
      </c>
      <c r="AZ27" s="81">
        <f t="shared" si="2"/>
        <v>0</v>
      </c>
      <c r="BA27" s="81">
        <f t="shared" si="2"/>
        <v>0</v>
      </c>
      <c r="BB27" s="81">
        <f>BB5/'common data'!$B$37*'common data'!$C$71</f>
        <v>0.30755320353319898</v>
      </c>
      <c r="BC27" s="81">
        <f>BC5/'common data'!$B$37*'common data'!$C$71</f>
        <v>0</v>
      </c>
      <c r="BD27" s="81">
        <f>BD5</f>
        <v>0</v>
      </c>
      <c r="BE27" s="81">
        <f>BE5/'common data'!$B$37*'common data'!$C$72</f>
        <v>0.61673110732357539</v>
      </c>
      <c r="BF27" s="81">
        <f>BF5/'common data'!$B$37*'common data'!$C$72</f>
        <v>0</v>
      </c>
      <c r="BG27" s="81">
        <f>BG5</f>
        <v>0</v>
      </c>
    </row>
    <row r="28" spans="1:59" x14ac:dyDescent="0.35">
      <c r="A28" s="46" t="str">
        <f t="shared" si="1"/>
        <v xml:space="preserve">P_HFO_EL </v>
      </c>
      <c r="C28" s="81">
        <f>C6/'common data'!$C$47</f>
        <v>3.9128806520907466</v>
      </c>
      <c r="D28" s="81">
        <f>D6/'common data'!$C$47</f>
        <v>0</v>
      </c>
      <c r="E28" s="81">
        <f>E6</f>
        <v>0</v>
      </c>
      <c r="F28" s="81">
        <f>F6/'common data'!$C$47</f>
        <v>4.4176538963727268</v>
      </c>
      <c r="G28" s="81">
        <f>G6/'common data'!$C$47</f>
        <v>0.46251512690678637</v>
      </c>
      <c r="H28" s="81">
        <f>H6</f>
        <v>0</v>
      </c>
      <c r="I28" s="81">
        <f>I6/'common data'!$C$47</f>
        <v>4.0705809528358969</v>
      </c>
      <c r="J28" s="81">
        <f>J6/'common data'!$C$47</f>
        <v>0.44509928027769818</v>
      </c>
      <c r="K28" s="81">
        <f>K6</f>
        <v>0</v>
      </c>
      <c r="L28" s="81">
        <f>L6/'common data'!$C$47*'common data'!$C$56</f>
        <v>4.8878132004378125</v>
      </c>
      <c r="M28" s="81">
        <f>M6/'common data'!$C$47*'common data'!$C$56</f>
        <v>0</v>
      </c>
      <c r="N28" s="81">
        <f>N6</f>
        <v>0</v>
      </c>
      <c r="O28" s="81">
        <f>O6/'common data'!$C$47</f>
        <v>4.9485884207509319</v>
      </c>
      <c r="P28" s="81">
        <f>P6/'common data'!$C$47</f>
        <v>0</v>
      </c>
      <c r="Q28" s="81">
        <f>Q6</f>
        <v>0</v>
      </c>
      <c r="R28" s="81">
        <f>R6/'common data'!$C$47</f>
        <v>4.3339334336486104</v>
      </c>
      <c r="S28" s="81">
        <f>S6/'common data'!$C$47</f>
        <v>0</v>
      </c>
      <c r="T28" s="81">
        <f>T6</f>
        <v>0</v>
      </c>
      <c r="U28" s="81">
        <f>U6/'common data'!$C$47</f>
        <v>5.2568489060857928</v>
      </c>
      <c r="V28" s="81">
        <f>V6/'common data'!$C$47</f>
        <v>0.94916364128530928</v>
      </c>
      <c r="W28" s="81">
        <f>W6</f>
        <v>0</v>
      </c>
      <c r="X28" s="81">
        <f>X6/'common data'!$C$47</f>
        <v>3.4572943536830039</v>
      </c>
      <c r="Y28" s="81">
        <f>Y6/'common data'!$C$47</f>
        <v>0.33488185089646827</v>
      </c>
      <c r="Z28" s="81">
        <f>Z6</f>
        <v>0</v>
      </c>
      <c r="AA28" s="81">
        <f>AA6/'common data'!$C$47</f>
        <v>4.7126221342633752</v>
      </c>
      <c r="AB28" s="81">
        <f>AB6/'common data'!$C$47</f>
        <v>3.6573277921085313E-2</v>
      </c>
      <c r="AC28" s="81">
        <f>AC6</f>
        <v>0</v>
      </c>
      <c r="AD28" s="81">
        <f>AD6/'common data'!$C$47</f>
        <v>5.2508777586701063</v>
      </c>
      <c r="AE28" s="81">
        <f>AE6/'common data'!$C$47</f>
        <v>0</v>
      </c>
      <c r="AF28" s="81">
        <f>AF6</f>
        <v>0</v>
      </c>
      <c r="AG28" s="81">
        <f>AG6/'common data'!$C$47</f>
        <v>4.013606254577879</v>
      </c>
      <c r="AH28" s="81">
        <f>AH6/'common data'!$C$47</f>
        <v>0</v>
      </c>
      <c r="AI28" s="81">
        <f>AI6</f>
        <v>0</v>
      </c>
      <c r="AJ28" s="81">
        <f>AJ6/'common data'!$C$47</f>
        <v>5.8029600968122033</v>
      </c>
      <c r="AK28" s="81">
        <f>AK6/'common data'!$C$47</f>
        <v>0.33413545746950735</v>
      </c>
      <c r="AL28" s="81">
        <f>AL6</f>
        <v>0</v>
      </c>
      <c r="AM28" s="81">
        <f>AM6/'common data'!$C$47*'common data'!$C$65</f>
        <v>3.790015828447538</v>
      </c>
      <c r="AN28" s="81">
        <f>AN6/'common data'!$C$47*'common data'!$C$65</f>
        <v>0</v>
      </c>
      <c r="AO28" s="81">
        <f>AO6</f>
        <v>0</v>
      </c>
      <c r="AP28" s="81">
        <f>AP6/'common data'!$C$47*'common data'!$C$66</f>
        <v>3.7688956644960427</v>
      </c>
      <c r="AQ28" s="81">
        <f>AQ6/'common data'!$C$47*'common data'!$C$66</f>
        <v>1.1216951382428699</v>
      </c>
      <c r="AR28" s="81">
        <f>AR6</f>
        <v>0</v>
      </c>
      <c r="AS28" s="81">
        <f>AS6/'common data'!$C$47*'common data'!$C$68</f>
        <v>3.9420599527336631</v>
      </c>
      <c r="AT28" s="81">
        <f>AT6/'common data'!$C$47*'common data'!$C$68</f>
        <v>0</v>
      </c>
      <c r="AU28" s="81">
        <f>AU6</f>
        <v>0</v>
      </c>
      <c r="AV28" s="81">
        <f>AV6/'common data'!$C$47*'common data'!$C$69</f>
        <v>3.0395064298328465</v>
      </c>
      <c r="AW28" s="81">
        <f>AW6/'common data'!$C$47*'common data'!$C$69</f>
        <v>0</v>
      </c>
      <c r="AX28" s="81">
        <f t="shared" si="2"/>
        <v>0</v>
      </c>
      <c r="AY28" s="81">
        <f t="shared" si="2"/>
        <v>8.5559999999999992</v>
      </c>
      <c r="AZ28" s="81">
        <f t="shared" si="2"/>
        <v>0.35</v>
      </c>
      <c r="BA28" s="81">
        <f t="shared" si="2"/>
        <v>0</v>
      </c>
      <c r="BB28" s="81">
        <f>BB6/'common data'!$C$47*'common data'!$C$71</f>
        <v>3.0067497373835255</v>
      </c>
      <c r="BC28" s="81">
        <f>BC6/'common data'!$C$47*'common data'!$C$71</f>
        <v>0</v>
      </c>
      <c r="BD28" s="81">
        <f>BD6</f>
        <v>0</v>
      </c>
      <c r="BE28" s="81">
        <f>BE6/'common data'!$C$47*'common data'!$C$72</f>
        <v>2.5800644662197612</v>
      </c>
      <c r="BF28" s="81">
        <f>BF6/'common data'!$C$47*'common data'!$C$72</f>
        <v>0</v>
      </c>
      <c r="BG28" s="81">
        <f>BG6</f>
        <v>0</v>
      </c>
    </row>
    <row r="29" spans="1:59" x14ac:dyDescent="0.35">
      <c r="A29" s="46" t="str">
        <f t="shared" si="1"/>
        <v xml:space="preserve">P_NGS_EL </v>
      </c>
      <c r="C29" s="81">
        <f>C7/'common data'!$B$38</f>
        <v>3.3911223399066008</v>
      </c>
      <c r="D29" s="81">
        <f>D7/'common data'!$B$38</f>
        <v>0</v>
      </c>
      <c r="E29" s="81">
        <f>E7</f>
        <v>0</v>
      </c>
      <c r="F29" s="81">
        <f>F7/'common data'!$B$38</f>
        <v>3.4176666232713071</v>
      </c>
      <c r="G29" s="81">
        <f>G7/'common data'!$B$38</f>
        <v>0</v>
      </c>
      <c r="H29" s="81">
        <f>H7</f>
        <v>0</v>
      </c>
      <c r="I29" s="81">
        <f>I7/'common data'!$B$38</f>
        <v>3.376434034416826</v>
      </c>
      <c r="J29" s="81">
        <f>J7/'common data'!$B$38</f>
        <v>0.60253346080305925</v>
      </c>
      <c r="K29" s="81">
        <f>K7</f>
        <v>0</v>
      </c>
      <c r="L29" s="81">
        <f>L7/'common data'!$B$38*'common data'!$C$56</f>
        <v>6.5870693192849252</v>
      </c>
      <c r="M29" s="81">
        <f>M7/'common data'!$B$38*'common data'!$C$56</f>
        <v>0</v>
      </c>
      <c r="N29" s="81">
        <f>N7</f>
        <v>0</v>
      </c>
      <c r="O29" s="81">
        <f>O7/'common data'!$B$38</f>
        <v>2.9354684512428295</v>
      </c>
      <c r="P29" s="81">
        <f>P7/'common data'!$B$38</f>
        <v>0</v>
      </c>
      <c r="Q29" s="81">
        <f>Q7</f>
        <v>0</v>
      </c>
      <c r="R29" s="81">
        <f>R7/'common data'!$B$38</f>
        <v>4.3506214149139577</v>
      </c>
      <c r="S29" s="81">
        <f>S7/'common data'!$B$38</f>
        <v>0.3307839388145315</v>
      </c>
      <c r="T29" s="81">
        <f>T7</f>
        <v>0</v>
      </c>
      <c r="U29" s="81">
        <f>U7/'common data'!$B$38</f>
        <v>5.5215344168260039</v>
      </c>
      <c r="V29" s="81">
        <f>V7/'common data'!$B$38</f>
        <v>0</v>
      </c>
      <c r="W29" s="81">
        <f>W7</f>
        <v>0</v>
      </c>
      <c r="X29" s="81">
        <f>X7/'common data'!$B$38</f>
        <v>2.5685946462715101</v>
      </c>
      <c r="Y29" s="81">
        <f>Y7/'common data'!$B$38</f>
        <v>0</v>
      </c>
      <c r="Z29" s="81">
        <f>Z7</f>
        <v>0</v>
      </c>
      <c r="AA29" s="81">
        <f>AA7/'common data'!$B$38</f>
        <v>2.6178298279158696</v>
      </c>
      <c r="AB29" s="81">
        <f>AB7/'common data'!$B$38</f>
        <v>7.6481835564053535E-3</v>
      </c>
      <c r="AC29" s="81">
        <f>AC7</f>
        <v>0</v>
      </c>
      <c r="AD29" s="81">
        <f>AD7/'common data'!$B$38</f>
        <v>3.7772639196680111</v>
      </c>
      <c r="AE29" s="81">
        <f>AE7/'common data'!$B$38</f>
        <v>0</v>
      </c>
      <c r="AF29" s="81">
        <f>AF7</f>
        <v>0</v>
      </c>
      <c r="AG29" s="81">
        <f>AG7/'common data'!$B$38</f>
        <v>5.7182695984703633</v>
      </c>
      <c r="AH29" s="81">
        <f>AH7/'common data'!$B$38</f>
        <v>0</v>
      </c>
      <c r="AI29" s="81">
        <f>AI7</f>
        <v>0</v>
      </c>
      <c r="AJ29" s="81">
        <f>AJ7/'common data'!$B$38</f>
        <v>4.2786806883365198</v>
      </c>
      <c r="AK29" s="81">
        <f>AK7/'common data'!$B$38</f>
        <v>0</v>
      </c>
      <c r="AL29" s="81">
        <f>AL7</f>
        <v>0</v>
      </c>
      <c r="AM29" s="81">
        <f>AM7/'common data'!$B$38*'common data'!$C$65</f>
        <v>8.0179667435365811</v>
      </c>
      <c r="AN29" s="81">
        <f>AN7/'common data'!$B$38*'common data'!$C$65</f>
        <v>0</v>
      </c>
      <c r="AO29" s="81">
        <f>AO7</f>
        <v>0</v>
      </c>
      <c r="AP29" s="81">
        <f>AP7/'common data'!$B$38*'common data'!$C$66</f>
        <v>2.6930862359026095</v>
      </c>
      <c r="AQ29" s="81">
        <f>AQ7/'common data'!$B$38*'common data'!$C$66</f>
        <v>0</v>
      </c>
      <c r="AR29" s="81">
        <f>AR7</f>
        <v>0</v>
      </c>
      <c r="AS29" s="81">
        <f>AS7/'common data'!$B$38*'common data'!$C$68</f>
        <v>2.5882942156165014</v>
      </c>
      <c r="AT29" s="81">
        <f>AT7/'common data'!$B$38*'common data'!$C$68</f>
        <v>0</v>
      </c>
      <c r="AU29" s="81">
        <f>AU7</f>
        <v>0</v>
      </c>
      <c r="AV29" s="81">
        <f>AV7/'common data'!$B$38*'common data'!$C$69</f>
        <v>3.100535974232117</v>
      </c>
      <c r="AW29" s="81">
        <f>AW7/'common data'!$B$38*'common data'!$C$69</f>
        <v>0</v>
      </c>
      <c r="AX29" s="81">
        <f t="shared" si="2"/>
        <v>0</v>
      </c>
      <c r="AY29" s="81">
        <f t="shared" si="2"/>
        <v>4.7560000000000002</v>
      </c>
      <c r="AZ29" s="81">
        <f t="shared" si="2"/>
        <v>0</v>
      </c>
      <c r="BA29" s="81">
        <f t="shared" si="2"/>
        <v>0</v>
      </c>
      <c r="BB29" s="81">
        <f>BB7/'common data'!$B$38*'common data'!$C$71</f>
        <v>3.7890700161831972</v>
      </c>
      <c r="BC29" s="81">
        <f>BC7/'common data'!$B$38*'common data'!$C$71</f>
        <v>0</v>
      </c>
      <c r="BD29" s="81">
        <f>BD7</f>
        <v>0</v>
      </c>
      <c r="BE29" s="81">
        <f>BE7/'common data'!$B$38*'common data'!$C$72</f>
        <v>2.6285470316405339</v>
      </c>
      <c r="BF29" s="81">
        <f>BF7/'common data'!$B$38*'common data'!$C$72</f>
        <v>0</v>
      </c>
      <c r="BG29" s="81">
        <f>BG7</f>
        <v>0</v>
      </c>
    </row>
    <row r="30" spans="1:59" ht="13.15" x14ac:dyDescent="0.35">
      <c r="A30" s="55" t="str">
        <f t="shared" si="1"/>
        <v>Industry</v>
      </c>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row>
    <row r="31" spans="1:59" x14ac:dyDescent="0.35">
      <c r="A31" s="57" t="str">
        <f t="shared" si="1"/>
        <v xml:space="preserve">P_HCL_IN </v>
      </c>
      <c r="C31" s="81">
        <f>C9/'common data'!$B$37</f>
        <v>1.8725978647686832</v>
      </c>
      <c r="D31" s="81">
        <f>D9/'common data'!$B$37</f>
        <v>0</v>
      </c>
      <c r="E31" s="81">
        <f>E9</f>
        <v>0</v>
      </c>
      <c r="F31" s="81">
        <f>F9/'common data'!$B$37</f>
        <v>1.8227758007117436</v>
      </c>
      <c r="G31" s="81">
        <f>G9/'common data'!$B$37</f>
        <v>0</v>
      </c>
      <c r="H31" s="81">
        <f>H9</f>
        <v>0</v>
      </c>
      <c r="I31" s="81">
        <f>I9/'common data'!$B$37</f>
        <v>2.316285084003515</v>
      </c>
      <c r="J31" s="81">
        <f>J9/'common data'!$B$37</f>
        <v>0</v>
      </c>
      <c r="K31" s="81">
        <f>K9</f>
        <v>0</v>
      </c>
      <c r="L31" s="81">
        <f>L9/'common data'!$B$37*'common data'!$C$56</f>
        <v>1.9300162368503602</v>
      </c>
      <c r="M31" s="81">
        <f>M9/'common data'!$B$37*'common data'!$C$56</f>
        <v>0.57704957909289245</v>
      </c>
      <c r="N31" s="81">
        <f>N9</f>
        <v>0</v>
      </c>
      <c r="O31" s="81">
        <f>O9/'common data'!$B$37</f>
        <v>1.491814946619217</v>
      </c>
      <c r="P31" s="81">
        <f>P9/'common data'!$B$37</f>
        <v>1.5142348754448396</v>
      </c>
      <c r="Q31" s="81">
        <f>Q9</f>
        <v>0</v>
      </c>
      <c r="R31" s="81">
        <f>R9/'common data'!$B$37</f>
        <v>3.6131672597864766</v>
      </c>
      <c r="S31" s="81">
        <f>S9/'common data'!$B$37</f>
        <v>0</v>
      </c>
      <c r="T31" s="81">
        <f>T9</f>
        <v>0</v>
      </c>
      <c r="U31" s="81">
        <f>U9/'common data'!$B$37</f>
        <v>2.4076512455516013</v>
      </c>
      <c r="V31" s="81">
        <f>V9/'common data'!$B$37</f>
        <v>0</v>
      </c>
      <c r="W31" s="81">
        <f>W9</f>
        <v>0</v>
      </c>
      <c r="X31" s="81">
        <f>X9/'common data'!$B$37</f>
        <v>1.2875088967971531</v>
      </c>
      <c r="Y31" s="81">
        <f>Y9/'common data'!$B$37</f>
        <v>0</v>
      </c>
      <c r="Z31" s="81">
        <f>Z9</f>
        <v>0</v>
      </c>
      <c r="AA31" s="81">
        <f>AA9/'common data'!$B$37</f>
        <v>1.4544483985765122</v>
      </c>
      <c r="AB31" s="81">
        <f>AB9/'common data'!$B$37</f>
        <v>0</v>
      </c>
      <c r="AC31" s="81">
        <f>AC9</f>
        <v>0</v>
      </c>
      <c r="AD31" s="81">
        <f>AD9/'common data'!$B$37</f>
        <v>1.853167259786477</v>
      </c>
      <c r="AE31" s="81">
        <f>AE9/'common data'!$B$37</f>
        <v>0.3765124555160142</v>
      </c>
      <c r="AF31" s="81">
        <f>AF9</f>
        <v>0</v>
      </c>
      <c r="AG31" s="81">
        <f>AG9/'common data'!$B$37</f>
        <v>1.2790035587188611</v>
      </c>
      <c r="AH31" s="81">
        <f>AH9/'common data'!$B$37</f>
        <v>0</v>
      </c>
      <c r="AI31" s="81">
        <f>AI9</f>
        <v>0</v>
      </c>
      <c r="AJ31" s="81">
        <f>AJ9/'common data'!$B$37</f>
        <v>2.1087188612099643</v>
      </c>
      <c r="AK31" s="81">
        <f>AK9/'common data'!$B$37</f>
        <v>0</v>
      </c>
      <c r="AL31" s="81">
        <f>AL9</f>
        <v>0</v>
      </c>
      <c r="AM31" s="81">
        <f>AM9/'common data'!$B$37*'common data'!$C$65</f>
        <v>2.7319108177281448</v>
      </c>
      <c r="AN31" s="81">
        <f>AN9/'common data'!$B$37*'common data'!$C$65</f>
        <v>1.9363957537307297</v>
      </c>
      <c r="AO31" s="81">
        <f>AO9</f>
        <v>0</v>
      </c>
      <c r="AP31" s="81">
        <f>AP9/'common data'!$B$37*'common data'!$C$66</f>
        <v>2.0495920228932869</v>
      </c>
      <c r="AQ31" s="81">
        <f>AQ9/'common data'!$B$37*'common data'!$C$66</f>
        <v>0</v>
      </c>
      <c r="AR31" s="81">
        <f>AR9</f>
        <v>0</v>
      </c>
      <c r="AS31" s="81">
        <f>AS9/'common data'!$B$37*'common data'!$C$68</f>
        <v>1.3030844125976093</v>
      </c>
      <c r="AT31" s="81">
        <f>AT9/'common data'!$B$37*'common data'!$C$68</f>
        <v>0</v>
      </c>
      <c r="AU31" s="81">
        <f>AU9</f>
        <v>0</v>
      </c>
      <c r="AV31" s="81">
        <f>AV9/'common data'!$B$37*'common data'!$C$69</f>
        <v>1.4851067723787148</v>
      </c>
      <c r="AW31" s="81">
        <f>AW9/'common data'!$B$37*'common data'!$C$69</f>
        <v>0</v>
      </c>
      <c r="AX31" s="81">
        <f t="shared" ref="AX31:BA33" si="3">AX9</f>
        <v>0</v>
      </c>
      <c r="AY31" s="81">
        <f t="shared" si="3"/>
        <v>9.5280000000000005</v>
      </c>
      <c r="AZ31" s="81">
        <f t="shared" si="3"/>
        <v>0</v>
      </c>
      <c r="BA31" s="81">
        <f t="shared" si="3"/>
        <v>0</v>
      </c>
      <c r="BB31" s="81">
        <f>BB9/'common data'!$B$37*'common data'!$C$71</f>
        <v>0.55719054406339297</v>
      </c>
      <c r="BC31" s="81">
        <f>BC9/'common data'!$B$37*'common data'!$C$71</f>
        <v>0</v>
      </c>
      <c r="BD31" s="81">
        <f>BD9</f>
        <v>0</v>
      </c>
      <c r="BE31" s="81">
        <f>BE9/'common data'!$B$37*'common data'!$C$72</f>
        <v>0.95973041058472486</v>
      </c>
      <c r="BF31" s="81">
        <f>BF9/'common data'!$B$37*'common data'!$C$72</f>
        <v>0</v>
      </c>
      <c r="BG31" s="81">
        <f>BG9</f>
        <v>0</v>
      </c>
    </row>
    <row r="32" spans="1:59" x14ac:dyDescent="0.35">
      <c r="A32" t="str">
        <f t="shared" si="1"/>
        <v>P_HFO_IN</v>
      </c>
      <c r="C32" s="81">
        <f>C10/'common data'!$C$47</f>
        <v>3.8396965860959842</v>
      </c>
      <c r="D32" s="81">
        <f>D10/'common data'!$C$47</f>
        <v>0.904131237858667</v>
      </c>
      <c r="E32" s="81">
        <f>E10</f>
        <v>0</v>
      </c>
      <c r="F32" s="81">
        <f>F10/'common data'!$C$47</f>
        <v>4.2735999649692689</v>
      </c>
      <c r="G32" s="81">
        <f>G10/'common data'!$C$47</f>
        <v>0.15425464157192445</v>
      </c>
      <c r="H32" s="81">
        <f>H10</f>
        <v>0</v>
      </c>
      <c r="I32" s="81">
        <f>I10/'common data'!$C$47</f>
        <v>4.2298115505875602</v>
      </c>
      <c r="J32" s="81">
        <f>J10/'common data'!$C$47</f>
        <v>0.44509928027769818</v>
      </c>
      <c r="K32" s="81">
        <f>K10</f>
        <v>0</v>
      </c>
      <c r="L32" s="81">
        <f>L10/'common data'!$C$47*'common data'!$C$56</f>
        <v>4.7644509300311286</v>
      </c>
      <c r="M32" s="81">
        <f>M10/'common data'!$C$47*'common data'!$C$56</f>
        <v>1.2936367815619858</v>
      </c>
      <c r="N32" s="81">
        <f>N10</f>
        <v>0</v>
      </c>
      <c r="O32" s="81">
        <f>O10/'common data'!$C$47</f>
        <v>4.9485884207509319</v>
      </c>
      <c r="P32" s="81">
        <f>P10/'common data'!$C$47</f>
        <v>1.4236210630234705</v>
      </c>
      <c r="Q32" s="81">
        <f>Q10</f>
        <v>0</v>
      </c>
      <c r="R32" s="81">
        <f>R10/'common data'!$C$47</f>
        <v>4.8154815929429002</v>
      </c>
      <c r="S32" s="81">
        <f>S10/'common data'!$C$47</f>
        <v>0.46201753128881246</v>
      </c>
      <c r="T32" s="81">
        <f>T10</f>
        <v>0</v>
      </c>
      <c r="U32" s="81">
        <f>U10/'common data'!$C$47</f>
        <v>5.2568489060857928</v>
      </c>
      <c r="V32" s="81">
        <f>V10/'common data'!$C$47</f>
        <v>0.94916364128530928</v>
      </c>
      <c r="W32" s="81">
        <f>W10</f>
        <v>0</v>
      </c>
      <c r="X32" s="81">
        <f>X10/'common data'!$C$47</f>
        <v>5.8111704245087736</v>
      </c>
      <c r="Y32" s="81">
        <f>Y10/'common data'!$C$47</f>
        <v>0.33936021145823381</v>
      </c>
      <c r="Z32" s="81">
        <f>Z10</f>
        <v>0</v>
      </c>
      <c r="AA32" s="81">
        <f>AA10/'common data'!$C$47</f>
        <v>4.9647602783350848</v>
      </c>
      <c r="AB32" s="81">
        <f>AB10/'common data'!$C$47</f>
        <v>0.78097632241011428</v>
      </c>
      <c r="AC32" s="81">
        <f>AC10</f>
        <v>0</v>
      </c>
      <c r="AD32" s="81">
        <f>AD10/'common data'!$C$47</f>
        <v>5.1247372695137097</v>
      </c>
      <c r="AE32" s="81">
        <f>AE10/'common data'!$C$47</f>
        <v>0.7655508582529218</v>
      </c>
      <c r="AF32" s="81">
        <f>AF10</f>
        <v>0</v>
      </c>
      <c r="AG32" s="81">
        <f>AG10/'common data'!$C$47</f>
        <v>5.2911830037259957</v>
      </c>
      <c r="AH32" s="81">
        <f>AH10/'common data'!$C$47</f>
        <v>0.68245239005127223</v>
      </c>
      <c r="AI32" s="81">
        <f>AI10</f>
        <v>0</v>
      </c>
      <c r="AJ32" s="81">
        <f>AJ10/'common data'!$C$47</f>
        <v>4.6987954205280085</v>
      </c>
      <c r="AK32" s="81">
        <f>AK10/'common data'!$C$47</f>
        <v>0.33413545746950735</v>
      </c>
      <c r="AL32" s="81">
        <f>AL10</f>
        <v>0</v>
      </c>
      <c r="AM32" s="81">
        <f>AM10/'common data'!$C$47*'common data'!$C$65</f>
        <v>3.8198770529880055</v>
      </c>
      <c r="AN32" s="81">
        <f>AN10/'common data'!$C$47*'common data'!$C$65</f>
        <v>1.5742609229179827</v>
      </c>
      <c r="AO32" s="81">
        <f>AO10</f>
        <v>0</v>
      </c>
      <c r="AP32" s="81">
        <f>AP10/'common data'!$C$47*'common data'!$C$66</f>
        <v>4.0458523913567364</v>
      </c>
      <c r="AQ32" s="81">
        <f>AQ10/'common data'!$C$47*'common data'!$C$66</f>
        <v>1.1200635816781528</v>
      </c>
      <c r="AR32" s="81">
        <f>AR10</f>
        <v>0</v>
      </c>
      <c r="AS32" s="81">
        <f>AS10/'common data'!$C$47*'common data'!$C$68</f>
        <v>3.5116886205521261</v>
      </c>
      <c r="AT32" s="81">
        <f>AT10/'common data'!$C$47*'common data'!$C$68</f>
        <v>0</v>
      </c>
      <c r="AU32" s="81">
        <f>AU10</f>
        <v>0</v>
      </c>
      <c r="AV32" s="81">
        <f>AV10/'common data'!$C$47*'common data'!$C$69</f>
        <v>3.0395064298328465</v>
      </c>
      <c r="AW32" s="81">
        <f>AW10/'common data'!$C$47*'common data'!$C$69</f>
        <v>0</v>
      </c>
      <c r="AX32" s="81">
        <f t="shared" si="3"/>
        <v>0</v>
      </c>
      <c r="AY32" s="81">
        <f t="shared" si="3"/>
        <v>8.5559999999999992</v>
      </c>
      <c r="AZ32" s="81">
        <f t="shared" si="3"/>
        <v>0.35</v>
      </c>
      <c r="BA32" s="81">
        <f t="shared" si="3"/>
        <v>0</v>
      </c>
      <c r="BB32" s="81">
        <f>BB10/'common data'!$C$47*'common data'!$C$71</f>
        <v>3.0067497373835255</v>
      </c>
      <c r="BC32" s="81">
        <f>BC10/'common data'!$C$47*'common data'!$C$71</f>
        <v>0</v>
      </c>
      <c r="BD32" s="81">
        <f>BD10</f>
        <v>0</v>
      </c>
      <c r="BE32" s="81">
        <f>BE10/'common data'!$C$47*'common data'!$C$72</f>
        <v>2.3702523096048975</v>
      </c>
      <c r="BF32" s="81">
        <f>BF10/'common data'!$C$47*'common data'!$C$72</f>
        <v>0</v>
      </c>
      <c r="BG32" s="81">
        <f>BG10</f>
        <v>0</v>
      </c>
    </row>
    <row r="33" spans="1:59" x14ac:dyDescent="0.35">
      <c r="A33" t="str">
        <f t="shared" si="1"/>
        <v>P_GDO_IN</v>
      </c>
      <c r="C33" s="81">
        <f>C11/'common data'!$C$45</f>
        <v>7.8602439363456558</v>
      </c>
      <c r="D33" s="81">
        <f>D11/'common data'!$C$45</f>
        <v>1.0880973776278746</v>
      </c>
      <c r="E33" s="81">
        <f>E11</f>
        <v>0</v>
      </c>
      <c r="F33" s="81">
        <f>F11/'common data'!$C$45</f>
        <v>7.5944138597700954</v>
      </c>
      <c r="G33" s="81">
        <f>G11/'common data'!$C$45</f>
        <v>0.37470356890014989</v>
      </c>
      <c r="H33" s="81">
        <f>H11</f>
        <v>0</v>
      </c>
      <c r="I33" s="81">
        <f>I11/'common data'!$C$45</f>
        <v>7.9993576286548507</v>
      </c>
      <c r="J33" s="81">
        <f>J11/'common data'!$C$45</f>
        <v>1.7992918990839919</v>
      </c>
      <c r="K33" s="81">
        <f>K11</f>
        <v>0</v>
      </c>
      <c r="L33" s="81">
        <f>L11/'common data'!$C$45*'common data'!$C$56</f>
        <v>10.407454097397729</v>
      </c>
      <c r="M33" s="81">
        <f>M11/'common data'!$C$45*'common data'!$C$56</f>
        <v>0.89522525510359219</v>
      </c>
      <c r="N33" s="81">
        <f>N11</f>
        <v>0</v>
      </c>
      <c r="O33" s="81">
        <f>O11/'common data'!$C$45</f>
        <v>7.8973656814340458</v>
      </c>
      <c r="P33" s="81">
        <f>P11/'common data'!$C$45</f>
        <v>1.8581228335994961</v>
      </c>
      <c r="Q33" s="81">
        <f>Q11</f>
        <v>0</v>
      </c>
      <c r="R33" s="81">
        <f>R11/'common data'!$C$45</f>
        <v>7.7013542033520164</v>
      </c>
      <c r="S33" s="81">
        <f>S11/'common data'!$C$45</f>
        <v>1.8743425772276023</v>
      </c>
      <c r="T33" s="81">
        <f>T11</f>
        <v>0</v>
      </c>
      <c r="U33" s="81">
        <f>U11/'common data'!$C$45</f>
        <v>8.1387374594929849</v>
      </c>
      <c r="V33" s="81">
        <f>V11/'common data'!$C$45</f>
        <v>3.5952848672605722</v>
      </c>
      <c r="W33" s="81">
        <f>W11</f>
        <v>0</v>
      </c>
      <c r="X33" s="81">
        <f>X11/'common data'!$C$45</f>
        <v>8.184647581287793</v>
      </c>
      <c r="Y33" s="81">
        <f>Y11/'common data'!$C$45</f>
        <v>1.3019780647917167</v>
      </c>
      <c r="Z33" s="81">
        <f>Z11</f>
        <v>0</v>
      </c>
      <c r="AA33" s="81">
        <f>AA11/'common data'!$C$45</f>
        <v>9.2727449589156681</v>
      </c>
      <c r="AB33" s="81">
        <f>AB11/'common data'!$C$45</f>
        <v>10.327028294742574</v>
      </c>
      <c r="AC33" s="81">
        <f>AC11</f>
        <v>0</v>
      </c>
      <c r="AD33" s="81">
        <f>AD11/'common data'!$C$45</f>
        <v>8.225966690903121</v>
      </c>
      <c r="AE33" s="81">
        <f>AE11/'common data'!$C$45</f>
        <v>3.9669644161622619</v>
      </c>
      <c r="AF33" s="81">
        <f>AF11</f>
        <v>0</v>
      </c>
      <c r="AG33" s="81">
        <f>AG11/'common data'!$C$45</f>
        <v>7.0158363607919183</v>
      </c>
      <c r="AH33" s="81">
        <f>AH11/'common data'!$C$45</f>
        <v>0.63342772353207144</v>
      </c>
      <c r="AI33" s="81">
        <f>AI11</f>
        <v>0</v>
      </c>
      <c r="AJ33" s="81">
        <f>AJ11/'common data'!$C$45</f>
        <v>7.9138603359711039</v>
      </c>
      <c r="AK33" s="81">
        <f>AK11/'common data'!$C$45</f>
        <v>2.1638237643529563</v>
      </c>
      <c r="AL33" s="81">
        <f>AL11</f>
        <v>0</v>
      </c>
      <c r="AM33" s="81">
        <f>AM11/'common data'!$C$45*'common data'!$C$65</f>
        <v>7.4240432810523904</v>
      </c>
      <c r="AN33" s="81">
        <f>AN11/'common data'!$C$45*'common data'!$C$65</f>
        <v>1.7202448075675492</v>
      </c>
      <c r="AO33" s="81">
        <f>AO11</f>
        <v>0</v>
      </c>
      <c r="AP33" s="81">
        <f>AP11/'common data'!$C$45*'common data'!$C$66</f>
        <v>6.3981373165346165</v>
      </c>
      <c r="AQ33" s="81">
        <f>AQ11/'common data'!$C$45*'common data'!$C$66</f>
        <v>1.3994235254888689</v>
      </c>
      <c r="AR33" s="81">
        <f>AR11</f>
        <v>0</v>
      </c>
      <c r="AS33" s="81">
        <f>AS11/'common data'!$C$45*'common data'!$C$68</f>
        <v>9.700399293364864</v>
      </c>
      <c r="AT33" s="81">
        <f>AT11/'common data'!$C$45*'common data'!$C$68</f>
        <v>8.4695664180269112</v>
      </c>
      <c r="AU33" s="81">
        <f>AU11</f>
        <v>0</v>
      </c>
      <c r="AV33" s="81">
        <f>AV11/'common data'!$C$45*'common data'!$C$69</f>
        <v>7.1968376833773338</v>
      </c>
      <c r="AW33" s="81">
        <f>AW11/'common data'!$C$45*'common data'!$C$69</f>
        <v>0.76080855509988965</v>
      </c>
      <c r="AX33" s="81">
        <f t="shared" si="3"/>
        <v>0</v>
      </c>
      <c r="AY33" s="81">
        <f t="shared" si="3"/>
        <v>8.7910000000000004</v>
      </c>
      <c r="AZ33" s="81">
        <f t="shared" si="3"/>
        <v>0.35</v>
      </c>
      <c r="BA33" s="81">
        <f t="shared" si="3"/>
        <v>0</v>
      </c>
      <c r="BB33" s="81">
        <f>BB11/'common data'!$C$45*'common data'!$C$71</f>
        <v>8.906342359957101</v>
      </c>
      <c r="BC33" s="81">
        <f>BC11/'common data'!$C$45*'common data'!$C$71</f>
        <v>6.2867391506712611</v>
      </c>
      <c r="BD33" s="81">
        <f>BD11</f>
        <v>0</v>
      </c>
      <c r="BE33" s="81">
        <f>BE11/'common data'!$C$45*'common data'!$C$72</f>
        <v>4.6088758190611783</v>
      </c>
      <c r="BF33" s="81">
        <f>BF11/'common data'!$C$45*'common data'!$C$72</f>
        <v>0</v>
      </c>
      <c r="BG33" s="81">
        <f>BG11</f>
        <v>0</v>
      </c>
    </row>
    <row r="34" spans="1:59" x14ac:dyDescent="0.35">
      <c r="A34" s="60" t="str">
        <f t="shared" si="1"/>
        <v xml:space="preserve">P_ELC_IN </v>
      </c>
      <c r="C34" s="81">
        <f>C12/'common data'!$B$36</f>
        <v>11.527777777777779</v>
      </c>
      <c r="D34" s="81">
        <f>D12/'common data'!$B$36</f>
        <v>2.0277777777777777</v>
      </c>
      <c r="E34" s="81">
        <f>E12</f>
        <v>0</v>
      </c>
      <c r="F34" s="81">
        <f>F12/'common data'!$B$36</f>
        <v>14.388888888888889</v>
      </c>
      <c r="G34" s="81">
        <f>G12/'common data'!$B$36</f>
        <v>0</v>
      </c>
      <c r="H34" s="81">
        <f>H12</f>
        <v>0</v>
      </c>
      <c r="I34" s="81">
        <f>I12/'common data'!$B$36</f>
        <v>11.5</v>
      </c>
      <c r="J34" s="81">
        <f>J12/'common data'!$B$36</f>
        <v>0.72222222222222221</v>
      </c>
      <c r="K34" s="81">
        <f>K12</f>
        <v>0</v>
      </c>
      <c r="L34" s="81">
        <f>L12/'common data'!$B$36*'common data'!$C$56</f>
        <v>14.428306046062866</v>
      </c>
      <c r="M34" s="81">
        <f>M12/'common data'!$B$36*'common data'!$C$56</f>
        <v>2.9407538122780355</v>
      </c>
      <c r="N34" s="81">
        <f>N12</f>
        <v>0</v>
      </c>
      <c r="O34" s="81">
        <f>O12/'common data'!$B$36</f>
        <v>10.444444444444445</v>
      </c>
      <c r="P34" s="81">
        <f>P12/'common data'!$B$36</f>
        <v>1.1944444444444444</v>
      </c>
      <c r="Q34" s="81">
        <f>Q12</f>
        <v>0</v>
      </c>
      <c r="R34" s="81">
        <f>R12/'common data'!$B$36</f>
        <v>10.777777777777779</v>
      </c>
      <c r="S34" s="81">
        <f>S12/'common data'!$B$36</f>
        <v>5.3888888888888889E-2</v>
      </c>
      <c r="T34" s="81">
        <f>T12</f>
        <v>0</v>
      </c>
      <c r="U34" s="81">
        <f>U12/'common data'!$B$36</f>
        <v>12.555555555555555</v>
      </c>
      <c r="V34" s="81">
        <f>V12/'common data'!$B$36</f>
        <v>0</v>
      </c>
      <c r="W34" s="81">
        <f>W12</f>
        <v>0</v>
      </c>
      <c r="X34" s="81">
        <f>X12/'common data'!$B$36</f>
        <v>14.75</v>
      </c>
      <c r="Y34" s="81">
        <f>Y12/'common data'!$B$36</f>
        <v>0</v>
      </c>
      <c r="Z34" s="81">
        <f>Z12</f>
        <v>0</v>
      </c>
      <c r="AA34" s="81">
        <f>AA12/'common data'!$B$36</f>
        <v>22.722222222222221</v>
      </c>
      <c r="AB34" s="81">
        <f>AB12/'common data'!$B$36</f>
        <v>3.2666666666666666</v>
      </c>
      <c r="AC34" s="81">
        <f>AC12</f>
        <v>0</v>
      </c>
      <c r="AD34" s="81">
        <f>AD12/'common data'!$B$36</f>
        <v>16.555555555555557</v>
      </c>
      <c r="AE34" s="81">
        <f>AE12/'common data'!$B$36</f>
        <v>0.66666666666666663</v>
      </c>
      <c r="AF34" s="81">
        <f>AF12</f>
        <v>0</v>
      </c>
      <c r="AG34" s="81">
        <f>AG12/'common data'!$B$36</f>
        <v>20.194444444444446</v>
      </c>
      <c r="AH34" s="81">
        <f>AH12/'common data'!$B$36</f>
        <v>0</v>
      </c>
      <c r="AI34" s="81">
        <f>AI12</f>
        <v>0</v>
      </c>
      <c r="AJ34" s="81">
        <f>AJ12/'common data'!$B$36</f>
        <v>12.222222222222221</v>
      </c>
      <c r="AK34" s="81">
        <f>AK12/'common data'!$B$36</f>
        <v>0.61111111111111116</v>
      </c>
      <c r="AL34" s="81">
        <f>AL12</f>
        <v>0</v>
      </c>
      <c r="AM34" s="81">
        <f>AM12/'common data'!$B$36*'common data'!$C$65</f>
        <v>8.5759179332346278</v>
      </c>
      <c r="AN34" s="81">
        <f>AN12/'common data'!$B$36*'common data'!$C$65</f>
        <v>0</v>
      </c>
      <c r="AO34" s="81">
        <f>AO12</f>
        <v>0</v>
      </c>
      <c r="AP34" s="81">
        <f>AP12/'common data'!$B$36*'common data'!$C$66</f>
        <v>16.667642501382407</v>
      </c>
      <c r="AQ34" s="81">
        <f>AQ12/'common data'!$B$36*'common data'!$C$66</f>
        <v>0</v>
      </c>
      <c r="AR34" s="81">
        <f>AR12</f>
        <v>0</v>
      </c>
      <c r="AS34" s="81">
        <f>AS12/'common data'!$B$36*'common data'!$C$68</f>
        <v>14.672193078210277</v>
      </c>
      <c r="AT34" s="81">
        <f>AT12/'common data'!$B$36*'common data'!$C$68</f>
        <v>0</v>
      </c>
      <c r="AU34" s="81">
        <f>AU12</f>
        <v>0</v>
      </c>
      <c r="AV34" s="81">
        <f>AV12/'common data'!$B$36*'common data'!$C$69</f>
        <v>11.101750339722413</v>
      </c>
      <c r="AW34" s="81">
        <f>AW12/'common data'!$B$36*'common data'!$C$69</f>
        <v>0</v>
      </c>
      <c r="AX34" s="81">
        <f t="shared" ref="AX34:BA35" si="4">AX12</f>
        <v>0</v>
      </c>
      <c r="AY34" s="81">
        <f t="shared" si="4"/>
        <v>17.128</v>
      </c>
      <c r="AZ34" s="81">
        <f t="shared" si="4"/>
        <v>0</v>
      </c>
      <c r="BA34" s="81">
        <f t="shared" si="4"/>
        <v>0</v>
      </c>
      <c r="BB34" s="81">
        <f>BB12/'common data'!$B$36*'common data'!$C$71</f>
        <v>12.938425984857142</v>
      </c>
      <c r="BC34" s="81">
        <f>BC12/'common data'!$B$36*'common data'!$C$71</f>
        <v>0</v>
      </c>
      <c r="BD34" s="81">
        <f>BD12</f>
        <v>0</v>
      </c>
      <c r="BE34" s="81">
        <f>BE12/'common data'!$B$36*'common data'!$C$72</f>
        <v>12.598293008548575</v>
      </c>
      <c r="BF34" s="81">
        <f>BF12/'common data'!$B$36*'common data'!$C$72</f>
        <v>0.13028224414217765</v>
      </c>
      <c r="BG34" s="81">
        <f>BG12</f>
        <v>0</v>
      </c>
    </row>
    <row r="35" spans="1:59" x14ac:dyDescent="0.35">
      <c r="A35" t="str">
        <f t="shared" si="1"/>
        <v xml:space="preserve">P_NGS_IN </v>
      </c>
      <c r="C35" s="81">
        <f>C13/'common data'!$B$38</f>
        <v>3.3352436352037271</v>
      </c>
      <c r="D35" s="81">
        <f>D13/'common data'!$B$38</f>
        <v>0.50884321223709361</v>
      </c>
      <c r="E35" s="81">
        <f>E13</f>
        <v>0</v>
      </c>
      <c r="F35" s="81">
        <f>F13/'common data'!$B$38</f>
        <v>3.7255039600749349</v>
      </c>
      <c r="G35" s="81">
        <f>G13/'common data'!$B$38</f>
        <v>0.3</v>
      </c>
      <c r="H35" s="81">
        <f>H13</f>
        <v>0</v>
      </c>
      <c r="I35" s="81">
        <f>I13/'common data'!$B$38</f>
        <v>4.2710325047801145</v>
      </c>
      <c r="J35" s="81">
        <f>J13/'common data'!$B$38</f>
        <v>0.69359464627151046</v>
      </c>
      <c r="K35" s="81">
        <f>K13</f>
        <v>0</v>
      </c>
      <c r="L35" s="81">
        <f>L13/'common data'!$B$38*'common data'!$C$56</f>
        <v>6.5870693192849252</v>
      </c>
      <c r="M35" s="81">
        <f>M13/'common data'!$B$38*'common data'!$C$56</f>
        <v>0.33446263991630543</v>
      </c>
      <c r="N35" s="81">
        <f>N13</f>
        <v>0</v>
      </c>
      <c r="O35" s="81">
        <f>O13/'common data'!$B$38</f>
        <v>2.9354684512428295</v>
      </c>
      <c r="P35" s="81">
        <f>P13/'common data'!$B$38</f>
        <v>0.45482791586998089</v>
      </c>
      <c r="Q35" s="81">
        <f>Q13</f>
        <v>0</v>
      </c>
      <c r="R35" s="81">
        <f>R13/'common data'!$B$38</f>
        <v>4.3506214149139577</v>
      </c>
      <c r="S35" s="81">
        <f>S13/'common data'!$B$38</f>
        <v>0.3307839388145315</v>
      </c>
      <c r="T35" s="81">
        <f>T13</f>
        <v>0</v>
      </c>
      <c r="U35" s="81">
        <f>U13/'common data'!$B$38</f>
        <v>5.5215105162523894</v>
      </c>
      <c r="V35" s="81">
        <f>V13/'common data'!$B$38</f>
        <v>0</v>
      </c>
      <c r="W35" s="81">
        <f>W13</f>
        <v>0</v>
      </c>
      <c r="X35" s="81">
        <f>X13/'common data'!$B$38</f>
        <v>2.9612810707456978</v>
      </c>
      <c r="Y35" s="81">
        <f>Y13/'common data'!$B$38</f>
        <v>0</v>
      </c>
      <c r="Z35" s="81">
        <f>Z13</f>
        <v>0</v>
      </c>
      <c r="AA35" s="81">
        <f>AA13/'common data'!$B$38</f>
        <v>3.3154875717017207</v>
      </c>
      <c r="AB35" s="81">
        <f>AB13/'common data'!$B$38</f>
        <v>0.49235181644359466</v>
      </c>
      <c r="AC35" s="81">
        <f>AC13</f>
        <v>0</v>
      </c>
      <c r="AD35" s="81">
        <f>AD13/'common data'!$B$38</f>
        <v>4.0733747609942634</v>
      </c>
      <c r="AE35" s="81">
        <f>AE13/'common data'!$B$38</f>
        <v>0.24521988527724664</v>
      </c>
      <c r="AF35" s="81">
        <f>AF13</f>
        <v>0</v>
      </c>
      <c r="AG35" s="81">
        <f>AG13/'common data'!$B$38</f>
        <v>6.2899139579349903</v>
      </c>
      <c r="AH35" s="81">
        <f>AH13/'common data'!$B$38</f>
        <v>0</v>
      </c>
      <c r="AI35" s="81">
        <f>AI13</f>
        <v>0</v>
      </c>
      <c r="AJ35" s="81">
        <f>AJ13/'common data'!$B$38</f>
        <v>4.5480401529636705</v>
      </c>
      <c r="AK35" s="81">
        <f>AK13/'common data'!$B$38</f>
        <v>0</v>
      </c>
      <c r="AL35" s="81">
        <f>AL13</f>
        <v>0</v>
      </c>
      <c r="AM35" s="81">
        <f>AM13/'common data'!$B$38*'common data'!$C$65</f>
        <v>8.9088519372628685</v>
      </c>
      <c r="AN35" s="81">
        <f>AN13/'common data'!$B$38*'common data'!$C$65</f>
        <v>1.3118668965279643</v>
      </c>
      <c r="AO35" s="81">
        <f>AO13</f>
        <v>0</v>
      </c>
      <c r="AP35" s="81">
        <f>AP13/'common data'!$B$38*'common data'!$C$66</f>
        <v>2.7103270033083589</v>
      </c>
      <c r="AQ35" s="81">
        <f>AQ13/'common data'!$B$38*'common data'!$C$66</f>
        <v>0</v>
      </c>
      <c r="AR35" s="81">
        <f>AR13</f>
        <v>0</v>
      </c>
      <c r="AS35" s="81">
        <f>AS13/'common data'!$B$38*'common data'!$C$68</f>
        <v>3.2364924761341309</v>
      </c>
      <c r="AT35" s="81">
        <f>AT13/'common data'!$B$38*'common data'!$C$68</f>
        <v>0</v>
      </c>
      <c r="AU35" s="81">
        <f>AU13</f>
        <v>0</v>
      </c>
      <c r="AV35" s="81">
        <f>AV13/'common data'!$B$38*'common data'!$C$69</f>
        <v>3.4450399713690185</v>
      </c>
      <c r="AW35" s="81">
        <f>AW13/'common data'!$B$38*'common data'!$C$69</f>
        <v>0</v>
      </c>
      <c r="AX35" s="81">
        <f t="shared" si="4"/>
        <v>0</v>
      </c>
      <c r="AY35" s="81">
        <f t="shared" si="4"/>
        <v>4.7560000000000002</v>
      </c>
      <c r="AZ35" s="81">
        <f t="shared" si="4"/>
        <v>0</v>
      </c>
      <c r="BA35" s="81">
        <f t="shared" si="4"/>
        <v>0</v>
      </c>
      <c r="BB35" s="81">
        <f>BB13/'common data'!$B$38*'common data'!$C$71</f>
        <v>3.8252841366918506</v>
      </c>
      <c r="BC35" s="81">
        <f>BC13/'common data'!$B$38*'common data'!$C$71</f>
        <v>0</v>
      </c>
      <c r="BD35" s="81">
        <f>BD13</f>
        <v>0</v>
      </c>
      <c r="BE35" s="81">
        <f>BE13/'common data'!$B$38*'common data'!$C$72</f>
        <v>2.6285470316405339</v>
      </c>
      <c r="BF35" s="81">
        <f>BF13/'common data'!$B$38*'common data'!$C$72</f>
        <v>0</v>
      </c>
      <c r="BG35" s="81">
        <f>BG13</f>
        <v>0</v>
      </c>
    </row>
    <row r="36" spans="1:59" ht="13.15" x14ac:dyDescent="0.4">
      <c r="A36" s="66" t="str">
        <f t="shared" si="1"/>
        <v>Transport</v>
      </c>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row>
    <row r="37" spans="1:59" x14ac:dyDescent="0.35">
      <c r="A37" t="str">
        <f t="shared" si="1"/>
        <v>P_GDO_RT</v>
      </c>
      <c r="C37" s="81">
        <f>C15/'common data'!$C$43</f>
        <v>9.6332633287575611</v>
      </c>
      <c r="D37" s="81">
        <f>D15/'common data'!$C$43</f>
        <v>7.7817447502498407</v>
      </c>
      <c r="E37" s="81">
        <f>E15</f>
        <v>0.2</v>
      </c>
      <c r="F37" s="81">
        <f>F15/'common data'!$C$43</f>
        <v>9.7405977391058354</v>
      </c>
      <c r="G37" s="81">
        <f>G15/'common data'!$C$43</f>
        <v>7.7817447502498407</v>
      </c>
      <c r="H37" s="81">
        <f>H15</f>
        <v>0.21</v>
      </c>
      <c r="I37" s="81">
        <f>I15/'common data'!$C$43</f>
        <v>8.3720840071653466</v>
      </c>
      <c r="J37" s="81">
        <f>J15/'common data'!$C$43</f>
        <v>10.143101777911863</v>
      </c>
      <c r="K37" s="81">
        <f>K15</f>
        <v>0.16</v>
      </c>
      <c r="L37" s="81">
        <f>L15/'common data'!$C$43*'common data'!$C$56</f>
        <v>11.169005711712769</v>
      </c>
      <c r="M37" s="81">
        <f>M15/'common data'!$C$43*'common data'!$C$56</f>
        <v>9.2415790982298187</v>
      </c>
      <c r="N37" s="81">
        <f>N15</f>
        <v>0.25</v>
      </c>
      <c r="O37" s="81">
        <f>O15/'common data'!$C$43</f>
        <v>10.545605816717888</v>
      </c>
      <c r="P37" s="81">
        <f>P15/'common data'!$C$43</f>
        <v>8.157415186468798</v>
      </c>
      <c r="Q37" s="81">
        <f>Q15</f>
        <v>0.22</v>
      </c>
      <c r="R37" s="81">
        <f>R15/'common data'!$C$43</f>
        <v>8.6135864304489616</v>
      </c>
      <c r="S37" s="81">
        <f>S15/'common data'!$C$43</f>
        <v>10.304103393434273</v>
      </c>
      <c r="T37" s="81">
        <f>T15</f>
        <v>0.1978</v>
      </c>
      <c r="U37" s="81">
        <f>U15/'common data'!$C$43</f>
        <v>8.5867528278618934</v>
      </c>
      <c r="V37" s="81">
        <f>V15/'common data'!$C$43</f>
        <v>6.5473990312446935</v>
      </c>
      <c r="W37" s="81">
        <f>W15</f>
        <v>0.18</v>
      </c>
      <c r="X37" s="81">
        <f>X15/'common data'!$C$43</f>
        <v>9.9015993546282459</v>
      </c>
      <c r="Y37" s="81">
        <f>Y15/'common data'!$C$43</f>
        <v>8.5599192252748253</v>
      </c>
      <c r="Z37" s="81">
        <f>Z15</f>
        <v>0.21</v>
      </c>
      <c r="AA37" s="81">
        <f>AA15/'common data'!$C$43</f>
        <v>9.6600969313446292</v>
      </c>
      <c r="AB37" s="81">
        <f>AB15/'common data'!$C$43</f>
        <v>10.277269790847203</v>
      </c>
      <c r="AC37" s="81">
        <f>AC15</f>
        <v>0.2</v>
      </c>
      <c r="AD37" s="81">
        <f>AD15/'common data'!$C$43</f>
        <v>9.8747657520411778</v>
      </c>
      <c r="AE37" s="81">
        <f>AE15/'common data'!$C$43</f>
        <v>9.4454281106480824</v>
      </c>
      <c r="AF37" s="81">
        <f>AF15</f>
        <v>0.17499999999999999</v>
      </c>
      <c r="AG37" s="81">
        <f>AG15/'common data'!$C$43</f>
        <v>8.3989176097524147</v>
      </c>
      <c r="AH37" s="81">
        <f>AH15/'common data'!$C$43</f>
        <v>6.6010662364188306</v>
      </c>
      <c r="AI37" s="81">
        <f>AI15</f>
        <v>0.17</v>
      </c>
      <c r="AJ37" s="81">
        <f>AJ15/'common data'!$C$43</f>
        <v>8.8550888537325783</v>
      </c>
      <c r="AK37" s="81">
        <f>AK15/'common data'!$C$43</f>
        <v>7.2450726985084728</v>
      </c>
      <c r="AL37" s="81">
        <f>AL15</f>
        <v>0.16</v>
      </c>
      <c r="AM37" s="81">
        <f>AM15/'common data'!$C$43*'common data'!$C$65</f>
        <v>12.163178877068274</v>
      </c>
      <c r="AN37" s="81">
        <f>AN15/'common data'!$C$43*'common data'!$C$65</f>
        <v>9.2842636261546705</v>
      </c>
      <c r="AO37" s="81">
        <f>AO15</f>
        <v>0.25</v>
      </c>
      <c r="AP37" s="81">
        <f>AP15/'common data'!$C$43*'common data'!$C$66</f>
        <v>9.1503543097031486</v>
      </c>
      <c r="AQ37" s="81">
        <f>AQ15/'common data'!$C$43*'common data'!$C$66</f>
        <v>21.292170605270794</v>
      </c>
      <c r="AR37" s="81">
        <f>AR15</f>
        <v>0.17499999999999999</v>
      </c>
      <c r="AS37" s="81">
        <f>AS15/'common data'!$C$43*'common data'!$C$68</f>
        <v>9.4689159283038933</v>
      </c>
      <c r="AT37" s="81">
        <f>AT15/'common data'!$C$43*'common data'!$C$68</f>
        <v>8.2670047621377343</v>
      </c>
      <c r="AU37" s="81">
        <f>AU15</f>
        <v>0.25</v>
      </c>
      <c r="AV37" s="81">
        <f>AV15/'common data'!$C$43*'common data'!$C$69</f>
        <v>8.0416262779754604</v>
      </c>
      <c r="AW37" s="81">
        <f>AW15/'common data'!$C$43*'common data'!$C$69</f>
        <v>5.9743529669152133</v>
      </c>
      <c r="AX37" s="81">
        <f t="shared" ref="AX37:BA38" si="5">AX15</f>
        <v>0.22</v>
      </c>
      <c r="AY37" s="81">
        <f t="shared" si="5"/>
        <v>19.940999999999999</v>
      </c>
      <c r="AZ37" s="81">
        <f t="shared" si="5"/>
        <v>7.4930000000000003</v>
      </c>
      <c r="BA37" s="81">
        <f t="shared" si="5"/>
        <v>0</v>
      </c>
      <c r="BB37" s="81">
        <f>BB15/'common data'!$C$43*'common data'!$C$71</f>
        <v>9.1104580406521212</v>
      </c>
      <c r="BC37" s="81">
        <f>BC15/'common data'!$C$43*'common data'!$C$71</f>
        <v>6.1363828951499828</v>
      </c>
      <c r="BD37" s="81">
        <f>BD15</f>
        <v>0.22</v>
      </c>
      <c r="BE37" s="81">
        <f>BE15/'common data'!$C$43*'common data'!$C$72</f>
        <v>8.6524563595699764</v>
      </c>
      <c r="BF37" s="81">
        <f>BF15/'common data'!$C$43*'common data'!$C$72</f>
        <v>7.5701127276819502</v>
      </c>
      <c r="BG37" s="81">
        <f>BG15</f>
        <v>0.23</v>
      </c>
    </row>
    <row r="38" spans="1:59" x14ac:dyDescent="0.35">
      <c r="A38" t="str">
        <f t="shared" si="1"/>
        <v>P_GSL_RT (95ron)</v>
      </c>
      <c r="C38" s="81">
        <f>C16/'common data'!$C$42</f>
        <v>10.588663042436316</v>
      </c>
      <c r="D38" s="81">
        <f>D16/'common data'!$C$42</f>
        <v>11.847855404239553</v>
      </c>
      <c r="E38" s="81">
        <f>E16</f>
        <v>0.2</v>
      </c>
      <c r="F38" s="81">
        <f>F16/'common data'!$C$42</f>
        <v>10.216628935539903</v>
      </c>
      <c r="G38" s="81">
        <f>G16/'common data'!$C$42</f>
        <v>14.509330168960032</v>
      </c>
      <c r="H38" s="81">
        <f>H16</f>
        <v>0.21</v>
      </c>
      <c r="I38" s="81">
        <f>I16/'common data'!$C$42</f>
        <v>8.9288185655138665</v>
      </c>
      <c r="J38" s="81">
        <f>J16/'common data'!$C$42</f>
        <v>16.083320621214082</v>
      </c>
      <c r="K38" s="81">
        <f>K16</f>
        <v>0.16</v>
      </c>
      <c r="L38" s="81">
        <f>L16/'common data'!$C$42*'common data'!$C$56</f>
        <v>10.803396840247286</v>
      </c>
      <c r="M38" s="81">
        <f>M16/'common data'!$C$42*'common data'!$C$56</f>
        <v>14.841727288518637</v>
      </c>
      <c r="N38" s="81">
        <f>N16</f>
        <v>0.25</v>
      </c>
      <c r="O38" s="81">
        <f>O16/'common data'!$C$42</f>
        <v>10.617281050659116</v>
      </c>
      <c r="P38" s="81">
        <f>P16/'common data'!$C$42</f>
        <v>15.997466596545678</v>
      </c>
      <c r="Q38" s="81">
        <f>Q16</f>
        <v>0.22</v>
      </c>
      <c r="R38" s="81">
        <f>R16/'common data'!$C$42</f>
        <v>9.4153247053014812</v>
      </c>
      <c r="S38" s="81">
        <f>S16/'common data'!$C$42</f>
        <v>16.627062777447296</v>
      </c>
      <c r="T38" s="81">
        <f>T16</f>
        <v>0.1978</v>
      </c>
      <c r="U38" s="81">
        <f>U16/'common data'!$C$42</f>
        <v>10.388336984876709</v>
      </c>
      <c r="V38" s="81">
        <f>V16/'common data'!$C$42</f>
        <v>8.2706043763894463</v>
      </c>
      <c r="W38" s="81">
        <f>W16</f>
        <v>0.18</v>
      </c>
      <c r="X38" s="81">
        <f>X16/'common data'!$C$42</f>
        <v>10.502809017767913</v>
      </c>
      <c r="Y38" s="81">
        <f>Y16/'common data'!$C$42</f>
        <v>10.645899058881918</v>
      </c>
      <c r="Z38" s="81">
        <f>Z16</f>
        <v>0.21</v>
      </c>
      <c r="AA38" s="81">
        <f>AA16/'common data'!$C$42</f>
        <v>10.874843124664324</v>
      </c>
      <c r="AB38" s="81">
        <f>AB16/'common data'!$C$42</f>
        <v>14.909982284079245</v>
      </c>
      <c r="AC38" s="81">
        <f>AC16</f>
        <v>0.2</v>
      </c>
      <c r="AD38" s="81">
        <f>AD16/'common data'!$C$42</f>
        <v>11.161023206892333</v>
      </c>
      <c r="AE38" s="81">
        <f>AE16/'common data'!$C$42</f>
        <v>17.084950909012107</v>
      </c>
      <c r="AF38" s="81">
        <f>AF16</f>
        <v>0.17499999999999999</v>
      </c>
      <c r="AG38" s="81">
        <f>AG16/'common data'!$C$42</f>
        <v>12.534687601586773</v>
      </c>
      <c r="AH38" s="81">
        <f>AH16/'common data'!$C$42</f>
        <v>8.6712564915086592</v>
      </c>
      <c r="AI38" s="81">
        <f>AI16</f>
        <v>0.17</v>
      </c>
      <c r="AJ38" s="81">
        <f>AJ16/'common data'!$C$42</f>
        <v>9.5870327546382867</v>
      </c>
      <c r="AK38" s="81">
        <f>AK16/'common data'!$C$42</f>
        <v>10.645899058881918</v>
      </c>
      <c r="AL38" s="81">
        <f>AL16</f>
        <v>0.16</v>
      </c>
      <c r="AM38" s="81">
        <f>AM16/'common data'!$C$42*'common data'!$C$65</f>
        <v>10.629471260476056</v>
      </c>
      <c r="AN38" s="81">
        <f>AN16/'common data'!$C$42*'common data'!$C$65</f>
        <v>15.131763227492984</v>
      </c>
      <c r="AO38" s="81">
        <f>AO16</f>
        <v>0.25</v>
      </c>
      <c r="AP38" s="81">
        <f>AP16/'common data'!$C$42*'common data'!$C$66</f>
        <v>9.1958328306114367</v>
      </c>
      <c r="AQ38" s="81">
        <f>AQ16/'common data'!$C$42*'common data'!$C$66</f>
        <v>22.708076989877217</v>
      </c>
      <c r="AR38" s="81">
        <f>AR16</f>
        <v>0.17499999999999999</v>
      </c>
      <c r="AS38" s="81">
        <f>AS16/'common data'!$C$42*'common data'!$C$68</f>
        <v>10.216218605187152</v>
      </c>
      <c r="AT38" s="81">
        <f>AT16/'common data'!$C$42*'common data'!$C$68</f>
        <v>10.223914024345259</v>
      </c>
      <c r="AU38" s="81">
        <f>AU16</f>
        <v>0.25</v>
      </c>
      <c r="AV38" s="81">
        <f>AV16/'common data'!$C$42*'common data'!$C$69</f>
        <v>9.6181098136173997</v>
      </c>
      <c r="AW38" s="81">
        <f>AW16/'common data'!$C$42*'common data'!$C$69</f>
        <v>8.7333578723054135</v>
      </c>
      <c r="AX38" s="81">
        <f t="shared" si="5"/>
        <v>0.22</v>
      </c>
      <c r="AY38" s="81">
        <f t="shared" si="5"/>
        <v>21.449000000000002</v>
      </c>
      <c r="AZ38" s="81">
        <f t="shared" si="5"/>
        <v>8.3460000000000001</v>
      </c>
      <c r="BA38" s="81">
        <f t="shared" si="5"/>
        <v>0</v>
      </c>
      <c r="BB38" s="81">
        <f>BB16/'common data'!$C$42*'common data'!$C$71</f>
        <v>10.190063367633199</v>
      </c>
      <c r="BC38" s="81">
        <f>BC16/'common data'!$C$42*'common data'!$C$71</f>
        <v>8.7045143345267046</v>
      </c>
      <c r="BD38" s="81">
        <f>BD16</f>
        <v>0.22</v>
      </c>
      <c r="BE38" s="81">
        <f>BE16/'common data'!$C$42*'common data'!$C$72</f>
        <v>10.362020234257972</v>
      </c>
      <c r="BF38" s="81">
        <f>BF16/'common data'!$C$42*'common data'!$C$72</f>
        <v>7.905738235722727</v>
      </c>
      <c r="BG38" s="81">
        <f>BG16</f>
        <v>0.23</v>
      </c>
    </row>
    <row r="39" spans="1:59" ht="13.15" x14ac:dyDescent="0.4">
      <c r="A39" s="66" t="str">
        <f t="shared" si="1"/>
        <v>Domestic/Household</v>
      </c>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row>
    <row r="40" spans="1:59" x14ac:dyDescent="0.35">
      <c r="A40" s="68" t="str">
        <f t="shared" si="1"/>
        <v>P_HCL_DM</v>
      </c>
      <c r="C40" s="81">
        <f>C18/'common data'!$B$37</f>
        <v>9.0985765124555158</v>
      </c>
      <c r="D40" s="81">
        <f>D18/'common data'!$B$37</f>
        <v>0</v>
      </c>
      <c r="E40" s="81">
        <f>E18</f>
        <v>0.2</v>
      </c>
      <c r="F40" s="81">
        <f>F18/'common data'!$B$37</f>
        <v>9.4967971530249109</v>
      </c>
      <c r="G40" s="81">
        <f>G18/'common data'!$B$37</f>
        <v>0</v>
      </c>
      <c r="H40" s="81">
        <f>H18</f>
        <v>0.12</v>
      </c>
      <c r="I40" s="81">
        <f>I18/'common data'!$B$37</f>
        <v>11.264360530310407</v>
      </c>
      <c r="J40" s="81">
        <f>J18/'common data'!$B$37</f>
        <v>0</v>
      </c>
      <c r="K40" s="81">
        <f>K18</f>
        <v>0.16</v>
      </c>
      <c r="L40" s="81">
        <f>L18/'common data'!$B$37*'common data'!$C$56</f>
        <v>5.1648321831206818</v>
      </c>
      <c r="M40" s="81">
        <f>M18/'common data'!$B$37*'common data'!$C$56</f>
        <v>7.8163988440764527</v>
      </c>
      <c r="N40" s="81">
        <f>N18</f>
        <v>0.25</v>
      </c>
      <c r="O40" s="81">
        <f>O18/'common data'!$B$37</f>
        <v>1.7901779359430605</v>
      </c>
      <c r="P40" s="81">
        <f>P18/'common data'!$B$37</f>
        <v>1.5142348754448396</v>
      </c>
      <c r="Q40" s="81">
        <f>Q18</f>
        <v>0.22</v>
      </c>
      <c r="R40" s="81">
        <f>R18/'common data'!$B$37</f>
        <v>8.1231316725978644</v>
      </c>
      <c r="S40" s="81">
        <f>S18/'common data'!$B$37</f>
        <v>0</v>
      </c>
      <c r="T40" s="81">
        <f>T18</f>
        <v>0.19600000000000001</v>
      </c>
      <c r="U40" s="81">
        <f>U18/'common data'!$B$37</f>
        <v>7.3580071174377215</v>
      </c>
      <c r="V40" s="81">
        <f>V18/'common data'!$B$37</f>
        <v>0</v>
      </c>
      <c r="W40" s="81">
        <f>W18</f>
        <v>0.18</v>
      </c>
      <c r="X40" s="81">
        <f>X18/'common data'!$B$37</f>
        <v>6.7951336566455121</v>
      </c>
      <c r="Y40" s="81">
        <f>Y18/'common data'!$B$37</f>
        <v>0</v>
      </c>
      <c r="Z40" s="81">
        <f>Z18</f>
        <v>0.125</v>
      </c>
      <c r="AA40" s="81">
        <f>AA18/'common data'!$B$37</f>
        <v>3.5407473309608539</v>
      </c>
      <c r="AB40" s="81">
        <f>AB18/'common data'!$B$37</f>
        <v>0</v>
      </c>
      <c r="AC40" s="81">
        <f>AC18</f>
        <v>0.09</v>
      </c>
      <c r="AD40" s="81">
        <f>AD18/'common data'!$B$37</f>
        <v>3.706334519572954</v>
      </c>
      <c r="AE40" s="81">
        <f>AE18/'common data'!$B$37</f>
        <v>0</v>
      </c>
      <c r="AF40" s="81">
        <f>AF18</f>
        <v>0.17499999999999999</v>
      </c>
      <c r="AG40" s="81">
        <f>AG18/'common data'!$B$37</f>
        <v>3.2489679715302491</v>
      </c>
      <c r="AH40" s="81">
        <f>AH18/'common data'!$B$37</f>
        <v>0</v>
      </c>
      <c r="AI40" s="81">
        <f>AI18</f>
        <v>0.05</v>
      </c>
      <c r="AJ40" s="81">
        <f>AJ18/'common data'!$B$37</f>
        <v>2.5304626334519571</v>
      </c>
      <c r="AK40" s="81">
        <f>AK18/'common data'!$B$37</f>
        <v>0</v>
      </c>
      <c r="AL40" s="81">
        <f>AL18</f>
        <v>0.16</v>
      </c>
      <c r="AM40" s="81">
        <f>AM18/'common data'!$B$37*'common data'!$C$65</f>
        <v>4.0978662265922168</v>
      </c>
      <c r="AN40" s="81">
        <f>AN18/'common data'!$B$37*'common data'!$C$65</f>
        <v>1.9363957537307297</v>
      </c>
      <c r="AO40" s="81">
        <f>AO18</f>
        <v>0.25</v>
      </c>
      <c r="AP40" s="81">
        <f>AP18/'common data'!$B$37*'common data'!$C$66</f>
        <v>7.6551941168183379</v>
      </c>
      <c r="AQ40" s="81">
        <f>AQ18/'common data'!$B$37*'common data'!$C$66</f>
        <v>0</v>
      </c>
      <c r="AR40" s="81">
        <f>AR18</f>
        <v>0.05</v>
      </c>
      <c r="AS40" s="81">
        <f>AS18/'common data'!$B$37*'common data'!$C$68</f>
        <v>2.0652220122862026</v>
      </c>
      <c r="AT40" s="81">
        <f>AT18/'common data'!$B$37*'common data'!$C$68</f>
        <v>0</v>
      </c>
      <c r="AU40" s="81">
        <f>AU18</f>
        <v>0.12</v>
      </c>
      <c r="AV40" s="81">
        <f>AV18/'common data'!$B$37*'common data'!$C$69</f>
        <v>2.9276247497555303</v>
      </c>
      <c r="AW40" s="81">
        <f>AW18/'common data'!$B$37*'common data'!$C$69</f>
        <v>0</v>
      </c>
      <c r="AX40" s="81">
        <f t="shared" ref="AX40:BA41" si="6">AX18</f>
        <v>0.22</v>
      </c>
      <c r="AY40" s="81">
        <f t="shared" si="6"/>
        <v>12.656000000000001</v>
      </c>
      <c r="AZ40" s="81">
        <f t="shared" si="6"/>
        <v>0</v>
      </c>
      <c r="BA40" s="81">
        <f t="shared" si="6"/>
        <v>0</v>
      </c>
      <c r="BB40" s="81">
        <f>BB18/'common data'!$B$37*'common data'!$C$71</f>
        <v>0.81581482885267387</v>
      </c>
      <c r="BC40" s="81">
        <f>BC18/'common data'!$B$37*'common data'!$C$71</f>
        <v>0</v>
      </c>
      <c r="BD40" s="81">
        <f>BD18</f>
        <v>0.22</v>
      </c>
      <c r="BE40" s="81">
        <f>BE18/'common data'!$B$37*'common data'!$C$72</f>
        <v>0.97809047061330212</v>
      </c>
      <c r="BF40" s="81">
        <f>BF18/'common data'!$B$37*'common data'!$C$72</f>
        <v>0</v>
      </c>
      <c r="BG40" s="81">
        <f>BG18</f>
        <v>0</v>
      </c>
    </row>
    <row r="41" spans="1:59" x14ac:dyDescent="0.35">
      <c r="A41" t="str">
        <f t="shared" si="1"/>
        <v xml:space="preserve">P_GDO_DM </v>
      </c>
      <c r="C41" s="81">
        <f>C19/'common data'!$C$45</f>
        <v>8.2038913449143607</v>
      </c>
      <c r="D41" s="81">
        <f>D19/'common data'!$C$45</f>
        <v>2.0884981753003951</v>
      </c>
      <c r="E41" s="81">
        <f>E19</f>
        <v>0.2</v>
      </c>
      <c r="F41" s="81">
        <f>F19/'common data'!$C$45</f>
        <v>7.5944138597700954</v>
      </c>
      <c r="G41" s="81">
        <f>G19/'common data'!$C$45</f>
        <v>0.37470356890014989</v>
      </c>
      <c r="H41" s="81">
        <f>H19</f>
        <v>0.21</v>
      </c>
      <c r="I41" s="81">
        <f>I19/'common data'!$C$45</f>
        <v>7.9993576286548507</v>
      </c>
      <c r="J41" s="81">
        <f>J19/'common data'!$C$45</f>
        <v>2.249046146127752</v>
      </c>
      <c r="K41" s="81">
        <f>K19</f>
        <v>0.16</v>
      </c>
      <c r="L41" s="81">
        <f>L19/'common data'!$C$45*'common data'!$C$56</f>
        <v>9.0996147329459784</v>
      </c>
      <c r="M41" s="81">
        <f>M19/'common data'!$C$45*'common data'!$C$56</f>
        <v>7.3681090955028168</v>
      </c>
      <c r="N41" s="81">
        <f>N19</f>
        <v>0.25</v>
      </c>
      <c r="O41" s="81">
        <f>O19/'common data'!$C$45</f>
        <v>7.8976405923429969</v>
      </c>
      <c r="P41" s="81">
        <f>P19/'common data'!$C$45</f>
        <v>1.8581228335994961</v>
      </c>
      <c r="Q41" s="81">
        <f>Q19</f>
        <v>0.22</v>
      </c>
      <c r="R41" s="81">
        <f>R19/'common data'!$C$45</f>
        <v>8.77185728280703</v>
      </c>
      <c r="S41" s="81">
        <f>S19/'common data'!$C$45</f>
        <v>1.769326610008338</v>
      </c>
      <c r="T41" s="81">
        <f>T19</f>
        <v>0.19850000000000001</v>
      </c>
      <c r="U41" s="81">
        <f>U19/'common data'!$C$45</f>
        <v>8.1387374594929849</v>
      </c>
      <c r="V41" s="81">
        <f>V19/'common data'!$C$45</f>
        <v>3.5952848672605722</v>
      </c>
      <c r="W41" s="81">
        <f>W19</f>
        <v>0.18</v>
      </c>
      <c r="X41" s="81">
        <f>X19/'common data'!$C$45</f>
        <v>9.9778914403748633</v>
      </c>
      <c r="Y41" s="81">
        <f>Y19/'common data'!$C$45</f>
        <v>1.3019780647917167</v>
      </c>
      <c r="Z41" s="81">
        <f>Z19</f>
        <v>0.125</v>
      </c>
      <c r="AA41" s="81">
        <f>AA19/'common data'!$C$45</f>
        <v>9.2727449589156681</v>
      </c>
      <c r="AB41" s="81">
        <f>AB19/'common data'!$C$45</f>
        <v>10.327028294742574</v>
      </c>
      <c r="AC41" s="81">
        <f>AC19</f>
        <v>0.2</v>
      </c>
      <c r="AD41" s="81">
        <f>AD19/'common data'!$C$45</f>
        <v>9.1399629898923571</v>
      </c>
      <c r="AE41" s="81">
        <f>AE19/'common data'!$C$45</f>
        <v>3.9669644161622619</v>
      </c>
      <c r="AF41" s="81">
        <f>AF19</f>
        <v>0.17499999999999999</v>
      </c>
      <c r="AG41" s="81">
        <f>AG19/'common data'!$C$45</f>
        <v>8.4190036329503002</v>
      </c>
      <c r="AH41" s="81">
        <f>AH19/'common data'!$C$45</f>
        <v>0.7854204668728747</v>
      </c>
      <c r="AI41" s="81">
        <f>AI19</f>
        <v>0.05</v>
      </c>
      <c r="AJ41" s="81">
        <f>AJ19/'common data'!$C$45</f>
        <v>7.9138603359711039</v>
      </c>
      <c r="AK41" s="81">
        <f>AK19/'common data'!$C$45</f>
        <v>2.1638237643529563</v>
      </c>
      <c r="AL41" s="81">
        <f>AL19</f>
        <v>0.16</v>
      </c>
      <c r="AM41" s="81">
        <f>AM19/'common data'!$C$45*'common data'!$C$65</f>
        <v>8.2565247002155147</v>
      </c>
      <c r="AN41" s="81">
        <f>AN19/'common data'!$C$45*'common data'!$C$65</f>
        <v>5.856636859034321</v>
      </c>
      <c r="AO41" s="81">
        <f>AO19</f>
        <v>0.25</v>
      </c>
      <c r="AP41" s="81">
        <f>AP19/'common data'!$C$45*'common data'!$C$66</f>
        <v>7.8345182426966211</v>
      </c>
      <c r="AQ41" s="81">
        <f>AQ19/'common data'!$C$45*'common data'!$C$66</f>
        <v>1.3994235254888689</v>
      </c>
      <c r="AR41" s="81">
        <f>AR19</f>
        <v>0.05</v>
      </c>
      <c r="AS41" s="81">
        <f>AS19/'common data'!$C$45*'common data'!$C$68</f>
        <v>10.488219484156753</v>
      </c>
      <c r="AT41" s="81">
        <f>AT19/'common data'!$C$45*'common data'!$C$68</f>
        <v>0</v>
      </c>
      <c r="AU41" s="81">
        <f>AU19</f>
        <v>0.12</v>
      </c>
      <c r="AV41" s="81">
        <f>AV19/'common data'!$C$45*'common data'!$C$69</f>
        <v>8.3414775815906808</v>
      </c>
      <c r="AW41" s="81">
        <f>AW19/'common data'!$C$45*'common data'!$C$69</f>
        <v>0.76080855509988965</v>
      </c>
      <c r="AX41" s="81">
        <f t="shared" si="6"/>
        <v>0.22</v>
      </c>
      <c r="AY41" s="81">
        <f t="shared" si="6"/>
        <v>19.940999999999999</v>
      </c>
      <c r="AZ41" s="81">
        <f t="shared" si="6"/>
        <v>0.67700000000000005</v>
      </c>
      <c r="BA41" s="81">
        <f t="shared" si="6"/>
        <v>0</v>
      </c>
      <c r="BB41" s="81">
        <f>BB19/'common data'!$C$45*'common data'!$C$71</f>
        <v>8.906342359957101</v>
      </c>
      <c r="BC41" s="81">
        <f>BC19/'common data'!$C$45*'common data'!$C$71</f>
        <v>0</v>
      </c>
      <c r="BD41" s="81">
        <f>BD19</f>
        <v>0.22</v>
      </c>
      <c r="BE41" s="81">
        <f>BE19/'common data'!$C$45*'common data'!$C$72</f>
        <v>4.6088758190611783</v>
      </c>
      <c r="BF41" s="81">
        <f>BF19/'common data'!$C$45*'common data'!$C$72</f>
        <v>5.5733293405768478</v>
      </c>
      <c r="BG41" s="81">
        <f>BG19</f>
        <v>0</v>
      </c>
    </row>
    <row r="42" spans="1:59" x14ac:dyDescent="0.35">
      <c r="A42" t="str">
        <f t="shared" si="1"/>
        <v xml:space="preserve">P_ELC_DM </v>
      </c>
      <c r="C42" s="81">
        <f>C20/'common data'!$B$36</f>
        <v>26.194444444444443</v>
      </c>
      <c r="D42" s="81">
        <f>D20/'common data'!$B$36</f>
        <v>3.3333333333333335</v>
      </c>
      <c r="E42" s="81">
        <f>E20</f>
        <v>0.2</v>
      </c>
      <c r="F42" s="81">
        <f>F20/'common data'!$B$36</f>
        <v>32.555555555555557</v>
      </c>
      <c r="G42" s="81">
        <f>G20/'common data'!$B$36</f>
        <v>0.37777777777777782</v>
      </c>
      <c r="H42" s="81">
        <f>H20</f>
        <v>0.21</v>
      </c>
      <c r="I42" s="81">
        <f>I20/'common data'!$B$36</f>
        <v>27.805555555555554</v>
      </c>
      <c r="J42" s="81">
        <f>J20/'common data'!$B$36</f>
        <v>3.5555555555555558</v>
      </c>
      <c r="K42" s="81">
        <f>K20</f>
        <v>0.15939999999999999</v>
      </c>
      <c r="L42" s="81">
        <f>L20/'common data'!$B$36*'common data'!$C$56</f>
        <v>23.827550825812285</v>
      </c>
      <c r="M42" s="81">
        <f>M20/'common data'!$B$36*'common data'!$C$56</f>
        <v>23.727044049949612</v>
      </c>
      <c r="N42" s="81">
        <f>N20</f>
        <v>0.25</v>
      </c>
      <c r="O42" s="81">
        <f>O20/'common data'!$B$36</f>
        <v>17.277777777777779</v>
      </c>
      <c r="P42" s="81">
        <f>P20/'common data'!$B$36</f>
        <v>1.9444444444444446</v>
      </c>
      <c r="Q42" s="81">
        <f>Q20</f>
        <v>0.22</v>
      </c>
      <c r="R42" s="81">
        <f>R20/'common data'!$B$36</f>
        <v>24.166666666666664</v>
      </c>
      <c r="S42" s="81">
        <f>S20/'common data'!$B$36</f>
        <v>2.0277777777777777</v>
      </c>
      <c r="T42" s="81">
        <f>T20</f>
        <v>0.17</v>
      </c>
      <c r="U42" s="81">
        <f>U20/'common data'!$B$36</f>
        <v>19.472222222222221</v>
      </c>
      <c r="V42" s="81">
        <f>V20/'common data'!$B$36</f>
        <v>0</v>
      </c>
      <c r="W42" s="81">
        <f>W20</f>
        <v>0.08</v>
      </c>
      <c r="X42" s="81">
        <f>X20/'common data'!$B$36</f>
        <v>27.166666666666668</v>
      </c>
      <c r="Y42" s="81">
        <f>Y20/'common data'!$B$36</f>
        <v>0</v>
      </c>
      <c r="Z42" s="81">
        <f>Z20</f>
        <v>0.125</v>
      </c>
      <c r="AA42" s="81">
        <f>AA20/'common data'!$B$36</f>
        <v>31.5</v>
      </c>
      <c r="AB42" s="81">
        <f>AB20/'common data'!$B$36</f>
        <v>5.6111111111111107</v>
      </c>
      <c r="AC42" s="81">
        <f>AC20</f>
        <v>0.1</v>
      </c>
      <c r="AD42" s="81">
        <f>AD20/'common data'!$B$36</f>
        <v>26.055555555555554</v>
      </c>
      <c r="AE42" s="81">
        <f>AE20/'common data'!$B$36</f>
        <v>7.5833333333333339</v>
      </c>
      <c r="AF42" s="81">
        <f>AF20</f>
        <v>0.17499999999999999</v>
      </c>
      <c r="AG42" s="81">
        <f>AG20/'common data'!$B$36</f>
        <v>34.305555555555557</v>
      </c>
      <c r="AH42" s="81">
        <f>AH20/'common data'!$B$36</f>
        <v>0</v>
      </c>
      <c r="AI42" s="81">
        <f>AI20</f>
        <v>5.0200000000000002E-2</v>
      </c>
      <c r="AJ42" s="81">
        <f>AJ20/'common data'!$B$36</f>
        <v>28.972222222222225</v>
      </c>
      <c r="AK42" s="81">
        <f>AK20/'common data'!$B$36</f>
        <v>1.4722222222222223</v>
      </c>
      <c r="AL42" s="81">
        <f>AL20</f>
        <v>0.16</v>
      </c>
      <c r="AM42" s="81">
        <f>AM20/'common data'!$B$36*'common data'!$C$65</f>
        <v>16.166098172994012</v>
      </c>
      <c r="AN42" s="81">
        <f>AN20/'common data'!$B$36*'common data'!$C$65</f>
        <v>5.3229835447663207</v>
      </c>
      <c r="AO42" s="81">
        <f>AO20</f>
        <v>0.25</v>
      </c>
      <c r="AP42" s="81">
        <f>AP20/'common data'!$B$36*'common data'!$C$66</f>
        <v>30.557344585867749</v>
      </c>
      <c r="AQ42" s="81">
        <f>AQ20/'common data'!$B$36*'common data'!$C$66</f>
        <v>0</v>
      </c>
      <c r="AR42" s="81">
        <f>AR20</f>
        <v>4.9549999999999997E-2</v>
      </c>
      <c r="AS42" s="81">
        <f>AS20/'common data'!$B$36*'common data'!$C$68</f>
        <v>17.510595520976775</v>
      </c>
      <c r="AT42" s="81">
        <f>AT20/'common data'!$B$36*'common data'!$C$68</f>
        <v>0</v>
      </c>
      <c r="AU42" s="81">
        <f>AU20</f>
        <v>0.12</v>
      </c>
      <c r="AV42" s="81">
        <f>AV20/'common data'!$B$36*'common data'!$C$69</f>
        <v>16.150518897213139</v>
      </c>
      <c r="AW42" s="81">
        <f>AW20/'common data'!$B$36*'common data'!$C$69</f>
        <v>0</v>
      </c>
      <c r="AX42" s="81">
        <f t="shared" ref="AX42:BA43" si="7">AX20</f>
        <v>0.22</v>
      </c>
      <c r="AY42" s="81">
        <f t="shared" si="7"/>
        <v>20.007000000000001</v>
      </c>
      <c r="AZ42" s="81">
        <f t="shared" si="7"/>
        <v>0</v>
      </c>
      <c r="BA42" s="81">
        <f t="shared" si="7"/>
        <v>0</v>
      </c>
      <c r="BB42" s="81">
        <f>BB20/'common data'!$B$36*'common data'!$C$71</f>
        <v>13.406079936117038</v>
      </c>
      <c r="BC42" s="81">
        <f>BC20/'common data'!$B$36*'common data'!$C$71</f>
        <v>0</v>
      </c>
      <c r="BD42" s="81">
        <f>BD20</f>
        <v>0.22</v>
      </c>
      <c r="BE42" s="81">
        <f>BE20/'common data'!$B$36*'common data'!$C$72</f>
        <v>13.581923951822017</v>
      </c>
      <c r="BF42" s="81">
        <f>BF20/'common data'!$B$36*'common data'!$C$72</f>
        <v>0.14331046855639537</v>
      </c>
      <c r="BG42" s="81">
        <f>BG20</f>
        <v>0</v>
      </c>
    </row>
    <row r="43" spans="1:59" x14ac:dyDescent="0.35">
      <c r="A43" t="str">
        <f t="shared" si="1"/>
        <v>P_NGS_DM</v>
      </c>
      <c r="C43" s="81">
        <f>C21/'common data'!$B$38</f>
        <v>6.5095602294455066</v>
      </c>
      <c r="D43" s="81">
        <f>D21/'common data'!$B$38</f>
        <v>1.0176864244741872</v>
      </c>
      <c r="E43" s="81">
        <f>E21</f>
        <v>0.2</v>
      </c>
      <c r="F43" s="81">
        <f>F21/'common data'!$B$38</f>
        <v>8.3979445506692159</v>
      </c>
      <c r="G43" s="81">
        <f>G21/'common data'!$B$38</f>
        <v>0.33891013384321222</v>
      </c>
      <c r="H43" s="81">
        <f>H21</f>
        <v>0.21</v>
      </c>
      <c r="I43" s="81">
        <f>I21/'common data'!$B$38</f>
        <v>7.3809751434034405</v>
      </c>
      <c r="J43" s="81">
        <f>J21/'common data'!$B$38</f>
        <v>0.96653919694072643</v>
      </c>
      <c r="K43" s="81">
        <f>K21</f>
        <v>0.16</v>
      </c>
      <c r="L43" s="81">
        <f>L21/'common data'!$B$38*'common data'!$C$56</f>
        <v>9.4100990275498937</v>
      </c>
      <c r="M43" s="81">
        <f>M21/'common data'!$B$38*'common data'!$C$56</f>
        <v>5.8292648843229431</v>
      </c>
      <c r="N43" s="81">
        <f>N21</f>
        <v>0.25</v>
      </c>
      <c r="O43" s="81">
        <f>O21/'common data'!$B$38</f>
        <v>2.9354684512428295</v>
      </c>
      <c r="P43" s="81">
        <f>P21/'common data'!$B$38</f>
        <v>0.45482791586998089</v>
      </c>
      <c r="Q43" s="81">
        <f>Q21</f>
        <v>0.22</v>
      </c>
      <c r="R43" s="81">
        <f>R21/'common data'!$B$38</f>
        <v>7.6689770554493304</v>
      </c>
      <c r="S43" s="81">
        <f>S21/'common data'!$B$38</f>
        <v>0</v>
      </c>
      <c r="T43" s="81">
        <f>T21</f>
        <v>0.17499999999999999</v>
      </c>
      <c r="U43" s="81">
        <f>U21/'common data'!$B$38</f>
        <v>6.7939770554493304</v>
      </c>
      <c r="V43" s="81">
        <f>V21/'common data'!$B$38</f>
        <v>0</v>
      </c>
      <c r="W43" s="81">
        <f>W21</f>
        <v>0.08</v>
      </c>
      <c r="X43" s="81">
        <f>X21/'common data'!$B$38</f>
        <v>7.9691682600382405</v>
      </c>
      <c r="Y43" s="81">
        <f>Y21/'common data'!$B$38</f>
        <v>0</v>
      </c>
      <c r="Z43" s="81">
        <f>Z21</f>
        <v>0.125</v>
      </c>
      <c r="AA43" s="81">
        <f>AA21/'common data'!$B$38</f>
        <v>7.6711281070745683</v>
      </c>
      <c r="AB43" s="81">
        <f>AB21/'common data'!$B$38</f>
        <v>4.3271988527724661</v>
      </c>
      <c r="AC43" s="81">
        <f>AC21</f>
        <v>0.2</v>
      </c>
      <c r="AD43" s="81">
        <f>AD21/'common data'!$B$38</f>
        <v>6.0296367112810705</v>
      </c>
      <c r="AE43" s="81">
        <f>AE21/'common data'!$B$38</f>
        <v>1.9012906309751432</v>
      </c>
      <c r="AF43" s="81">
        <f>AF21</f>
        <v>0.17499999999999999</v>
      </c>
      <c r="AG43" s="81">
        <f>AG21/'common data'!$B$38</f>
        <v>15.724904397705542</v>
      </c>
      <c r="AH43" s="81">
        <f>AH21/'common data'!$B$38</f>
        <v>0</v>
      </c>
      <c r="AI43" s="81">
        <f>AI21</f>
        <v>0.05</v>
      </c>
      <c r="AJ43" s="81">
        <f>AJ21/'common data'!$B$38</f>
        <v>10.984942638623327</v>
      </c>
      <c r="AK43" s="81">
        <f>AK21/'common data'!$B$38</f>
        <v>0</v>
      </c>
      <c r="AL43" s="81">
        <f>AL21</f>
        <v>0.16</v>
      </c>
      <c r="AM43" s="81">
        <f>AM21/'common data'!$B$38*'common data'!$C$65</f>
        <v>10.690622324715441</v>
      </c>
      <c r="AN43" s="81">
        <f>AN21/'common data'!$B$38*'common data'!$C$65</f>
        <v>0</v>
      </c>
      <c r="AO43" s="81">
        <f>AO21</f>
        <v>0.25</v>
      </c>
      <c r="AP43" s="81">
        <f>AP21/'common data'!$B$38*'common data'!$C$66</f>
        <v>7.2227060361403757</v>
      </c>
      <c r="AQ43" s="81">
        <f>AQ21/'common data'!$B$38*'common data'!$C$66</f>
        <v>0</v>
      </c>
      <c r="AR43" s="81">
        <f>AR21</f>
        <v>4.99E-2</v>
      </c>
      <c r="AS43" s="81">
        <f>AS21/'common data'!$B$38*'common data'!$C$68</f>
        <v>3.8482410610957412</v>
      </c>
      <c r="AT43" s="81">
        <f>AT21/'common data'!$B$38*'common data'!$C$68</f>
        <v>0</v>
      </c>
      <c r="AU43" s="81">
        <f>AU21</f>
        <v>0.12</v>
      </c>
      <c r="AV43" s="81">
        <f>AV21/'common data'!$B$38*'common data'!$C$69</f>
        <v>5.253636795111448</v>
      </c>
      <c r="AW43" s="81">
        <f>AW21/'common data'!$B$38*'common data'!$C$69</f>
        <v>0</v>
      </c>
      <c r="AX43" s="81">
        <f t="shared" si="7"/>
        <v>0.22</v>
      </c>
      <c r="AY43" s="81">
        <f t="shared" si="7"/>
        <v>4.7560000000000002</v>
      </c>
      <c r="AZ43" s="81">
        <f t="shared" si="7"/>
        <v>0</v>
      </c>
      <c r="BA43" s="81">
        <f t="shared" si="7"/>
        <v>0</v>
      </c>
      <c r="BB43" s="81">
        <f>BB21/'common data'!$B$38*'common data'!$C$71</f>
        <v>4.547554651281108</v>
      </c>
      <c r="BC43" s="81">
        <f>BC21/'common data'!$B$38*'common data'!$C$71</f>
        <v>0</v>
      </c>
      <c r="BD43" s="81">
        <f>BD21</f>
        <v>0.22</v>
      </c>
      <c r="BE43" s="81">
        <f>BE21/'common data'!$B$38*'common data'!$C$72</f>
        <v>2.5507793679825301</v>
      </c>
      <c r="BF43" s="81">
        <f>BF21/'common data'!$B$38*'common data'!$C$72</f>
        <v>0</v>
      </c>
      <c r="BG43" s="81">
        <f>BG21</f>
        <v>0</v>
      </c>
    </row>
    <row r="44" spans="1:59" x14ac:dyDescent="0.35">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row>
    <row r="45" spans="1:59" ht="13.15" x14ac:dyDescent="0.4">
      <c r="G45" s="1">
        <v>2005</v>
      </c>
    </row>
    <row r="46" spans="1:59" x14ac:dyDescent="0.35">
      <c r="A46" t="s">
        <v>91</v>
      </c>
      <c r="G46">
        <v>0.33</v>
      </c>
    </row>
    <row r="47" spans="1:59" x14ac:dyDescent="0.35">
      <c r="A47" t="s">
        <v>93</v>
      </c>
      <c r="G47">
        <v>0.59</v>
      </c>
    </row>
    <row r="48" spans="1:59" x14ac:dyDescent="0.35">
      <c r="A48" t="s">
        <v>91</v>
      </c>
      <c r="G48" s="81">
        <f>G46/'common data'!$C$43</f>
        <v>8.8550888537325783</v>
      </c>
    </row>
    <row r="49" spans="1:7" x14ac:dyDescent="0.35">
      <c r="A49" t="s">
        <v>93</v>
      </c>
      <c r="G49" s="81">
        <f>G47/'common data'!$C$42</f>
        <v>16.884624851452504</v>
      </c>
    </row>
  </sheetData>
  <phoneticPr fontId="0"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heetViews>
  <sheetFormatPr defaultRowHeight="12.75" x14ac:dyDescent="0.35"/>
  <cols>
    <col min="1" max="1" width="22.73046875" customWidth="1"/>
    <col min="21" max="21" width="11.1328125" customWidth="1"/>
  </cols>
  <sheetData>
    <row r="1" spans="1:22" x14ac:dyDescent="0.35">
      <c r="A1" t="s">
        <v>296</v>
      </c>
    </row>
    <row r="3" spans="1:22" ht="13.15" x14ac:dyDescent="0.4">
      <c r="A3" s="1" t="s">
        <v>297</v>
      </c>
    </row>
    <row r="4" spans="1:22" ht="13.15" x14ac:dyDescent="0.4">
      <c r="A4" s="11"/>
      <c r="B4" s="11" t="str">
        <f>'IEA nat prices'!C24</f>
        <v>AT</v>
      </c>
      <c r="C4" s="11" t="str">
        <f>'IEA nat prices'!F24</f>
        <v>BE</v>
      </c>
      <c r="D4" s="11" t="str">
        <f>'IEA nat prices'!I24</f>
        <v>DE</v>
      </c>
      <c r="E4" s="11" t="str">
        <f>'IEA nat prices'!L24</f>
        <v>DK</v>
      </c>
      <c r="F4" s="11" t="str">
        <f>'IEA nat prices'!O24</f>
        <v>FI</v>
      </c>
      <c r="G4" s="11" t="str">
        <f>'IEA nat prices'!R24</f>
        <v>FR</v>
      </c>
      <c r="H4" s="11" t="str">
        <f>'IEA nat prices'!U24</f>
        <v>EL</v>
      </c>
      <c r="I4" s="11" t="str">
        <f>'IEA nat prices'!X24</f>
        <v>IE</v>
      </c>
      <c r="J4" s="11" t="str">
        <f>'IEA nat prices'!AA24</f>
        <v>IT</v>
      </c>
      <c r="K4" s="11" t="str">
        <f>'IEA nat prices'!AD24</f>
        <v>NL</v>
      </c>
      <c r="L4" s="11" t="str">
        <f>'IEA nat prices'!AG24</f>
        <v>PT</v>
      </c>
      <c r="M4" s="11" t="str">
        <f>'IEA nat prices'!AJ24</f>
        <v>ES</v>
      </c>
      <c r="N4" s="11" t="str">
        <f>'IEA nat prices'!AM24</f>
        <v>SE</v>
      </c>
      <c r="O4" s="11" t="str">
        <f>'IEA nat prices'!AP24</f>
        <v>UK</v>
      </c>
      <c r="P4" s="11" t="str">
        <f>'IEA nat prices'!AS24</f>
        <v>HU</v>
      </c>
      <c r="Q4" s="11" t="str">
        <f>'IEA nat prices'!AV24</f>
        <v>PL</v>
      </c>
      <c r="R4" s="11" t="str">
        <f>'IEA nat prices'!AY24</f>
        <v>SI</v>
      </c>
      <c r="S4" s="11" t="str">
        <f>'IEA nat prices'!BB24</f>
        <v>CZ</v>
      </c>
      <c r="T4" s="11" t="str">
        <f>'IEA nat prices'!BE24</f>
        <v>SK</v>
      </c>
      <c r="U4" s="1" t="s">
        <v>452</v>
      </c>
      <c r="V4" s="1" t="s">
        <v>453</v>
      </c>
    </row>
    <row r="5" spans="1:22" x14ac:dyDescent="0.35">
      <c r="A5">
        <f>'IEA nat prices'!A25</f>
        <v>2000</v>
      </c>
      <c r="B5" t="str">
        <f>'IEA nat prices'!D25</f>
        <v>Excise Tax</v>
      </c>
      <c r="C5" t="str">
        <f>'IEA nat prices'!G25</f>
        <v>Excise Tax</v>
      </c>
      <c r="D5" t="str">
        <f>'IEA nat prices'!J25</f>
        <v>Excise Tax</v>
      </c>
      <c r="E5" t="str">
        <f>'IEA nat prices'!M25</f>
        <v>Excise Tax</v>
      </c>
      <c r="F5" t="str">
        <f>'IEA nat prices'!P25</f>
        <v>Excise Tax</v>
      </c>
      <c r="G5" t="str">
        <f>'IEA nat prices'!S25</f>
        <v>Excise Tax</v>
      </c>
      <c r="H5" t="str">
        <f>'IEA nat prices'!V25</f>
        <v>Excise Tax</v>
      </c>
      <c r="I5" t="str">
        <f>'IEA nat prices'!Y25</f>
        <v>Excise Tax</v>
      </c>
      <c r="J5" t="str">
        <f>'IEA nat prices'!AB25</f>
        <v>Excise Tax</v>
      </c>
      <c r="K5" t="str">
        <f>'IEA nat prices'!AE25</f>
        <v>Excise Tax</v>
      </c>
      <c r="L5" t="str">
        <f>'IEA nat prices'!AH25</f>
        <v>Excise Tax</v>
      </c>
      <c r="M5" t="str">
        <f>'IEA nat prices'!AK25</f>
        <v>Excise Tax</v>
      </c>
      <c r="N5" t="str">
        <f>'IEA nat prices'!AN25</f>
        <v>Excise Tax</v>
      </c>
      <c r="O5" t="str">
        <f>'IEA nat prices'!AQ25</f>
        <v>Excise Tax</v>
      </c>
      <c r="P5" t="str">
        <f>'IEA nat prices'!AT25</f>
        <v>Excise Tax</v>
      </c>
      <c r="Q5" t="str">
        <f>'IEA nat prices'!AW25</f>
        <v>Excise Tax</v>
      </c>
      <c r="R5" t="str">
        <f>'IEA nat prices'!AZ25</f>
        <v>Excise Tax</v>
      </c>
      <c r="S5" t="str">
        <f>'IEA nat prices'!BC25</f>
        <v>Excise Tax</v>
      </c>
      <c r="T5" t="str">
        <f>'IEA nat prices'!BF25</f>
        <v>Excise Tax</v>
      </c>
      <c r="U5" t="s">
        <v>74</v>
      </c>
      <c r="V5" t="s">
        <v>74</v>
      </c>
    </row>
    <row r="6" spans="1:22" x14ac:dyDescent="0.35">
      <c r="B6" t="s">
        <v>299</v>
      </c>
      <c r="C6" t="s">
        <v>299</v>
      </c>
      <c r="D6" t="s">
        <v>299</v>
      </c>
      <c r="E6" t="s">
        <v>299</v>
      </c>
      <c r="F6" t="s">
        <v>299</v>
      </c>
      <c r="G6" t="s">
        <v>299</v>
      </c>
      <c r="H6" t="s">
        <v>299</v>
      </c>
      <c r="I6" t="s">
        <v>299</v>
      </c>
      <c r="J6" t="s">
        <v>299</v>
      </c>
      <c r="K6" t="s">
        <v>299</v>
      </c>
      <c r="L6" t="s">
        <v>299</v>
      </c>
      <c r="M6" t="s">
        <v>299</v>
      </c>
      <c r="N6" t="s">
        <v>299</v>
      </c>
      <c r="O6" t="s">
        <v>299</v>
      </c>
      <c r="P6" t="s">
        <v>299</v>
      </c>
      <c r="Q6" t="s">
        <v>299</v>
      </c>
      <c r="R6" t="s">
        <v>299</v>
      </c>
      <c r="S6" t="s">
        <v>299</v>
      </c>
      <c r="T6" t="s">
        <v>299</v>
      </c>
      <c r="U6" t="s">
        <v>299</v>
      </c>
      <c r="V6" t="s">
        <v>299</v>
      </c>
    </row>
    <row r="7" spans="1:22" x14ac:dyDescent="0.35">
      <c r="A7" s="74" t="str">
        <f>'IEA nat prices'!A26</f>
        <v>Electricity sector</v>
      </c>
    </row>
    <row r="8" spans="1:22" x14ac:dyDescent="0.35">
      <c r="A8" t="str">
        <f>'IEA nat prices'!A27</f>
        <v xml:space="preserve">P_HCL_EL </v>
      </c>
      <c r="B8" s="10">
        <f>'IEA nat prices'!D27</f>
        <v>0</v>
      </c>
      <c r="C8" s="10">
        <f>'IEA nat prices'!G27</f>
        <v>0</v>
      </c>
      <c r="D8" s="10">
        <f>'IEA nat prices'!J27</f>
        <v>0</v>
      </c>
      <c r="E8" s="10">
        <f>'IEA nat prices'!M27</f>
        <v>0</v>
      </c>
      <c r="F8" s="10">
        <f>'IEA nat prices'!P27</f>
        <v>0</v>
      </c>
      <c r="G8" s="10">
        <f>'IEA nat prices'!S27</f>
        <v>0</v>
      </c>
      <c r="H8" s="10">
        <f>'IEA nat prices'!V27</f>
        <v>0</v>
      </c>
      <c r="I8" s="10">
        <f>'IEA nat prices'!Y27</f>
        <v>0</v>
      </c>
      <c r="J8" s="10">
        <f>'IEA nat prices'!AB27</f>
        <v>0</v>
      </c>
      <c r="K8" s="10">
        <f>'IEA nat prices'!AE27</f>
        <v>0</v>
      </c>
      <c r="L8" s="10">
        <f>'IEA nat prices'!AH27</f>
        <v>0</v>
      </c>
      <c r="M8" s="10">
        <f>'IEA nat prices'!AK27</f>
        <v>0</v>
      </c>
      <c r="N8" s="10">
        <f>'IEA nat prices'!AN27</f>
        <v>0</v>
      </c>
      <c r="O8" s="10">
        <f>'IEA nat prices'!AQ27</f>
        <v>0</v>
      </c>
      <c r="P8" s="10">
        <f>'IEA nat prices'!AT27</f>
        <v>0</v>
      </c>
      <c r="Q8" s="10">
        <f>'IEA nat prices'!AW27</f>
        <v>0</v>
      </c>
      <c r="R8" s="10">
        <f>'IEA nat prices'!AZ27</f>
        <v>0</v>
      </c>
      <c r="S8" s="10">
        <f>'IEA nat prices'!BC27</f>
        <v>0</v>
      </c>
      <c r="T8" s="10">
        <f>'IEA nat prices'!BF27</f>
        <v>0</v>
      </c>
      <c r="U8" s="10">
        <f>AVERAGE(P8:T8)</f>
        <v>0</v>
      </c>
      <c r="V8" s="10">
        <f>AVERAGE(B8:O8)</f>
        <v>0</v>
      </c>
    </row>
    <row r="9" spans="1:22" x14ac:dyDescent="0.35">
      <c r="A9" t="str">
        <f>'IEA nat prices'!A28</f>
        <v xml:space="preserve">P_HFO_EL </v>
      </c>
      <c r="B9" s="10">
        <f>'IEA nat prices'!D28</f>
        <v>0</v>
      </c>
      <c r="C9" s="10">
        <f>'IEA nat prices'!G28</f>
        <v>0.46251512690678637</v>
      </c>
      <c r="D9" s="10">
        <f>'IEA nat prices'!J28</f>
        <v>0.44509928027769818</v>
      </c>
      <c r="E9" s="10">
        <f>'IEA nat prices'!M28</f>
        <v>0</v>
      </c>
      <c r="F9" s="10">
        <f>'IEA nat prices'!P28</f>
        <v>0</v>
      </c>
      <c r="G9" s="10">
        <f>'IEA nat prices'!S28</f>
        <v>0</v>
      </c>
      <c r="H9" s="10">
        <f>'IEA nat prices'!V28</f>
        <v>0.94916364128530928</v>
      </c>
      <c r="I9" s="10">
        <f>'IEA nat prices'!Y28</f>
        <v>0.33488185089646827</v>
      </c>
      <c r="J9" s="10">
        <f>'IEA nat prices'!AB28</f>
        <v>3.6573277921085313E-2</v>
      </c>
      <c r="K9" s="10">
        <f>'IEA nat prices'!AE28</f>
        <v>0</v>
      </c>
      <c r="L9" s="10">
        <f>'IEA nat prices'!AH28</f>
        <v>0</v>
      </c>
      <c r="M9" s="10">
        <f>'IEA nat prices'!AK28</f>
        <v>0.33413545746950735</v>
      </c>
      <c r="N9" s="10">
        <f>'IEA nat prices'!AN28</f>
        <v>0</v>
      </c>
      <c r="O9" s="10">
        <f>'IEA nat prices'!AQ28</f>
        <v>1.1216951382428699</v>
      </c>
      <c r="P9" s="10">
        <f>'IEA nat prices'!AT28</f>
        <v>0</v>
      </c>
      <c r="Q9" s="10">
        <f>'IEA nat prices'!AW28</f>
        <v>0</v>
      </c>
      <c r="R9" s="10">
        <f>'IEA nat prices'!AZ28</f>
        <v>0.35</v>
      </c>
      <c r="S9" s="10">
        <f>'IEA nat prices'!BC28</f>
        <v>0</v>
      </c>
      <c r="T9" s="10">
        <f>'IEA nat prices'!BF28</f>
        <v>0</v>
      </c>
      <c r="U9" s="10">
        <f>AVERAGE(P9:T9)</f>
        <v>6.9999999999999993E-2</v>
      </c>
      <c r="V9" s="10">
        <f>AVERAGE(B9:O9)</f>
        <v>0.26314741235712319</v>
      </c>
    </row>
    <row r="10" spans="1:22" x14ac:dyDescent="0.35">
      <c r="A10" t="str">
        <f>'IEA nat prices'!A29</f>
        <v xml:space="preserve">P_NGS_EL </v>
      </c>
      <c r="B10" s="10">
        <f>'IEA nat prices'!D29</f>
        <v>0</v>
      </c>
      <c r="C10" s="10">
        <f>'IEA nat prices'!G29</f>
        <v>0</v>
      </c>
      <c r="D10" s="10">
        <f>'IEA nat prices'!J29</f>
        <v>0.60253346080305925</v>
      </c>
      <c r="E10" s="10">
        <f>'IEA nat prices'!M29</f>
        <v>0</v>
      </c>
      <c r="F10" s="10">
        <f>'IEA nat prices'!P29</f>
        <v>0</v>
      </c>
      <c r="G10" s="10">
        <f>'IEA nat prices'!S29</f>
        <v>0.3307839388145315</v>
      </c>
      <c r="H10" s="10">
        <f>'IEA nat prices'!V29</f>
        <v>0</v>
      </c>
      <c r="I10" s="10">
        <f>'IEA nat prices'!Y29</f>
        <v>0</v>
      </c>
      <c r="J10" s="10">
        <f>'IEA nat prices'!AB29</f>
        <v>7.6481835564053535E-3</v>
      </c>
      <c r="K10" s="10">
        <f>'IEA nat prices'!AE29</f>
        <v>0</v>
      </c>
      <c r="L10" s="10">
        <f>'IEA nat prices'!AH29</f>
        <v>0</v>
      </c>
      <c r="M10" s="10">
        <f>'IEA nat prices'!AK29</f>
        <v>0</v>
      </c>
      <c r="N10" s="10">
        <f>'IEA nat prices'!AN29</f>
        <v>0</v>
      </c>
      <c r="O10" s="10">
        <f>'IEA nat prices'!AQ29</f>
        <v>0</v>
      </c>
      <c r="P10" s="10">
        <f>'IEA nat prices'!AT29</f>
        <v>0</v>
      </c>
      <c r="Q10" s="10">
        <f>'IEA nat prices'!AW29</f>
        <v>0</v>
      </c>
      <c r="R10" s="10">
        <f>'IEA nat prices'!AZ29</f>
        <v>0</v>
      </c>
      <c r="S10" s="10">
        <f>'IEA nat prices'!BC29</f>
        <v>0</v>
      </c>
      <c r="T10" s="10">
        <f>'IEA nat prices'!BF29</f>
        <v>0</v>
      </c>
      <c r="U10" s="10">
        <f>AVERAGE(P10:T10)</f>
        <v>0</v>
      </c>
      <c r="V10" s="10">
        <f>AVERAGE(B10:O10)</f>
        <v>6.7211827369571153E-2</v>
      </c>
    </row>
    <row r="11" spans="1:22" x14ac:dyDescent="0.35">
      <c r="A11" s="74" t="str">
        <f>'IEA nat prices'!A30</f>
        <v>Industry</v>
      </c>
      <c r="B11" s="10"/>
      <c r="C11" s="10"/>
      <c r="D11" s="10"/>
      <c r="E11" s="10"/>
      <c r="F11" s="10"/>
      <c r="G11" s="10"/>
      <c r="H11" s="10"/>
      <c r="I11" s="10"/>
      <c r="J11" s="10"/>
      <c r="K11" s="10"/>
      <c r="L11" s="10"/>
      <c r="M11" s="10"/>
      <c r="N11" s="10"/>
      <c r="O11" s="10"/>
      <c r="P11" s="10"/>
      <c r="Q11" s="10"/>
      <c r="R11" s="10"/>
      <c r="S11" s="10"/>
      <c r="T11" s="10"/>
    </row>
    <row r="12" spans="1:22" x14ac:dyDescent="0.35">
      <c r="A12" t="str">
        <f>'IEA nat prices'!A31</f>
        <v xml:space="preserve">P_HCL_IN </v>
      </c>
      <c r="B12" s="10">
        <f>'IEA nat prices'!D31</f>
        <v>0</v>
      </c>
      <c r="C12" s="10">
        <f>'IEA nat prices'!G31</f>
        <v>0</v>
      </c>
      <c r="D12" s="10">
        <f>'IEA nat prices'!J31</f>
        <v>0</v>
      </c>
      <c r="E12" s="10">
        <f>'IEA nat prices'!M31</f>
        <v>0.57704957909289245</v>
      </c>
      <c r="F12" s="10">
        <f>'IEA nat prices'!P31</f>
        <v>1.5142348754448396</v>
      </c>
      <c r="G12" s="10">
        <f>'IEA nat prices'!S31</f>
        <v>0</v>
      </c>
      <c r="H12" s="10">
        <f>'IEA nat prices'!V31</f>
        <v>0</v>
      </c>
      <c r="I12" s="10">
        <f>'IEA nat prices'!Y31</f>
        <v>0</v>
      </c>
      <c r="J12" s="10">
        <f>'IEA nat prices'!AB31</f>
        <v>0</v>
      </c>
      <c r="K12" s="10">
        <f>'IEA nat prices'!AE31</f>
        <v>0.3765124555160142</v>
      </c>
      <c r="L12" s="10">
        <f>'IEA nat prices'!AH31</f>
        <v>0</v>
      </c>
      <c r="M12" s="10">
        <f>'IEA nat prices'!AK31</f>
        <v>0</v>
      </c>
      <c r="N12" s="10">
        <f>'IEA nat prices'!AN31</f>
        <v>1.9363957537307297</v>
      </c>
      <c r="O12" s="10">
        <f>'IEA nat prices'!AQ31</f>
        <v>0</v>
      </c>
      <c r="P12" s="10">
        <f>'IEA nat prices'!AT31</f>
        <v>0</v>
      </c>
      <c r="Q12" s="10">
        <f>'IEA nat prices'!AW31</f>
        <v>0</v>
      </c>
      <c r="R12" s="10">
        <f>'IEA nat prices'!AZ31</f>
        <v>0</v>
      </c>
      <c r="S12" s="10">
        <f>'IEA nat prices'!BC31</f>
        <v>0</v>
      </c>
      <c r="T12" s="10">
        <f>'IEA nat prices'!BF31</f>
        <v>0</v>
      </c>
      <c r="U12" s="10">
        <f>AVERAGE(P12:T12)</f>
        <v>0</v>
      </c>
      <c r="V12" s="10">
        <f>AVERAGE(B12:O12)</f>
        <v>0.31458519027031967</v>
      </c>
    </row>
    <row r="13" spans="1:22" x14ac:dyDescent="0.35">
      <c r="A13" t="str">
        <f>'IEA nat prices'!A32</f>
        <v>P_HFO_IN</v>
      </c>
      <c r="B13" s="10">
        <f>'IEA nat prices'!D32</f>
        <v>0.904131237858667</v>
      </c>
      <c r="C13" s="10">
        <f>'IEA nat prices'!G32</f>
        <v>0.15425464157192445</v>
      </c>
      <c r="D13" s="10">
        <f>'IEA nat prices'!J32</f>
        <v>0.44509928027769818</v>
      </c>
      <c r="E13" s="10">
        <f>'IEA nat prices'!M32</f>
        <v>1.2936367815619858</v>
      </c>
      <c r="F13" s="10">
        <f>'IEA nat prices'!P32</f>
        <v>1.4236210630234705</v>
      </c>
      <c r="G13" s="10">
        <f>'IEA nat prices'!S32</f>
        <v>0.46201753128881246</v>
      </c>
      <c r="H13" s="10">
        <f>'IEA nat prices'!V32</f>
        <v>0.94916364128530928</v>
      </c>
      <c r="I13" s="10">
        <f>'IEA nat prices'!Y32</f>
        <v>0.33936021145823381</v>
      </c>
      <c r="J13" s="10">
        <f>'IEA nat prices'!AB32</f>
        <v>0.78097632241011428</v>
      </c>
      <c r="K13" s="10">
        <f>'IEA nat prices'!AE32</f>
        <v>0.7655508582529218</v>
      </c>
      <c r="L13" s="10">
        <f>'IEA nat prices'!AH32</f>
        <v>0.68245239005127223</v>
      </c>
      <c r="M13" s="10">
        <f>'IEA nat prices'!AK32</f>
        <v>0.33413545746950735</v>
      </c>
      <c r="N13" s="10">
        <f>'IEA nat prices'!AN32</f>
        <v>1.5742609229179827</v>
      </c>
      <c r="O13" s="10">
        <f>'IEA nat prices'!AQ32</f>
        <v>1.1200635816781528</v>
      </c>
      <c r="P13" s="10">
        <f>'IEA nat prices'!AT32</f>
        <v>0</v>
      </c>
      <c r="Q13" s="10">
        <f>'IEA nat prices'!AW32</f>
        <v>0</v>
      </c>
      <c r="R13" s="10">
        <f>'IEA nat prices'!AZ32</f>
        <v>0.35</v>
      </c>
      <c r="S13" s="10">
        <f>'IEA nat prices'!BC32</f>
        <v>0</v>
      </c>
      <c r="T13" s="10">
        <f>'IEA nat prices'!BF32</f>
        <v>0</v>
      </c>
      <c r="U13" s="10">
        <f>AVERAGE(P13:T13)</f>
        <v>6.9999999999999993E-2</v>
      </c>
      <c r="V13" s="10">
        <f>AVERAGE(B13:O13)</f>
        <v>0.8020517086504324</v>
      </c>
    </row>
    <row r="14" spans="1:22" x14ac:dyDescent="0.35">
      <c r="A14" t="str">
        <f>'IEA nat prices'!A33</f>
        <v>P_GDO_IN</v>
      </c>
      <c r="B14" s="10">
        <f>'IEA nat prices'!D33</f>
        <v>1.0880973776278746</v>
      </c>
      <c r="C14" s="10">
        <f>'IEA nat prices'!G33</f>
        <v>0.37470356890014989</v>
      </c>
      <c r="D14" s="10">
        <f>'IEA nat prices'!J33</f>
        <v>1.7992918990839919</v>
      </c>
      <c r="E14" s="10">
        <f>'IEA nat prices'!M33</f>
        <v>0.89522525510359219</v>
      </c>
      <c r="F14" s="10">
        <f>'IEA nat prices'!P33</f>
        <v>1.8581228335994961</v>
      </c>
      <c r="G14" s="10">
        <f>'IEA nat prices'!S33</f>
        <v>1.8743425772276023</v>
      </c>
      <c r="H14" s="10">
        <f>'IEA nat prices'!V33</f>
        <v>3.5952848672605722</v>
      </c>
      <c r="I14" s="10">
        <f>'IEA nat prices'!Y33</f>
        <v>1.3019780647917167</v>
      </c>
      <c r="J14" s="10">
        <f>'IEA nat prices'!AB33</f>
        <v>10.327028294742574</v>
      </c>
      <c r="K14" s="10">
        <f>'IEA nat prices'!AE33</f>
        <v>3.9669644161622619</v>
      </c>
      <c r="L14" s="10">
        <f>'IEA nat prices'!AH33</f>
        <v>0.63342772353207144</v>
      </c>
      <c r="M14" s="10">
        <f>'IEA nat prices'!AK33</f>
        <v>2.1638237643529563</v>
      </c>
      <c r="N14" s="10">
        <f>'IEA nat prices'!AN33</f>
        <v>1.7202448075675492</v>
      </c>
      <c r="O14" s="10">
        <f>'IEA nat prices'!AQ33</f>
        <v>1.3994235254888689</v>
      </c>
      <c r="P14" s="10">
        <f>'IEA nat prices'!AT33</f>
        <v>8.4695664180269112</v>
      </c>
      <c r="Q14" s="10">
        <f>'IEA nat prices'!AW33</f>
        <v>0.76080855509988965</v>
      </c>
      <c r="R14" s="10">
        <f>'IEA nat prices'!AZ33</f>
        <v>0.35</v>
      </c>
      <c r="S14" s="10">
        <f>'IEA nat prices'!BC33</f>
        <v>6.2867391506712611</v>
      </c>
      <c r="T14" s="10">
        <f>'IEA nat prices'!BF33</f>
        <v>0</v>
      </c>
      <c r="U14" s="10">
        <f>AVERAGE(P14:T14)</f>
        <v>3.1734228247596126</v>
      </c>
      <c r="V14" s="10">
        <f>AVERAGE(B14:O14)</f>
        <v>2.3569970696743772</v>
      </c>
    </row>
    <row r="15" spans="1:22" x14ac:dyDescent="0.35">
      <c r="A15" t="str">
        <f>'IEA nat prices'!A34</f>
        <v xml:space="preserve">P_ELC_IN </v>
      </c>
      <c r="B15" s="10">
        <f>'IEA nat prices'!D34</f>
        <v>2.0277777777777777</v>
      </c>
      <c r="C15" s="10">
        <f>'IEA nat prices'!G34</f>
        <v>0</v>
      </c>
      <c r="D15" s="10">
        <f>'IEA nat prices'!J34</f>
        <v>0.72222222222222221</v>
      </c>
      <c r="E15" s="10">
        <f>'IEA nat prices'!M34</f>
        <v>2.9407538122780355</v>
      </c>
      <c r="F15" s="10">
        <f>'IEA nat prices'!P34</f>
        <v>1.1944444444444444</v>
      </c>
      <c r="G15" s="10">
        <f>'IEA nat prices'!S34</f>
        <v>5.3888888888888889E-2</v>
      </c>
      <c r="H15" s="10">
        <f>'IEA nat prices'!V34</f>
        <v>0</v>
      </c>
      <c r="I15" s="10">
        <f>'IEA nat prices'!Y34</f>
        <v>0</v>
      </c>
      <c r="J15" s="10">
        <f>'IEA nat prices'!AB34</f>
        <v>3.2666666666666666</v>
      </c>
      <c r="K15" s="10">
        <f>'IEA nat prices'!AE34</f>
        <v>0.66666666666666663</v>
      </c>
      <c r="L15" s="10">
        <f>'IEA nat prices'!AH34</f>
        <v>0</v>
      </c>
      <c r="M15" s="10">
        <f>'IEA nat prices'!AK34</f>
        <v>0.61111111111111116</v>
      </c>
      <c r="N15" s="10">
        <f>'IEA nat prices'!AN34</f>
        <v>0</v>
      </c>
      <c r="O15" s="10">
        <f>'IEA nat prices'!AQ34</f>
        <v>0</v>
      </c>
      <c r="P15" s="10">
        <f>'IEA nat prices'!AT34</f>
        <v>0</v>
      </c>
      <c r="Q15" s="10">
        <f>'IEA nat prices'!AW34</f>
        <v>0</v>
      </c>
      <c r="R15" s="10">
        <f>'IEA nat prices'!AZ34</f>
        <v>0</v>
      </c>
      <c r="S15" s="10">
        <f>'IEA nat prices'!BC34</f>
        <v>0</v>
      </c>
      <c r="T15" s="10">
        <f>'IEA nat prices'!BF34</f>
        <v>0.13028224414217765</v>
      </c>
      <c r="U15" s="10">
        <f>AVERAGE(P15:T15)</f>
        <v>2.6056448828435531E-2</v>
      </c>
      <c r="V15" s="10">
        <f>AVERAGE(B15:O15)</f>
        <v>0.82025225643255806</v>
      </c>
    </row>
    <row r="16" spans="1:22" x14ac:dyDescent="0.35">
      <c r="A16" t="str">
        <f>'IEA nat prices'!A35</f>
        <v xml:space="preserve">P_NGS_IN </v>
      </c>
      <c r="B16" s="10">
        <f>'IEA nat prices'!D35</f>
        <v>0.50884321223709361</v>
      </c>
      <c r="C16" s="10">
        <f>'IEA nat prices'!G35</f>
        <v>0.3</v>
      </c>
      <c r="D16" s="10">
        <f>'IEA nat prices'!J35</f>
        <v>0.69359464627151046</v>
      </c>
      <c r="E16" s="10">
        <f>'IEA nat prices'!M35</f>
        <v>0.33446263991630543</v>
      </c>
      <c r="F16" s="10">
        <f>'IEA nat prices'!P35</f>
        <v>0.45482791586998089</v>
      </c>
      <c r="G16" s="10">
        <f>'IEA nat prices'!S35</f>
        <v>0.3307839388145315</v>
      </c>
      <c r="H16" s="10">
        <f>'IEA nat prices'!V35</f>
        <v>0</v>
      </c>
      <c r="I16" s="10">
        <f>'IEA nat prices'!Y35</f>
        <v>0</v>
      </c>
      <c r="J16" s="10">
        <f>'IEA nat prices'!AB35</f>
        <v>0.49235181644359466</v>
      </c>
      <c r="K16" s="10">
        <f>'IEA nat prices'!AE35</f>
        <v>0.24521988527724664</v>
      </c>
      <c r="L16" s="10">
        <f>'IEA nat prices'!AH35</f>
        <v>0</v>
      </c>
      <c r="M16" s="10">
        <f>'IEA nat prices'!AK35</f>
        <v>0</v>
      </c>
      <c r="N16" s="10">
        <f>'IEA nat prices'!AN35</f>
        <v>1.3118668965279643</v>
      </c>
      <c r="O16" s="10">
        <f>'IEA nat prices'!AQ35</f>
        <v>0</v>
      </c>
      <c r="P16" s="10">
        <f>'IEA nat prices'!AT35</f>
        <v>0</v>
      </c>
      <c r="Q16" s="10">
        <f>'IEA nat prices'!AW35</f>
        <v>0</v>
      </c>
      <c r="R16" s="10">
        <f>'IEA nat prices'!AZ35</f>
        <v>0</v>
      </c>
      <c r="S16" s="10">
        <f>'IEA nat prices'!BC35</f>
        <v>0</v>
      </c>
      <c r="T16" s="10">
        <f>'IEA nat prices'!BF35</f>
        <v>0</v>
      </c>
      <c r="U16" s="10">
        <f>AVERAGE(P16:T16)</f>
        <v>0</v>
      </c>
      <c r="V16" s="10">
        <f>AVERAGE(B16:O16)</f>
        <v>0.33371078223987338</v>
      </c>
    </row>
    <row r="17" spans="1:22" x14ac:dyDescent="0.35">
      <c r="A17" s="74" t="str">
        <f>'IEA nat prices'!A36</f>
        <v>Transport</v>
      </c>
      <c r="B17" s="10"/>
      <c r="C17" s="10"/>
      <c r="D17" s="10"/>
      <c r="E17" s="10"/>
      <c r="F17" s="10"/>
      <c r="G17" s="10"/>
      <c r="H17" s="10"/>
      <c r="I17" s="10"/>
      <c r="J17" s="10"/>
      <c r="K17" s="10"/>
      <c r="L17" s="10"/>
      <c r="M17" s="10"/>
      <c r="N17" s="10"/>
      <c r="O17" s="10"/>
      <c r="P17" s="10"/>
      <c r="Q17" s="10"/>
      <c r="R17" s="10"/>
      <c r="S17" s="10"/>
      <c r="T17" s="10"/>
    </row>
    <row r="18" spans="1:22" x14ac:dyDescent="0.35">
      <c r="A18" t="str">
        <f>'IEA nat prices'!A37</f>
        <v>P_GDO_RT</v>
      </c>
      <c r="B18" s="10">
        <f>'IEA nat prices'!D37</f>
        <v>7.7817447502498407</v>
      </c>
      <c r="C18" s="10">
        <f>'IEA nat prices'!G37</f>
        <v>7.7817447502498407</v>
      </c>
      <c r="D18" s="10">
        <f>'IEA nat prices'!J37</f>
        <v>10.143101777911863</v>
      </c>
      <c r="E18" s="10">
        <f>'IEA nat prices'!M37</f>
        <v>9.2415790982298187</v>
      </c>
      <c r="F18" s="10">
        <f>'IEA nat prices'!P37</f>
        <v>8.157415186468798</v>
      </c>
      <c r="G18" s="10">
        <f>'IEA nat prices'!S37</f>
        <v>10.304103393434273</v>
      </c>
      <c r="H18" s="10">
        <f>'IEA nat prices'!V37</f>
        <v>6.5473990312446935</v>
      </c>
      <c r="I18" s="10">
        <f>'IEA nat prices'!Y37</f>
        <v>8.5599192252748253</v>
      </c>
      <c r="J18" s="10">
        <f>'IEA nat prices'!AB37</f>
        <v>10.277269790847203</v>
      </c>
      <c r="K18" s="10">
        <f>'IEA nat prices'!AE37</f>
        <v>9.4454281106480824</v>
      </c>
      <c r="L18" s="10">
        <f>'IEA nat prices'!AH37</f>
        <v>6.6010662364188306</v>
      </c>
      <c r="M18" s="10">
        <f>'IEA nat prices'!AK37</f>
        <v>7.2450726985084728</v>
      </c>
      <c r="N18" s="10">
        <f>'IEA nat prices'!AN37</f>
        <v>9.2842636261546705</v>
      </c>
      <c r="O18" s="10">
        <f>'IEA nat prices'!AQ37</f>
        <v>21.292170605270794</v>
      </c>
      <c r="P18" s="10">
        <f>'IEA nat prices'!AT37</f>
        <v>8.2670047621377343</v>
      </c>
      <c r="Q18" s="10">
        <f>'IEA nat prices'!AW37</f>
        <v>5.9743529669152133</v>
      </c>
      <c r="R18" s="10">
        <f>'IEA nat prices'!AZ37</f>
        <v>7.4930000000000003</v>
      </c>
      <c r="S18" s="10">
        <f>'IEA nat prices'!BC37</f>
        <v>6.1363828951499828</v>
      </c>
      <c r="T18" s="10">
        <f>'IEA nat prices'!BF37</f>
        <v>7.5701127276819502</v>
      </c>
      <c r="U18" s="10">
        <f>AVERAGE(P18:T18)</f>
        <v>7.0881706703769751</v>
      </c>
      <c r="V18" s="10">
        <f>AVERAGE(B18:O18)</f>
        <v>9.4758770200651412</v>
      </c>
    </row>
    <row r="19" spans="1:22" x14ac:dyDescent="0.35">
      <c r="A19" t="str">
        <f>'IEA nat prices'!A38</f>
        <v>P_GSL_RT (95ron)</v>
      </c>
      <c r="B19" s="10">
        <f>'IEA nat prices'!D38</f>
        <v>11.847855404239553</v>
      </c>
      <c r="C19" s="10">
        <f>'IEA nat prices'!G38</f>
        <v>14.509330168960032</v>
      </c>
      <c r="D19" s="10">
        <f>'IEA nat prices'!J38</f>
        <v>16.083320621214082</v>
      </c>
      <c r="E19" s="10">
        <f>'IEA nat prices'!M38</f>
        <v>14.841727288518637</v>
      </c>
      <c r="F19" s="10">
        <f>'IEA nat prices'!P38</f>
        <v>15.997466596545678</v>
      </c>
      <c r="G19" s="10">
        <f>'IEA nat prices'!S38</f>
        <v>16.627062777447296</v>
      </c>
      <c r="H19" s="10">
        <f>'IEA nat prices'!V38</f>
        <v>8.2706043763894463</v>
      </c>
      <c r="I19" s="10">
        <f>'IEA nat prices'!Y38</f>
        <v>10.645899058881918</v>
      </c>
      <c r="J19" s="10">
        <f>'IEA nat prices'!AB38</f>
        <v>14.909982284079245</v>
      </c>
      <c r="K19" s="10">
        <f>'IEA nat prices'!AE38</f>
        <v>17.084950909012107</v>
      </c>
      <c r="L19" s="10">
        <f>'IEA nat prices'!AH38</f>
        <v>8.6712564915086592</v>
      </c>
      <c r="M19" s="10">
        <f>'IEA nat prices'!AK38</f>
        <v>10.645899058881918</v>
      </c>
      <c r="N19" s="10">
        <f>'IEA nat prices'!AN38</f>
        <v>15.131763227492984</v>
      </c>
      <c r="O19" s="10">
        <f>'IEA nat prices'!AQ38</f>
        <v>22.708076989877217</v>
      </c>
      <c r="P19" s="10">
        <f>'IEA nat prices'!AT38</f>
        <v>10.223914024345259</v>
      </c>
      <c r="Q19" s="10">
        <f>'IEA nat prices'!AW38</f>
        <v>8.7333578723054135</v>
      </c>
      <c r="R19" s="10">
        <f>'IEA nat prices'!AZ38</f>
        <v>8.3460000000000001</v>
      </c>
      <c r="S19" s="10">
        <f>'IEA nat prices'!BC38</f>
        <v>8.7045143345267046</v>
      </c>
      <c r="T19" s="10">
        <f>'IEA nat prices'!BF38</f>
        <v>7.905738235722727</v>
      </c>
      <c r="U19" s="10">
        <f>AVERAGE(P19:T19)</f>
        <v>8.7827048933800214</v>
      </c>
      <c r="V19" s="10">
        <f>AVERAGE(B19:O19)</f>
        <v>14.141085375217772</v>
      </c>
    </row>
    <row r="20" spans="1:22" x14ac:dyDescent="0.35">
      <c r="A20" s="74" t="str">
        <f>'IEA nat prices'!A39</f>
        <v>Domestic/Household</v>
      </c>
      <c r="B20" s="10"/>
      <c r="C20" s="10"/>
      <c r="D20" s="10"/>
      <c r="E20" s="10"/>
      <c r="F20" s="10"/>
      <c r="G20" s="10"/>
      <c r="H20" s="10"/>
      <c r="I20" s="10"/>
      <c r="J20" s="10"/>
      <c r="K20" s="10"/>
      <c r="L20" s="10"/>
      <c r="M20" s="10"/>
      <c r="N20" s="10"/>
      <c r="O20" s="10"/>
      <c r="P20" s="10"/>
      <c r="Q20" s="10"/>
      <c r="R20" s="10"/>
      <c r="S20" s="10"/>
      <c r="T20" s="10"/>
    </row>
    <row r="21" spans="1:22" x14ac:dyDescent="0.35">
      <c r="A21" t="str">
        <f>'IEA nat prices'!A40</f>
        <v>P_HCL_DM</v>
      </c>
      <c r="B21" s="10">
        <f>'IEA nat prices'!D40</f>
        <v>0</v>
      </c>
      <c r="C21" s="10">
        <f>'IEA nat prices'!G40</f>
        <v>0</v>
      </c>
      <c r="D21" s="10">
        <f>'IEA nat prices'!J40</f>
        <v>0</v>
      </c>
      <c r="E21" s="10">
        <f>'IEA nat prices'!M40</f>
        <v>7.8163988440764527</v>
      </c>
      <c r="F21" s="10">
        <f>'IEA nat prices'!P40</f>
        <v>1.5142348754448396</v>
      </c>
      <c r="G21" s="10">
        <f>'IEA nat prices'!S40</f>
        <v>0</v>
      </c>
      <c r="H21" s="10">
        <f>'IEA nat prices'!V40</f>
        <v>0</v>
      </c>
      <c r="I21" s="10">
        <f>'IEA nat prices'!Y40</f>
        <v>0</v>
      </c>
      <c r="J21" s="10">
        <f>'IEA nat prices'!AB40</f>
        <v>0</v>
      </c>
      <c r="K21" s="10">
        <f>'IEA nat prices'!AE40</f>
        <v>0</v>
      </c>
      <c r="L21" s="10">
        <f>'IEA nat prices'!AH40</f>
        <v>0</v>
      </c>
      <c r="M21" s="10">
        <f>'IEA nat prices'!AK40</f>
        <v>0</v>
      </c>
      <c r="N21" s="10">
        <f>'IEA nat prices'!AN40</f>
        <v>1.9363957537307297</v>
      </c>
      <c r="O21" s="10">
        <f>'IEA nat prices'!AQ40</f>
        <v>0</v>
      </c>
      <c r="P21" s="10">
        <f>'IEA nat prices'!AT40</f>
        <v>0</v>
      </c>
      <c r="Q21" s="10">
        <f>'IEA nat prices'!AW40</f>
        <v>0</v>
      </c>
      <c r="R21" s="10">
        <f>'IEA nat prices'!AZ40</f>
        <v>0</v>
      </c>
      <c r="S21" s="10">
        <f>'IEA nat prices'!BC40</f>
        <v>0</v>
      </c>
      <c r="T21" s="10">
        <f>'IEA nat prices'!BF40</f>
        <v>0</v>
      </c>
      <c r="U21" s="10">
        <f>AVERAGE(P21:T21)</f>
        <v>0</v>
      </c>
      <c r="V21" s="10">
        <f>AVERAGE(B21:O21)</f>
        <v>0.80478781951800171</v>
      </c>
    </row>
    <row r="22" spans="1:22" x14ac:dyDescent="0.35">
      <c r="A22" t="str">
        <f>'IEA nat prices'!A41</f>
        <v xml:space="preserve">P_GDO_DM </v>
      </c>
      <c r="B22" s="10">
        <f>'IEA nat prices'!D41</f>
        <v>2.0884981753003951</v>
      </c>
      <c r="C22" s="10">
        <f>'IEA nat prices'!G41</f>
        <v>0.37470356890014989</v>
      </c>
      <c r="D22" s="10">
        <f>'IEA nat prices'!J41</f>
        <v>2.249046146127752</v>
      </c>
      <c r="E22" s="10">
        <f>'IEA nat prices'!M41</f>
        <v>7.3681090955028168</v>
      </c>
      <c r="F22" s="10">
        <f>'IEA nat prices'!P41</f>
        <v>1.8581228335994961</v>
      </c>
      <c r="G22" s="10">
        <f>'IEA nat prices'!S41</f>
        <v>1.769326610008338</v>
      </c>
      <c r="H22" s="10">
        <f>'IEA nat prices'!V41</f>
        <v>3.5952848672605722</v>
      </c>
      <c r="I22" s="10">
        <f>'IEA nat prices'!Y41</f>
        <v>1.3019780647917167</v>
      </c>
      <c r="J22" s="10">
        <f>'IEA nat prices'!AB41</f>
        <v>10.327028294742574</v>
      </c>
      <c r="K22" s="10">
        <f>'IEA nat prices'!AE41</f>
        <v>3.9669644161622619</v>
      </c>
      <c r="L22" s="10">
        <f>'IEA nat prices'!AH41</f>
        <v>0.7854204668728747</v>
      </c>
      <c r="M22" s="10">
        <f>'IEA nat prices'!AK41</f>
        <v>2.1638237643529563</v>
      </c>
      <c r="N22" s="10">
        <f>'IEA nat prices'!AN41</f>
        <v>5.856636859034321</v>
      </c>
      <c r="O22" s="10">
        <f>'IEA nat prices'!AQ41</f>
        <v>1.3994235254888689</v>
      </c>
      <c r="P22" s="10">
        <f>'IEA nat prices'!AT41</f>
        <v>0</v>
      </c>
      <c r="Q22" s="10">
        <f>'IEA nat prices'!AW41</f>
        <v>0.76080855509988965</v>
      </c>
      <c r="R22" s="10">
        <f>'IEA nat prices'!AZ41</f>
        <v>0.67700000000000005</v>
      </c>
      <c r="S22" s="10">
        <f>'IEA nat prices'!BC41</f>
        <v>0</v>
      </c>
      <c r="T22" s="10">
        <f>'IEA nat prices'!BF41</f>
        <v>5.5733293405768478</v>
      </c>
      <c r="U22" s="10">
        <f>AVERAGE(P22:T22)</f>
        <v>1.4022275791353476</v>
      </c>
      <c r="V22" s="10">
        <f>AVERAGE(B22:O22)</f>
        <v>3.2217404777246492</v>
      </c>
    </row>
    <row r="23" spans="1:22" x14ac:dyDescent="0.35">
      <c r="A23" t="str">
        <f>'IEA nat prices'!A42</f>
        <v xml:space="preserve">P_ELC_DM </v>
      </c>
      <c r="B23" s="10">
        <f>'IEA nat prices'!D42</f>
        <v>3.3333333333333335</v>
      </c>
      <c r="C23" s="10">
        <f>'IEA nat prices'!G42</f>
        <v>0.37777777777777782</v>
      </c>
      <c r="D23" s="10">
        <f>'IEA nat prices'!J42</f>
        <v>3.5555555555555558</v>
      </c>
      <c r="E23" s="10">
        <f>'IEA nat prices'!M42</f>
        <v>23.727044049949612</v>
      </c>
      <c r="F23" s="10">
        <f>'IEA nat prices'!P42</f>
        <v>1.9444444444444446</v>
      </c>
      <c r="G23" s="10">
        <f>'IEA nat prices'!S42</f>
        <v>2.0277777777777777</v>
      </c>
      <c r="H23" s="10">
        <f>'IEA nat prices'!V42</f>
        <v>0</v>
      </c>
      <c r="I23" s="10">
        <f>'IEA nat prices'!Y42</f>
        <v>0</v>
      </c>
      <c r="J23" s="10">
        <f>'IEA nat prices'!AB42</f>
        <v>5.6111111111111107</v>
      </c>
      <c r="K23" s="10">
        <f>'IEA nat prices'!AE42</f>
        <v>7.5833333333333339</v>
      </c>
      <c r="L23" s="10">
        <f>'IEA nat prices'!AH42</f>
        <v>0</v>
      </c>
      <c r="M23" s="10">
        <f>'IEA nat prices'!AK42</f>
        <v>1.4722222222222223</v>
      </c>
      <c r="N23" s="10">
        <f>'IEA nat prices'!AN42</f>
        <v>5.3229835447663207</v>
      </c>
      <c r="O23" s="10">
        <f>'IEA nat prices'!AQ42</f>
        <v>0</v>
      </c>
      <c r="P23" s="10">
        <f>'IEA nat prices'!AT42</f>
        <v>0</v>
      </c>
      <c r="Q23" s="10">
        <f>'IEA nat prices'!AW42</f>
        <v>0</v>
      </c>
      <c r="R23" s="10">
        <f>'IEA nat prices'!AZ42</f>
        <v>0</v>
      </c>
      <c r="S23" s="10">
        <f>'IEA nat prices'!BC42</f>
        <v>0</v>
      </c>
      <c r="T23" s="10">
        <f>'IEA nat prices'!BF42</f>
        <v>0.14331046855639537</v>
      </c>
      <c r="U23" s="10">
        <f>AVERAGE(P23:T23)</f>
        <v>2.8662093711279073E-2</v>
      </c>
      <c r="V23" s="10">
        <f>AVERAGE(B23:O23)</f>
        <v>3.9253987964479635</v>
      </c>
    </row>
    <row r="24" spans="1:22" x14ac:dyDescent="0.35">
      <c r="A24" t="str">
        <f>'IEA nat prices'!A43</f>
        <v>P_NGS_DM</v>
      </c>
      <c r="B24" s="10">
        <f>'IEA nat prices'!D43</f>
        <v>1.0176864244741872</v>
      </c>
      <c r="C24" s="10">
        <f>'IEA nat prices'!G43</f>
        <v>0.33891013384321222</v>
      </c>
      <c r="D24" s="10">
        <f>'IEA nat prices'!J43</f>
        <v>0.96653919694072643</v>
      </c>
      <c r="E24" s="10">
        <f>'IEA nat prices'!M43</f>
        <v>5.8292648843229431</v>
      </c>
      <c r="F24" s="10">
        <f>'IEA nat prices'!P43</f>
        <v>0.45482791586998089</v>
      </c>
      <c r="G24" s="10">
        <f>'IEA nat prices'!S43</f>
        <v>0</v>
      </c>
      <c r="H24" s="10">
        <f>'IEA nat prices'!V43</f>
        <v>0</v>
      </c>
      <c r="I24" s="10">
        <f>'IEA nat prices'!Y43</f>
        <v>0</v>
      </c>
      <c r="J24" s="10">
        <f>'IEA nat prices'!AB43</f>
        <v>4.3271988527724661</v>
      </c>
      <c r="K24" s="10">
        <f>'IEA nat prices'!AE43</f>
        <v>1.9012906309751432</v>
      </c>
      <c r="L24" s="10">
        <f>'IEA nat prices'!AH43</f>
        <v>0</v>
      </c>
      <c r="M24" s="10">
        <f>'IEA nat prices'!AK43</f>
        <v>0</v>
      </c>
      <c r="N24" s="10">
        <f>'IEA nat prices'!AN43</f>
        <v>0</v>
      </c>
      <c r="O24" s="10">
        <f>'IEA nat prices'!AQ43</f>
        <v>0</v>
      </c>
      <c r="P24" s="10">
        <f>'IEA nat prices'!AT43</f>
        <v>0</v>
      </c>
      <c r="Q24" s="10">
        <f>'IEA nat prices'!AW43</f>
        <v>0</v>
      </c>
      <c r="R24" s="10">
        <f>'IEA nat prices'!AZ43</f>
        <v>0</v>
      </c>
      <c r="S24" s="10">
        <f>'IEA nat prices'!BC43</f>
        <v>0</v>
      </c>
      <c r="T24" s="10">
        <f>'IEA nat prices'!BF43</f>
        <v>0</v>
      </c>
      <c r="U24" s="10">
        <f>AVERAGE(P24:T24)</f>
        <v>0</v>
      </c>
      <c r="V24" s="10">
        <f>AVERAGE(B24:O24)</f>
        <v>1.0596941456570472</v>
      </c>
    </row>
  </sheetData>
  <phoneticPr fontId="1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2"/>
  <sheetViews>
    <sheetView workbookViewId="0"/>
  </sheetViews>
  <sheetFormatPr defaultRowHeight="12.75" x14ac:dyDescent="0.35"/>
  <cols>
    <col min="1" max="1" width="19.265625" bestFit="1" customWidth="1"/>
    <col min="2" max="2" width="10.265625" bestFit="1" customWidth="1"/>
  </cols>
  <sheetData>
    <row r="1" spans="1:3" x14ac:dyDescent="0.35">
      <c r="A1" t="s">
        <v>296</v>
      </c>
    </row>
    <row r="3" spans="1:3" ht="13.15" x14ac:dyDescent="0.4">
      <c r="A3" s="1" t="s">
        <v>297</v>
      </c>
    </row>
    <row r="4" spans="1:3" ht="13.15" x14ac:dyDescent="0.4">
      <c r="A4" s="11"/>
      <c r="B4" s="11" t="str">
        <f>'IEA nat prices'!F24</f>
        <v>BE</v>
      </c>
    </row>
    <row r="5" spans="1:3" x14ac:dyDescent="0.35">
      <c r="A5">
        <f>'IEA nat prices'!A25</f>
        <v>2000</v>
      </c>
      <c r="B5" t="str">
        <f>'IEA nat prices'!G25</f>
        <v>Excise Tax</v>
      </c>
      <c r="C5" t="s">
        <v>298</v>
      </c>
    </row>
    <row r="6" spans="1:3" x14ac:dyDescent="0.35">
      <c r="B6" t="s">
        <v>299</v>
      </c>
      <c r="C6" t="s">
        <v>300</v>
      </c>
    </row>
    <row r="7" spans="1:3" x14ac:dyDescent="0.35">
      <c r="A7" s="74" t="str">
        <f>'IEA nat prices'!A26</f>
        <v>Electricity sector</v>
      </c>
    </row>
    <row r="8" spans="1:3" x14ac:dyDescent="0.35">
      <c r="A8" t="str">
        <f>'IEA nat prices'!A27</f>
        <v xml:space="preserve">P_HCL_EL </v>
      </c>
      <c r="B8" s="10">
        <f>'IEA nat prices'!G27</f>
        <v>0</v>
      </c>
    </row>
    <row r="9" spans="1:3" x14ac:dyDescent="0.35">
      <c r="A9" t="str">
        <f>'IEA nat prices'!A28</f>
        <v xml:space="preserve">P_HFO_EL </v>
      </c>
      <c r="B9" s="10">
        <f>'IEA nat prices'!G28</f>
        <v>0.46251512690678637</v>
      </c>
    </row>
    <row r="10" spans="1:3" x14ac:dyDescent="0.35">
      <c r="A10" t="str">
        <f>'IEA nat prices'!A29</f>
        <v xml:space="preserve">P_NGS_EL </v>
      </c>
      <c r="B10" s="10">
        <f>'IEA nat prices'!G29</f>
        <v>0</v>
      </c>
    </row>
    <row r="11" spans="1:3" x14ac:dyDescent="0.35">
      <c r="A11" s="74" t="str">
        <f>'IEA nat prices'!A30</f>
        <v>Industry</v>
      </c>
      <c r="B11" s="10"/>
    </row>
    <row r="12" spans="1:3" x14ac:dyDescent="0.35">
      <c r="A12" t="str">
        <f>'IEA nat prices'!A31</f>
        <v xml:space="preserve">P_HCL_IN </v>
      </c>
      <c r="B12" s="10">
        <f>'IEA nat prices'!G31</f>
        <v>0</v>
      </c>
    </row>
    <row r="13" spans="1:3" x14ac:dyDescent="0.35">
      <c r="A13" t="str">
        <f>'IEA nat prices'!A32</f>
        <v>P_HFO_IN</v>
      </c>
      <c r="B13" s="10">
        <f>'IEA nat prices'!G32</f>
        <v>0.15425464157192445</v>
      </c>
    </row>
    <row r="14" spans="1:3" x14ac:dyDescent="0.35">
      <c r="A14" t="str">
        <f>'IEA nat prices'!A33</f>
        <v>P_GDO_IN</v>
      </c>
      <c r="B14" s="10">
        <f>'IEA nat prices'!G33</f>
        <v>0.37470356890014989</v>
      </c>
    </row>
    <row r="15" spans="1:3" x14ac:dyDescent="0.35">
      <c r="A15" t="str">
        <f>'IEA nat prices'!A34</f>
        <v xml:space="preserve">P_ELC_IN </v>
      </c>
      <c r="B15" s="10">
        <f>'IEA nat prices'!G34</f>
        <v>0</v>
      </c>
    </row>
    <row r="16" spans="1:3" x14ac:dyDescent="0.35">
      <c r="A16" t="str">
        <f>'IEA nat prices'!A35</f>
        <v xml:space="preserve">P_NGS_IN </v>
      </c>
      <c r="B16" s="10">
        <f>'IEA nat prices'!G35</f>
        <v>0.3</v>
      </c>
    </row>
    <row r="17" spans="1:5" x14ac:dyDescent="0.35">
      <c r="A17" s="74" t="str">
        <f>'IEA nat prices'!A36</f>
        <v>Transport</v>
      </c>
      <c r="B17" s="10"/>
    </row>
    <row r="18" spans="1:5" x14ac:dyDescent="0.35">
      <c r="A18" t="str">
        <f>'IEA nat prices'!A37</f>
        <v>P_GDO_RT</v>
      </c>
      <c r="B18" s="10">
        <f>'IEA nat prices'!G37</f>
        <v>7.7817447502498407</v>
      </c>
      <c r="C18">
        <v>340</v>
      </c>
      <c r="D18" s="4">
        <f>C18/C27*C30</f>
        <v>6.8045727203573954</v>
      </c>
      <c r="E18" s="4">
        <f>D18+B18</f>
        <v>14.586317470607236</v>
      </c>
    </row>
    <row r="19" spans="1:5" x14ac:dyDescent="0.35">
      <c r="A19" t="str">
        <f>'IEA nat prices'!A38</f>
        <v>P_GSL_RT (95ron)</v>
      </c>
      <c r="B19" s="10">
        <f>'IEA nat prices'!G38</f>
        <v>14.509330168960032</v>
      </c>
      <c r="C19">
        <v>209</v>
      </c>
      <c r="D19" s="4">
        <f>C19/C28*C31</f>
        <v>5.1088723937907883</v>
      </c>
      <c r="E19" s="4">
        <f>D19+B19</f>
        <v>19.61820256275082</v>
      </c>
    </row>
    <row r="20" spans="1:5" x14ac:dyDescent="0.35">
      <c r="A20" s="74" t="str">
        <f>'IEA nat prices'!A39</f>
        <v>Domestic/Household</v>
      </c>
      <c r="B20" s="10"/>
      <c r="D20" s="4"/>
      <c r="E20" s="4"/>
    </row>
    <row r="21" spans="1:5" x14ac:dyDescent="0.35">
      <c r="A21" t="str">
        <f>'IEA nat prices'!A40</f>
        <v>P_HCL_DM</v>
      </c>
      <c r="B21" s="10">
        <f>'IEA nat prices'!G40</f>
        <v>0</v>
      </c>
      <c r="D21" s="4"/>
      <c r="E21" s="4"/>
    </row>
    <row r="22" spans="1:5" x14ac:dyDescent="0.35">
      <c r="A22" t="str">
        <f>'IEA nat prices'!A41</f>
        <v xml:space="preserve">P_GDO_DM </v>
      </c>
      <c r="B22" s="10">
        <f>'IEA nat prices'!G41</f>
        <v>0.37470356890014989</v>
      </c>
      <c r="D22" s="4"/>
      <c r="E22" s="4"/>
    </row>
    <row r="23" spans="1:5" x14ac:dyDescent="0.35">
      <c r="A23" t="str">
        <f>'IEA nat prices'!A42</f>
        <v xml:space="preserve">P_ELC_DM </v>
      </c>
      <c r="B23" s="10">
        <f>'IEA nat prices'!G42</f>
        <v>0.37777777777777782</v>
      </c>
      <c r="D23" s="4"/>
      <c r="E23" s="4"/>
    </row>
    <row r="24" spans="1:5" x14ac:dyDescent="0.35">
      <c r="A24" t="str">
        <f>'IEA nat prices'!A43</f>
        <v>P_NGS_DM</v>
      </c>
      <c r="B24" s="10">
        <f>'IEA nat prices'!G43</f>
        <v>0.33891013384321222</v>
      </c>
      <c r="D24" s="4"/>
      <c r="E24" s="4"/>
    </row>
    <row r="25" spans="1:5" x14ac:dyDescent="0.35">
      <c r="D25" s="4"/>
      <c r="E25" s="4"/>
    </row>
    <row r="26" spans="1:5" x14ac:dyDescent="0.35">
      <c r="A26" t="s">
        <v>301</v>
      </c>
      <c r="B26" t="s">
        <v>302</v>
      </c>
      <c r="C26">
        <v>357</v>
      </c>
      <c r="D26" s="4">
        <f>C26/C27*C32</f>
        <v>5.5453516549491928</v>
      </c>
      <c r="E26" s="4">
        <f>D26</f>
        <v>5.5453516549491928</v>
      </c>
    </row>
    <row r="27" spans="1:5" x14ac:dyDescent="0.35">
      <c r="A27" t="s">
        <v>303</v>
      </c>
      <c r="B27" t="s">
        <v>304</v>
      </c>
      <c r="C27">
        <v>22092.080000000002</v>
      </c>
    </row>
    <row r="28" spans="1:5" x14ac:dyDescent="0.35">
      <c r="B28" t="s">
        <v>305</v>
      </c>
      <c r="C28" s="4">
        <v>13832</v>
      </c>
    </row>
    <row r="30" spans="1:5" x14ac:dyDescent="0.35">
      <c r="A30" t="s">
        <v>306</v>
      </c>
      <c r="B30" t="s">
        <v>307</v>
      </c>
      <c r="C30" s="4">
        <v>442.13872030574481</v>
      </c>
    </row>
    <row r="31" spans="1:5" x14ac:dyDescent="0.35">
      <c r="B31" t="s">
        <v>308</v>
      </c>
      <c r="C31" s="4">
        <v>338.11446387997216</v>
      </c>
    </row>
    <row r="32" spans="1:5" x14ac:dyDescent="0.35">
      <c r="B32" t="s">
        <v>136</v>
      </c>
      <c r="C32" s="4">
        <v>343.16065095033611</v>
      </c>
    </row>
  </sheetData>
  <phoneticPr fontId="11"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91"/>
  <sheetViews>
    <sheetView workbookViewId="0"/>
  </sheetViews>
  <sheetFormatPr defaultRowHeight="12.75" x14ac:dyDescent="0.35"/>
  <cols>
    <col min="1" max="1" width="30.265625" customWidth="1"/>
    <col min="2" max="2" width="10.59765625" bestFit="1" customWidth="1"/>
    <col min="3" max="3" width="10.59765625" customWidth="1"/>
  </cols>
  <sheetData>
    <row r="1" spans="1:29" ht="13.15" x14ac:dyDescent="0.4">
      <c r="A1" s="1" t="s">
        <v>139</v>
      </c>
      <c r="I1" t="s">
        <v>184</v>
      </c>
    </row>
    <row r="3" spans="1:29" ht="13.15" x14ac:dyDescent="0.4">
      <c r="A3" s="1" t="s">
        <v>265</v>
      </c>
    </row>
    <row r="4" spans="1:29" ht="13.15" x14ac:dyDescent="0.4">
      <c r="A4" s="11" t="str">
        <f>'Import price 2000'!A32</f>
        <v>EURO/GJ</v>
      </c>
      <c r="D4" t="s">
        <v>193</v>
      </c>
    </row>
    <row r="5" spans="1:29" x14ac:dyDescent="0.35">
      <c r="B5">
        <f>'Import price 2000'!C33</f>
        <v>2000</v>
      </c>
      <c r="D5" t="str">
        <f t="shared" ref="D5:V5" si="0">D16</f>
        <v>AT</v>
      </c>
      <c r="E5" t="str">
        <f t="shared" si="0"/>
        <v>BE</v>
      </c>
      <c r="F5" t="str">
        <f t="shared" si="0"/>
        <v>DE</v>
      </c>
      <c r="G5" t="str">
        <f t="shared" si="0"/>
        <v>DK</v>
      </c>
      <c r="H5" t="str">
        <f t="shared" si="0"/>
        <v>FI</v>
      </c>
      <c r="I5" t="str">
        <f t="shared" si="0"/>
        <v>FR</v>
      </c>
      <c r="J5" t="str">
        <f t="shared" si="0"/>
        <v>EL</v>
      </c>
      <c r="K5" t="str">
        <f t="shared" si="0"/>
        <v>IE</v>
      </c>
      <c r="L5" t="str">
        <f t="shared" si="0"/>
        <v>IT</v>
      </c>
      <c r="M5" t="str">
        <f t="shared" si="0"/>
        <v>NL</v>
      </c>
      <c r="N5" t="str">
        <f t="shared" si="0"/>
        <v>PT</v>
      </c>
      <c r="O5" t="str">
        <f t="shared" si="0"/>
        <v>ES</v>
      </c>
      <c r="P5" t="str">
        <f t="shared" si="0"/>
        <v>SE</v>
      </c>
      <c r="Q5" t="str">
        <f t="shared" si="0"/>
        <v>UK</v>
      </c>
      <c r="R5" t="str">
        <f t="shared" si="0"/>
        <v>HU</v>
      </c>
      <c r="S5" t="str">
        <f t="shared" si="0"/>
        <v>PL</v>
      </c>
      <c r="T5" t="str">
        <f t="shared" si="0"/>
        <v>SI</v>
      </c>
      <c r="U5" t="str">
        <f t="shared" si="0"/>
        <v>CZ</v>
      </c>
      <c r="V5" t="str">
        <f t="shared" si="0"/>
        <v>SK</v>
      </c>
      <c r="W5" t="s">
        <v>309</v>
      </c>
    </row>
    <row r="6" spans="1:29" x14ac:dyDescent="0.35">
      <c r="A6" t="str">
        <f>'Import price 2000'!A34</f>
        <v>Coal</v>
      </c>
      <c r="B6" s="10">
        <f>'Import price 2000'!C34</f>
        <v>1.3458862042233006</v>
      </c>
      <c r="C6" s="10"/>
      <c r="D6">
        <v>1</v>
      </c>
      <c r="E6">
        <v>0.93500000000000005</v>
      </c>
      <c r="F6">
        <v>1</v>
      </c>
      <c r="G6">
        <v>1</v>
      </c>
      <c r="H6">
        <v>1</v>
      </c>
      <c r="I6">
        <v>1</v>
      </c>
      <c r="J6">
        <v>1</v>
      </c>
      <c r="K6">
        <v>0.85</v>
      </c>
      <c r="L6">
        <v>0.95</v>
      </c>
      <c r="M6">
        <v>1</v>
      </c>
      <c r="N6">
        <v>0.85</v>
      </c>
      <c r="O6">
        <v>1</v>
      </c>
      <c r="P6">
        <v>1</v>
      </c>
      <c r="Q6">
        <v>1</v>
      </c>
      <c r="R6">
        <v>1</v>
      </c>
      <c r="S6">
        <v>1</v>
      </c>
      <c r="T6">
        <v>1</v>
      </c>
      <c r="U6">
        <v>1</v>
      </c>
      <c r="V6">
        <v>1</v>
      </c>
      <c r="Y6">
        <v>0.5</v>
      </c>
      <c r="Z6">
        <v>0.5</v>
      </c>
      <c r="AA6">
        <v>1</v>
      </c>
      <c r="AB6">
        <v>0.2</v>
      </c>
      <c r="AC6">
        <v>0.2</v>
      </c>
    </row>
    <row r="7" spans="1:29" x14ac:dyDescent="0.35">
      <c r="A7" t="str">
        <f>'Import price 2000'!A39</f>
        <v>Heavy Distillate Oil</v>
      </c>
      <c r="B7" s="10">
        <f>'Import price 2000'!C39</f>
        <v>4.0097728773367232</v>
      </c>
      <c r="C7" s="10"/>
      <c r="D7">
        <v>0.9</v>
      </c>
      <c r="E7">
        <v>1</v>
      </c>
      <c r="F7">
        <v>1</v>
      </c>
      <c r="G7">
        <v>1</v>
      </c>
      <c r="H7">
        <v>1</v>
      </c>
      <c r="I7">
        <v>1</v>
      </c>
      <c r="J7">
        <v>1</v>
      </c>
      <c r="K7">
        <v>0.85</v>
      </c>
      <c r="L7">
        <v>1</v>
      </c>
      <c r="M7">
        <v>1</v>
      </c>
      <c r="N7">
        <v>1</v>
      </c>
      <c r="O7">
        <v>1</v>
      </c>
      <c r="P7">
        <v>0.9</v>
      </c>
      <c r="Q7">
        <v>0.9</v>
      </c>
      <c r="R7">
        <v>1</v>
      </c>
      <c r="S7">
        <v>1</v>
      </c>
      <c r="T7">
        <v>1</v>
      </c>
      <c r="U7">
        <v>1</v>
      </c>
      <c r="V7">
        <v>1</v>
      </c>
      <c r="Y7">
        <v>0.5</v>
      </c>
      <c r="Z7">
        <v>0.5</v>
      </c>
      <c r="AA7">
        <v>1</v>
      </c>
      <c r="AB7">
        <v>0.5</v>
      </c>
      <c r="AC7">
        <v>0.5</v>
      </c>
    </row>
    <row r="8" spans="1:29" x14ac:dyDescent="0.35">
      <c r="A8" t="str">
        <f>'Import price 2000'!A40</f>
        <v>Light Distilate Oil</v>
      </c>
      <c r="B8" s="10">
        <f>'Import price 2000'!C40</f>
        <v>6.4354379512811599</v>
      </c>
      <c r="C8" s="10"/>
      <c r="D8">
        <v>1</v>
      </c>
      <c r="E8">
        <v>1</v>
      </c>
      <c r="F8">
        <v>1</v>
      </c>
      <c r="G8">
        <v>1</v>
      </c>
      <c r="H8">
        <v>1</v>
      </c>
      <c r="I8">
        <v>1</v>
      </c>
      <c r="J8">
        <v>1</v>
      </c>
      <c r="K8">
        <v>1</v>
      </c>
      <c r="L8">
        <v>1</v>
      </c>
      <c r="M8">
        <v>1</v>
      </c>
      <c r="N8">
        <v>1</v>
      </c>
      <c r="O8">
        <v>1</v>
      </c>
      <c r="P8">
        <v>1</v>
      </c>
      <c r="Q8">
        <v>0.95</v>
      </c>
      <c r="R8">
        <v>1</v>
      </c>
      <c r="S8">
        <v>1</v>
      </c>
      <c r="T8">
        <v>1</v>
      </c>
      <c r="U8">
        <v>1</v>
      </c>
      <c r="V8">
        <v>1</v>
      </c>
      <c r="Y8">
        <v>0.5</v>
      </c>
      <c r="Z8">
        <v>0.5</v>
      </c>
      <c r="AA8">
        <v>1</v>
      </c>
      <c r="AB8">
        <v>0.5</v>
      </c>
      <c r="AC8">
        <v>0.5</v>
      </c>
    </row>
    <row r="9" spans="1:29" x14ac:dyDescent="0.35">
      <c r="A9" t="str">
        <f>'Import price 2000'!A42</f>
        <v>Gasoline</v>
      </c>
      <c r="B9" s="10">
        <f>'Import price 2000'!C42</f>
        <v>6.9304716398412491</v>
      </c>
      <c r="C9" s="10"/>
      <c r="D9">
        <v>1</v>
      </c>
      <c r="E9">
        <v>1</v>
      </c>
      <c r="F9">
        <v>1</v>
      </c>
      <c r="G9">
        <v>1</v>
      </c>
      <c r="H9">
        <v>1</v>
      </c>
      <c r="I9">
        <v>1</v>
      </c>
      <c r="J9">
        <v>1</v>
      </c>
      <c r="K9">
        <v>1</v>
      </c>
      <c r="L9">
        <v>1</v>
      </c>
      <c r="M9">
        <v>1</v>
      </c>
      <c r="N9">
        <v>1</v>
      </c>
      <c r="O9">
        <v>1</v>
      </c>
      <c r="P9">
        <v>1</v>
      </c>
      <c r="Q9">
        <v>0.95</v>
      </c>
      <c r="R9">
        <v>1</v>
      </c>
      <c r="S9">
        <v>1</v>
      </c>
      <c r="T9">
        <v>1</v>
      </c>
      <c r="U9">
        <v>1</v>
      </c>
      <c r="V9">
        <v>1</v>
      </c>
      <c r="Y9">
        <v>0.5</v>
      </c>
      <c r="Z9">
        <v>0.5</v>
      </c>
      <c r="AA9">
        <v>1</v>
      </c>
      <c r="AB9">
        <v>0.5</v>
      </c>
      <c r="AC9">
        <v>0.5</v>
      </c>
    </row>
    <row r="10" spans="1:29" x14ac:dyDescent="0.35">
      <c r="A10" t="str">
        <f>'Import price 2000'!A44</f>
        <v>Natural Gas</v>
      </c>
      <c r="B10" s="10">
        <f>'Import price 2000'!C44</f>
        <v>2.8557504953391684</v>
      </c>
      <c r="C10" s="10"/>
      <c r="D10">
        <v>1</v>
      </c>
      <c r="E10">
        <v>1</v>
      </c>
      <c r="F10">
        <v>1</v>
      </c>
      <c r="G10">
        <v>1</v>
      </c>
      <c r="H10">
        <v>1</v>
      </c>
      <c r="I10">
        <v>1</v>
      </c>
      <c r="J10">
        <v>1</v>
      </c>
      <c r="K10">
        <v>0.85</v>
      </c>
      <c r="L10">
        <v>0.9</v>
      </c>
      <c r="M10">
        <v>1</v>
      </c>
      <c r="N10">
        <v>1</v>
      </c>
      <c r="O10">
        <v>1</v>
      </c>
      <c r="P10">
        <v>1</v>
      </c>
      <c r="Q10">
        <v>0.9</v>
      </c>
      <c r="R10">
        <v>1</v>
      </c>
      <c r="S10">
        <v>1</v>
      </c>
      <c r="T10">
        <v>1</v>
      </c>
      <c r="U10">
        <v>1</v>
      </c>
      <c r="V10">
        <v>1</v>
      </c>
      <c r="Y10">
        <v>0.5</v>
      </c>
      <c r="Z10">
        <v>0.5</v>
      </c>
      <c r="AA10">
        <v>1</v>
      </c>
      <c r="AB10">
        <v>0.5</v>
      </c>
      <c r="AC10">
        <v>0.5</v>
      </c>
    </row>
    <row r="14" spans="1:29" x14ac:dyDescent="0.35">
      <c r="X14" t="s">
        <v>425</v>
      </c>
    </row>
    <row r="15" spans="1:29" ht="13.15" x14ac:dyDescent="0.4">
      <c r="A15" s="1" t="s">
        <v>140</v>
      </c>
      <c r="W15" t="s">
        <v>408</v>
      </c>
    </row>
    <row r="16" spans="1:29" ht="13.15" x14ac:dyDescent="0.4">
      <c r="A16" s="11" t="str">
        <f>'IEA nat prices'!C23</f>
        <v>in EURO/GJ or MillionEURO/PJ</v>
      </c>
      <c r="D16" t="str">
        <f>'IEA nat prices'!C24</f>
        <v>AT</v>
      </c>
      <c r="E16" t="str">
        <f>'IEA nat prices'!F24</f>
        <v>BE</v>
      </c>
      <c r="F16" t="str">
        <f>'IEA nat prices'!I24</f>
        <v>DE</v>
      </c>
      <c r="G16" t="str">
        <f>'IEA nat prices'!L24</f>
        <v>DK</v>
      </c>
      <c r="H16" t="str">
        <f>'IEA nat prices'!O24</f>
        <v>FI</v>
      </c>
      <c r="I16" t="str">
        <f>'IEA nat prices'!R24</f>
        <v>FR</v>
      </c>
      <c r="J16" t="str">
        <f>'IEA nat prices'!U24</f>
        <v>EL</v>
      </c>
      <c r="K16" t="str">
        <f>'IEA nat prices'!X24</f>
        <v>IE</v>
      </c>
      <c r="L16" t="str">
        <f>'IEA nat prices'!AA24</f>
        <v>IT</v>
      </c>
      <c r="M16" t="str">
        <f>'IEA nat prices'!AD24</f>
        <v>NL</v>
      </c>
      <c r="N16" t="str">
        <f>'IEA nat prices'!AG24</f>
        <v>PT</v>
      </c>
      <c r="O16" t="str">
        <f>'IEA nat prices'!AJ24</f>
        <v>ES</v>
      </c>
      <c r="P16" t="str">
        <f>'IEA nat prices'!AM24</f>
        <v>SE</v>
      </c>
      <c r="Q16" t="str">
        <f>'IEA nat prices'!AP24</f>
        <v>UK</v>
      </c>
      <c r="R16" t="str">
        <f>'IEA nat prices'!AS24</f>
        <v>HU</v>
      </c>
      <c r="S16" t="str">
        <f>'IEA nat prices'!AV24</f>
        <v>PL</v>
      </c>
      <c r="T16" t="str">
        <f>'IEA nat prices'!AY24</f>
        <v>SI</v>
      </c>
      <c r="U16" t="str">
        <f>'IEA nat prices'!BB24</f>
        <v>CZ</v>
      </c>
      <c r="V16" t="str">
        <f>'IEA nat prices'!BE24</f>
        <v>SK</v>
      </c>
      <c r="W16" t="s">
        <v>409</v>
      </c>
      <c r="X16" t="str">
        <f>R16</f>
        <v>HU</v>
      </c>
      <c r="Y16" t="str">
        <f>S16</f>
        <v>PL</v>
      </c>
      <c r="Z16" t="str">
        <f>T16</f>
        <v>SI</v>
      </c>
      <c r="AA16" t="str">
        <f>U16</f>
        <v>CZ</v>
      </c>
      <c r="AB16" t="str">
        <f>V16</f>
        <v>SK</v>
      </c>
      <c r="AC16" t="s">
        <v>427</v>
      </c>
    </row>
    <row r="17" spans="1:29" x14ac:dyDescent="0.35">
      <c r="A17">
        <f>'IEA nat prices'!A25</f>
        <v>2000</v>
      </c>
      <c r="D17" t="str">
        <f>'IEA nat prices'!C25</f>
        <v>Price</v>
      </c>
      <c r="E17" t="str">
        <f>'IEA nat prices'!F25</f>
        <v>Price</v>
      </c>
      <c r="F17" t="str">
        <f>'IEA nat prices'!I25</f>
        <v>Price</v>
      </c>
      <c r="G17" t="str">
        <f>'IEA nat prices'!L25</f>
        <v>Price</v>
      </c>
      <c r="H17" t="str">
        <f>'IEA nat prices'!O25</f>
        <v>Price</v>
      </c>
      <c r="I17" t="str">
        <f>'IEA nat prices'!R25</f>
        <v>Price</v>
      </c>
      <c r="J17" t="str">
        <f>'IEA nat prices'!U25</f>
        <v>Price</v>
      </c>
      <c r="K17" t="str">
        <f>'IEA nat prices'!X25</f>
        <v>Price</v>
      </c>
      <c r="L17" t="str">
        <f>'IEA nat prices'!AA25</f>
        <v>Price</v>
      </c>
      <c r="M17" t="str">
        <f>'IEA nat prices'!AD25</f>
        <v>Price</v>
      </c>
      <c r="N17" t="str">
        <f>'IEA nat prices'!AG25</f>
        <v>Price</v>
      </c>
      <c r="O17" t="str">
        <f>'IEA nat prices'!AJ25</f>
        <v>Price</v>
      </c>
      <c r="P17" t="str">
        <f>'IEA nat prices'!AM25</f>
        <v>Price</v>
      </c>
      <c r="Q17" t="str">
        <f>'IEA nat prices'!AP25</f>
        <v>Price</v>
      </c>
      <c r="R17" t="str">
        <f>'IEA nat prices'!AS25</f>
        <v>Price</v>
      </c>
      <c r="S17" t="str">
        <f>'IEA nat prices'!AV25</f>
        <v>Price</v>
      </c>
      <c r="T17" t="str">
        <f>'IEA nat prices'!AY25</f>
        <v>Price</v>
      </c>
      <c r="U17" t="str">
        <f>'IEA nat prices'!BB25</f>
        <v>Price</v>
      </c>
      <c r="V17" t="str">
        <f>'IEA nat prices'!BE25</f>
        <v>Price</v>
      </c>
    </row>
    <row r="18" spans="1:29" x14ac:dyDescent="0.35">
      <c r="A18" s="74" t="str">
        <f>'IEA nat prices'!A26</f>
        <v>Electricity sector</v>
      </c>
    </row>
    <row r="19" spans="1:29" x14ac:dyDescent="0.35">
      <c r="A19" t="str">
        <f>'IEA nat prices'!A27</f>
        <v xml:space="preserve">P_HCL_EL </v>
      </c>
      <c r="B19" s="10"/>
      <c r="C19" s="10"/>
      <c r="D19" s="10">
        <f>'IEA nat prices'!C27</f>
        <v>1.957508921527652</v>
      </c>
      <c r="E19" s="10">
        <f>'IEA nat prices'!F27</f>
        <v>1.2647686832740213</v>
      </c>
      <c r="F19" s="10">
        <f>'IEA nat prices'!I27</f>
        <v>1.6377224199288256</v>
      </c>
      <c r="G19" s="10">
        <f>'IEA nat prices'!L27</f>
        <v>1.9300162368503602</v>
      </c>
      <c r="H19" s="10">
        <f>'IEA nat prices'!O27</f>
        <v>1.491814946619217</v>
      </c>
      <c r="I19" s="10">
        <f>'IEA nat prices'!R27</f>
        <v>1.8259786476868327</v>
      </c>
      <c r="J19" s="10">
        <f>'IEA nat prices'!U27</f>
        <v>2.1668861209964412</v>
      </c>
      <c r="K19" s="10">
        <f>'IEA nat prices'!X27</f>
        <v>1.1704626334519572</v>
      </c>
      <c r="L19" s="10">
        <f>'IEA nat prices'!AA27</f>
        <v>1.3090035587188611</v>
      </c>
      <c r="M19" s="10">
        <f>'IEA nat prices'!AD27</f>
        <v>1.6846975088967973</v>
      </c>
      <c r="N19" s="10">
        <f>'IEA nat prices'!AG27</f>
        <v>1.1676156583629893</v>
      </c>
      <c r="O19" s="10">
        <f>'IEA nat prices'!AJ27</f>
        <v>2.1087188612099643</v>
      </c>
      <c r="P19" s="10">
        <f>'IEA nat prices'!AM27</f>
        <v>2.7319108177281448</v>
      </c>
      <c r="Q19" s="10">
        <f>'IEA nat prices'!AP27</f>
        <v>1.712369082605123</v>
      </c>
      <c r="R19" s="10">
        <f>'IEA nat prices'!AS27</f>
        <v>1.0424675300780875</v>
      </c>
      <c r="S19" s="10">
        <f>'IEA nat prices'!AV27</f>
        <v>1.0883211656110237</v>
      </c>
      <c r="T19" s="144">
        <f>'IEA nat prices'!AY27/2</f>
        <v>4.7640000000000002</v>
      </c>
      <c r="U19" s="10">
        <f>'IEA nat prices'!BB27</f>
        <v>0.30755320353319898</v>
      </c>
      <c r="V19" s="10">
        <f>'IEA nat prices'!BE27</f>
        <v>0.61673110732357539</v>
      </c>
      <c r="W19" s="10">
        <f>AVERAGE(D19:Q19)</f>
        <v>1.7256767212755135</v>
      </c>
      <c r="X19" s="10">
        <f t="shared" ref="X19:Y21" si="1">$W19-R19</f>
        <v>0.68320919119742607</v>
      </c>
      <c r="Y19" s="10">
        <f t="shared" si="1"/>
        <v>0.63735555566448987</v>
      </c>
      <c r="AA19" s="10">
        <f t="shared" ref="AA19:AB21" si="2">$W19-U19</f>
        <v>1.4181235177423146</v>
      </c>
      <c r="AB19" s="10">
        <f t="shared" si="2"/>
        <v>1.108945613951938</v>
      </c>
      <c r="AC19" s="10">
        <f>AVERAGE(X19:Y19,AA19:AB19)</f>
        <v>0.9619084696390422</v>
      </c>
    </row>
    <row r="20" spans="1:29" x14ac:dyDescent="0.35">
      <c r="A20" t="str">
        <f>'IEA nat prices'!A28</f>
        <v xml:space="preserve">P_HFO_EL </v>
      </c>
      <c r="B20" s="10"/>
      <c r="C20" s="10"/>
      <c r="D20" s="10">
        <f>'IEA nat prices'!C28</f>
        <v>3.9128806520907466</v>
      </c>
      <c r="E20" s="10">
        <f>'IEA nat prices'!F28</f>
        <v>4.4176538963727268</v>
      </c>
      <c r="F20" s="10">
        <f>'IEA nat prices'!I28</f>
        <v>4.0705809528358969</v>
      </c>
      <c r="G20" s="10">
        <f>'IEA nat prices'!L28</f>
        <v>4.8878132004378125</v>
      </c>
      <c r="H20" s="10">
        <f>'IEA nat prices'!O28</f>
        <v>4.9485884207509319</v>
      </c>
      <c r="I20" s="10">
        <f>'IEA nat prices'!R28</f>
        <v>4.3339334336486104</v>
      </c>
      <c r="J20" s="10">
        <f>'IEA nat prices'!U28</f>
        <v>5.2568489060857928</v>
      </c>
      <c r="K20" s="10">
        <f>'IEA nat prices'!X28</f>
        <v>3.4572943536830039</v>
      </c>
      <c r="L20" s="10">
        <f>'IEA nat prices'!AA28</f>
        <v>4.7126221342633752</v>
      </c>
      <c r="M20" s="10">
        <f>'IEA nat prices'!AD28</f>
        <v>5.2508777586701063</v>
      </c>
      <c r="N20" s="10">
        <f>'IEA nat prices'!AG28</f>
        <v>4.013606254577879</v>
      </c>
      <c r="O20" s="10">
        <f>'IEA nat prices'!AJ28</f>
        <v>5.8029600968122033</v>
      </c>
      <c r="P20" s="10">
        <f>'IEA nat prices'!AM28</f>
        <v>3.790015828447538</v>
      </c>
      <c r="Q20" s="10">
        <f>'IEA nat prices'!AP28</f>
        <v>3.7688956644960427</v>
      </c>
      <c r="R20" s="10">
        <f>'IEA nat prices'!AS28</f>
        <v>3.9420599527336631</v>
      </c>
      <c r="S20" s="10">
        <f>'IEA nat prices'!AV28</f>
        <v>3.0395064298328465</v>
      </c>
      <c r="T20" s="144">
        <f>'IEA nat prices'!AY28/1.5</f>
        <v>5.7039999999999997</v>
      </c>
      <c r="U20" s="10">
        <f>'IEA nat prices'!BB28</f>
        <v>3.0067497373835255</v>
      </c>
      <c r="V20" s="10">
        <f>'IEA nat prices'!BE28</f>
        <v>2.5800644662197612</v>
      </c>
      <c r="W20" s="10">
        <f>AVERAGE(D20:Q20)</f>
        <v>4.4731836823694762</v>
      </c>
      <c r="X20" s="10">
        <f t="shared" si="1"/>
        <v>0.53112372963581311</v>
      </c>
      <c r="Y20" s="10">
        <f t="shared" si="1"/>
        <v>1.4336772525366297</v>
      </c>
      <c r="AA20" s="10">
        <f t="shared" si="2"/>
        <v>1.4664339449859507</v>
      </c>
      <c r="AB20" s="10">
        <f t="shared" si="2"/>
        <v>1.893119216149715</v>
      </c>
      <c r="AC20" s="10">
        <f>AVERAGE(X20:Y20,AA20:AB20)</f>
        <v>1.331088535827027</v>
      </c>
    </row>
    <row r="21" spans="1:29" x14ac:dyDescent="0.35">
      <c r="A21" t="str">
        <f>'IEA nat prices'!A29</f>
        <v xml:space="preserve">P_NGS_EL </v>
      </c>
      <c r="B21" s="10"/>
      <c r="C21" s="10"/>
      <c r="D21" s="10">
        <f>'IEA nat prices'!C29</f>
        <v>3.3911223399066008</v>
      </c>
      <c r="E21" s="10">
        <f>'IEA nat prices'!F29</f>
        <v>3.4176666232713071</v>
      </c>
      <c r="F21" s="10">
        <f>'IEA nat prices'!I29</f>
        <v>3.376434034416826</v>
      </c>
      <c r="G21" s="10">
        <f>'IEA nat prices'!L29</f>
        <v>6.5870693192849252</v>
      </c>
      <c r="H21" s="10">
        <f>'IEA nat prices'!O29</f>
        <v>2.9354684512428295</v>
      </c>
      <c r="I21" s="10">
        <f>'IEA nat prices'!R29</f>
        <v>4.3506214149139577</v>
      </c>
      <c r="J21" s="10">
        <f>'IEA nat prices'!U29</f>
        <v>5.5215344168260039</v>
      </c>
      <c r="K21" s="10">
        <f>'IEA nat prices'!X29</f>
        <v>2.5685946462715101</v>
      </c>
      <c r="L21" s="10">
        <f>'IEA nat prices'!AA29</f>
        <v>2.6178298279158696</v>
      </c>
      <c r="M21" s="10">
        <f>'IEA nat prices'!AD29</f>
        <v>3.7772639196680111</v>
      </c>
      <c r="N21" s="10">
        <f>'IEA nat prices'!AG29</f>
        <v>5.7182695984703633</v>
      </c>
      <c r="O21" s="10">
        <f>'IEA nat prices'!AJ29</f>
        <v>4.2786806883365198</v>
      </c>
      <c r="P21" s="10">
        <f>'IEA nat prices'!AM29</f>
        <v>8.0179667435365811</v>
      </c>
      <c r="Q21" s="10">
        <f>'IEA nat prices'!AP29</f>
        <v>2.6930862359026095</v>
      </c>
      <c r="R21" s="10">
        <f>'IEA nat prices'!AS29</f>
        <v>2.5882942156165014</v>
      </c>
      <c r="S21" s="10">
        <f>'IEA nat prices'!AV29</f>
        <v>3.100535974232117</v>
      </c>
      <c r="T21" s="148">
        <f>'IEA nat prices'!AY29/1.5</f>
        <v>3.170666666666667</v>
      </c>
      <c r="U21" s="10">
        <f>'IEA nat prices'!BB29</f>
        <v>3.7890700161831972</v>
      </c>
      <c r="V21" s="10">
        <f>'IEA nat prices'!BE29</f>
        <v>2.6285470316405339</v>
      </c>
      <c r="W21" s="10">
        <f>AVERAGE(D21:Q21)</f>
        <v>4.2322577328545652</v>
      </c>
      <c r="X21" s="10">
        <f t="shared" si="1"/>
        <v>1.6439635172380638</v>
      </c>
      <c r="Y21" s="10">
        <f t="shared" si="1"/>
        <v>1.1317217586224482</v>
      </c>
      <c r="AA21" s="10">
        <f t="shared" si="2"/>
        <v>0.44318771667136803</v>
      </c>
      <c r="AB21" s="10">
        <f t="shared" si="2"/>
        <v>1.6037107012140313</v>
      </c>
      <c r="AC21" s="10">
        <f>AVERAGE(X21:Y21,AA21:AB21)</f>
        <v>1.2056459234364778</v>
      </c>
    </row>
    <row r="22" spans="1:29" x14ac:dyDescent="0.35">
      <c r="A22" s="74" t="str">
        <f>'IEA nat prices'!A30</f>
        <v>Industry</v>
      </c>
      <c r="B22" s="10"/>
      <c r="C22" s="10"/>
      <c r="D22" s="10"/>
      <c r="E22" s="10"/>
      <c r="F22" s="10"/>
      <c r="G22" s="10"/>
      <c r="H22" s="10"/>
      <c r="I22" s="10"/>
      <c r="J22" s="10"/>
      <c r="K22" s="10"/>
      <c r="L22" s="10"/>
      <c r="M22" s="10"/>
      <c r="N22" s="10"/>
      <c r="O22" s="10"/>
      <c r="P22" s="10"/>
      <c r="Q22" s="10"/>
      <c r="R22" s="10"/>
      <c r="S22" s="10"/>
      <c r="T22" s="148"/>
      <c r="U22" s="10"/>
      <c r="V22" s="10"/>
    </row>
    <row r="23" spans="1:29" x14ac:dyDescent="0.35">
      <c r="A23" t="str">
        <f>'IEA nat prices'!A31</f>
        <v xml:space="preserve">P_HCL_IN </v>
      </c>
      <c r="B23" s="10"/>
      <c r="C23" s="10"/>
      <c r="D23" s="10">
        <f>'IEA nat prices'!C31</f>
        <v>1.8725978647686832</v>
      </c>
      <c r="E23" s="10">
        <f>'IEA nat prices'!F31</f>
        <v>1.8227758007117436</v>
      </c>
      <c r="F23" s="10">
        <f>'IEA nat prices'!I31</f>
        <v>2.316285084003515</v>
      </c>
      <c r="G23" s="10">
        <f>'IEA nat prices'!L31</f>
        <v>1.9300162368503602</v>
      </c>
      <c r="H23" s="10">
        <f>'IEA nat prices'!O31</f>
        <v>1.491814946619217</v>
      </c>
      <c r="I23" s="10">
        <f>'IEA nat prices'!R31</f>
        <v>3.6131672597864766</v>
      </c>
      <c r="J23" s="10">
        <f>'IEA nat prices'!U31</f>
        <v>2.4076512455516013</v>
      </c>
      <c r="K23" s="10">
        <f>'IEA nat prices'!X31</f>
        <v>1.2875088967971531</v>
      </c>
      <c r="L23" s="10">
        <f>'IEA nat prices'!AA31</f>
        <v>1.4544483985765122</v>
      </c>
      <c r="M23" s="10">
        <f>'IEA nat prices'!AD31</f>
        <v>1.853167259786477</v>
      </c>
      <c r="N23" s="10">
        <f>'IEA nat prices'!AG31</f>
        <v>1.2790035587188611</v>
      </c>
      <c r="O23" s="10">
        <f>'IEA nat prices'!AJ31</f>
        <v>2.1087188612099643</v>
      </c>
      <c r="P23" s="10">
        <f>'IEA nat prices'!AM31</f>
        <v>2.7319108177281448</v>
      </c>
      <c r="Q23" s="10">
        <f>'IEA nat prices'!AP31</f>
        <v>2.0495920228932869</v>
      </c>
      <c r="R23" s="10">
        <f>'IEA nat prices'!AS31</f>
        <v>1.3030844125976093</v>
      </c>
      <c r="S23" s="10">
        <f>'IEA nat prices'!AV31</f>
        <v>1.4851067723787148</v>
      </c>
      <c r="T23" s="148">
        <f>'IEA nat prices'!AY31/1.5</f>
        <v>6.3520000000000003</v>
      </c>
      <c r="U23" s="10">
        <f>'IEA nat prices'!BB31</f>
        <v>0.55719054406339297</v>
      </c>
      <c r="V23" s="10">
        <f>'IEA nat prices'!BE31</f>
        <v>0.95973041058472486</v>
      </c>
      <c r="W23" s="10">
        <f>AVERAGE(D23:Q23)</f>
        <v>2.0156184467144285</v>
      </c>
      <c r="X23" s="10">
        <f t="shared" ref="X23:Y27" si="3">$W23-R23</f>
        <v>0.71253403411681915</v>
      </c>
      <c r="Y23" s="10">
        <f t="shared" si="3"/>
        <v>0.53051167433571367</v>
      </c>
      <c r="AA23" s="10">
        <f t="shared" ref="AA23:AB27" si="4">$W23-U23</f>
        <v>1.4584279026510356</v>
      </c>
      <c r="AB23" s="10">
        <f t="shared" si="4"/>
        <v>1.0558880361297036</v>
      </c>
      <c r="AC23" s="10">
        <f>AVERAGE(X23:Y23,AA23:AB23)</f>
        <v>0.93934041180831807</v>
      </c>
    </row>
    <row r="24" spans="1:29" x14ac:dyDescent="0.35">
      <c r="A24" t="str">
        <f>'IEA nat prices'!A32</f>
        <v>P_HFO_IN</v>
      </c>
      <c r="B24" s="10"/>
      <c r="C24" s="10"/>
      <c r="D24" s="10">
        <f>'IEA nat prices'!C32</f>
        <v>3.8396965860959842</v>
      </c>
      <c r="E24" s="10">
        <f>'IEA nat prices'!F32</f>
        <v>4.2735999649692689</v>
      </c>
      <c r="F24" s="10">
        <f>'IEA nat prices'!I32</f>
        <v>4.2298115505875602</v>
      </c>
      <c r="G24" s="10">
        <f>'IEA nat prices'!L32</f>
        <v>4.7644509300311286</v>
      </c>
      <c r="H24" s="10">
        <f>'IEA nat prices'!O32</f>
        <v>4.9485884207509319</v>
      </c>
      <c r="I24" s="10">
        <f>'IEA nat prices'!R32</f>
        <v>4.8154815929429002</v>
      </c>
      <c r="J24" s="10">
        <f>'IEA nat prices'!U32</f>
        <v>5.2568489060857928</v>
      </c>
      <c r="K24" s="10">
        <f>'IEA nat prices'!X32</f>
        <v>5.8111704245087736</v>
      </c>
      <c r="L24" s="10">
        <f>'IEA nat prices'!AA32</f>
        <v>4.9647602783350848</v>
      </c>
      <c r="M24" s="10">
        <f>'IEA nat prices'!AD32</f>
        <v>5.1247372695137097</v>
      </c>
      <c r="N24" s="10">
        <f>'IEA nat prices'!AG32</f>
        <v>5.2911830037259957</v>
      </c>
      <c r="O24" s="10">
        <f>'IEA nat prices'!AJ32</f>
        <v>4.6987954205280085</v>
      </c>
      <c r="P24" s="10">
        <f>'IEA nat prices'!AM32</f>
        <v>3.8198770529880055</v>
      </c>
      <c r="Q24" s="10">
        <f>'IEA nat prices'!AP32</f>
        <v>4.0458523913567364</v>
      </c>
      <c r="R24" s="10">
        <f>'IEA nat prices'!AS32</f>
        <v>3.5116886205521261</v>
      </c>
      <c r="S24" s="10">
        <f>'IEA nat prices'!AV32</f>
        <v>3.0395064298328465</v>
      </c>
      <c r="T24" s="148">
        <f>'IEA nat prices'!AY32/1.5</f>
        <v>5.7039999999999997</v>
      </c>
      <c r="U24" s="10">
        <f>'IEA nat prices'!BB32</f>
        <v>3.0067497373835255</v>
      </c>
      <c r="V24" s="10">
        <f>'IEA nat prices'!BE32</f>
        <v>2.3702523096048975</v>
      </c>
      <c r="W24" s="10">
        <f>AVERAGE(D24:Q24)</f>
        <v>4.7060609851728481</v>
      </c>
      <c r="X24" s="10">
        <f t="shared" si="3"/>
        <v>1.194372364620722</v>
      </c>
      <c r="Y24" s="10">
        <f t="shared" si="3"/>
        <v>1.6665545553400016</v>
      </c>
      <c r="AA24" s="10">
        <f t="shared" si="4"/>
        <v>1.6993112477893226</v>
      </c>
      <c r="AB24" s="10">
        <f t="shared" si="4"/>
        <v>2.3358086755679506</v>
      </c>
      <c r="AC24" s="10">
        <f>AVERAGE(X24:Y24,AA24:AB24)</f>
        <v>1.7240117108294992</v>
      </c>
    </row>
    <row r="25" spans="1:29" x14ac:dyDescent="0.35">
      <c r="A25" t="str">
        <f>'IEA nat prices'!A33</f>
        <v>P_GDO_IN</v>
      </c>
      <c r="B25" s="10"/>
      <c r="C25" s="10"/>
      <c r="D25" s="10">
        <f>'IEA nat prices'!C33</f>
        <v>7.8602439363456558</v>
      </c>
      <c r="E25" s="10">
        <f>'IEA nat prices'!F33</f>
        <v>7.5944138597700954</v>
      </c>
      <c r="F25" s="10">
        <f>'IEA nat prices'!I33</f>
        <v>7.9993576286548507</v>
      </c>
      <c r="G25" s="10">
        <f>'IEA nat prices'!L33</f>
        <v>10.407454097397729</v>
      </c>
      <c r="H25" s="10">
        <f>'IEA nat prices'!O33</f>
        <v>7.8973656814340458</v>
      </c>
      <c r="I25" s="10">
        <f>'IEA nat prices'!R33</f>
        <v>7.7013542033520164</v>
      </c>
      <c r="J25" s="10">
        <f>'IEA nat prices'!U33</f>
        <v>8.1387374594929849</v>
      </c>
      <c r="K25" s="10">
        <f>'IEA nat prices'!X33</f>
        <v>8.184647581287793</v>
      </c>
      <c r="L25" s="10">
        <f>'IEA nat prices'!AA33</f>
        <v>9.2727449589156681</v>
      </c>
      <c r="M25" s="10">
        <f>'IEA nat prices'!AD33</f>
        <v>8.225966690903121</v>
      </c>
      <c r="N25" s="10">
        <f>'IEA nat prices'!AG33</f>
        <v>7.0158363607919183</v>
      </c>
      <c r="O25" s="10">
        <f>'IEA nat prices'!AJ33</f>
        <v>7.9138603359711039</v>
      </c>
      <c r="P25" s="10">
        <f>'IEA nat prices'!AM33</f>
        <v>7.4240432810523904</v>
      </c>
      <c r="Q25" s="10">
        <f>'IEA nat prices'!AP33</f>
        <v>6.3981373165346165</v>
      </c>
      <c r="R25" s="10">
        <f>'IEA nat prices'!AS33</f>
        <v>9.700399293364864</v>
      </c>
      <c r="S25" s="10">
        <f>'IEA nat prices'!AV33</f>
        <v>7.1968376833773338</v>
      </c>
      <c r="T25" s="148">
        <f>'IEA nat prices'!AY33</f>
        <v>8.7910000000000004</v>
      </c>
      <c r="U25" s="10">
        <f>'IEA nat prices'!BB33</f>
        <v>8.906342359957101</v>
      </c>
      <c r="V25" s="10">
        <f>'IEA nat prices'!BE33</f>
        <v>4.6088758190611783</v>
      </c>
      <c r="W25" s="10">
        <f>AVERAGE(D25:Q25)</f>
        <v>8.0024402422788565</v>
      </c>
      <c r="X25" s="10">
        <f t="shared" si="3"/>
        <v>-1.6979590510860074</v>
      </c>
      <c r="Y25" s="10">
        <f t="shared" si="3"/>
        <v>0.80560255890152277</v>
      </c>
      <c r="AA25" s="10">
        <f t="shared" si="4"/>
        <v>-0.90390211767824447</v>
      </c>
      <c r="AB25" s="10">
        <f t="shared" si="4"/>
        <v>3.3935644232176783</v>
      </c>
      <c r="AC25" s="10">
        <f>AVERAGE(X25:Y25,AA25:AB25)</f>
        <v>0.39932645333873729</v>
      </c>
    </row>
    <row r="26" spans="1:29" x14ac:dyDescent="0.35">
      <c r="A26" t="str">
        <f>'IEA nat prices'!A34</f>
        <v xml:space="preserve">P_ELC_IN </v>
      </c>
      <c r="B26" s="10"/>
      <c r="C26" s="10"/>
      <c r="D26" s="10">
        <f>'IEA nat prices'!C34</f>
        <v>11.527777777777779</v>
      </c>
      <c r="E26" s="10">
        <f>'IEA nat prices'!F34</f>
        <v>14.388888888888889</v>
      </c>
      <c r="F26" s="10">
        <f>'IEA nat prices'!I34</f>
        <v>11.5</v>
      </c>
      <c r="G26" s="10">
        <f>'IEA nat prices'!L34</f>
        <v>14.428306046062866</v>
      </c>
      <c r="H26" s="10">
        <f>'IEA nat prices'!O34</f>
        <v>10.444444444444445</v>
      </c>
      <c r="I26" s="10">
        <f>'IEA nat prices'!R34</f>
        <v>10.777777777777779</v>
      </c>
      <c r="J26" s="10">
        <f>'IEA nat prices'!U34</f>
        <v>12.555555555555555</v>
      </c>
      <c r="K26" s="10">
        <f>'IEA nat prices'!X34</f>
        <v>14.75</v>
      </c>
      <c r="L26" s="10">
        <f>'IEA nat prices'!AA34</f>
        <v>22.722222222222221</v>
      </c>
      <c r="M26" s="10">
        <f>'IEA nat prices'!AD34</f>
        <v>16.555555555555557</v>
      </c>
      <c r="N26" s="10">
        <f>'IEA nat prices'!AG34</f>
        <v>20.194444444444446</v>
      </c>
      <c r="O26" s="10">
        <f>'IEA nat prices'!AJ34</f>
        <v>12.222222222222221</v>
      </c>
      <c r="P26" s="10">
        <f>'IEA nat prices'!AM34</f>
        <v>8.5759179332346278</v>
      </c>
      <c r="Q26" s="10">
        <f>'IEA nat prices'!AP34</f>
        <v>16.667642501382407</v>
      </c>
      <c r="R26" s="10">
        <f>'IEA nat prices'!AS34</f>
        <v>14.672193078210277</v>
      </c>
      <c r="S26" s="10">
        <f>'IEA nat prices'!AV34</f>
        <v>11.101750339722413</v>
      </c>
      <c r="T26" s="144">
        <f>'IEA nat prices'!AY34</f>
        <v>17.128</v>
      </c>
      <c r="U26" s="10">
        <f>'IEA nat prices'!BB34</f>
        <v>12.938425984857142</v>
      </c>
      <c r="V26" s="10">
        <f>'IEA nat prices'!BE34</f>
        <v>12.598293008548575</v>
      </c>
      <c r="W26" s="10">
        <f>AVERAGE(D26:Q26)</f>
        <v>14.093625383540628</v>
      </c>
      <c r="X26" s="10">
        <f t="shared" si="3"/>
        <v>-0.57856769466964941</v>
      </c>
      <c r="Y26" s="10">
        <f t="shared" si="3"/>
        <v>2.9918750438182151</v>
      </c>
      <c r="AA26" s="10">
        <f t="shared" si="4"/>
        <v>1.1551993986834859</v>
      </c>
      <c r="AB26" s="10">
        <f t="shared" si="4"/>
        <v>1.4953323749920528</v>
      </c>
      <c r="AC26" s="10">
        <f>AVERAGE(X26:Y26,AA26:AB26)</f>
        <v>1.2659597807060261</v>
      </c>
    </row>
    <row r="27" spans="1:29" x14ac:dyDescent="0.35">
      <c r="A27" t="str">
        <f>'IEA nat prices'!A35</f>
        <v xml:space="preserve">P_NGS_IN </v>
      </c>
      <c r="B27" s="10"/>
      <c r="C27" s="10"/>
      <c r="D27" s="10">
        <f>'IEA nat prices'!C35</f>
        <v>3.3352436352037271</v>
      </c>
      <c r="E27" s="10">
        <f>'IEA nat prices'!F35</f>
        <v>3.7255039600749349</v>
      </c>
      <c r="F27" s="10">
        <f>'IEA nat prices'!I35</f>
        <v>4.2710325047801145</v>
      </c>
      <c r="G27" s="10">
        <f>'IEA nat prices'!L35</f>
        <v>6.5870693192849252</v>
      </c>
      <c r="H27" s="10">
        <f>'IEA nat prices'!O35</f>
        <v>2.9354684512428295</v>
      </c>
      <c r="I27" s="10">
        <f>'IEA nat prices'!R35</f>
        <v>4.3506214149139577</v>
      </c>
      <c r="J27" s="10">
        <f>'IEA nat prices'!U35</f>
        <v>5.5215105162523894</v>
      </c>
      <c r="K27" s="10">
        <f>'IEA nat prices'!X35</f>
        <v>2.9612810707456978</v>
      </c>
      <c r="L27" s="10">
        <f>'IEA nat prices'!AA35</f>
        <v>3.3154875717017207</v>
      </c>
      <c r="M27" s="10">
        <f>'IEA nat prices'!AD35</f>
        <v>4.0733747609942634</v>
      </c>
      <c r="N27" s="10">
        <f>'IEA nat prices'!AG35</f>
        <v>6.2899139579349903</v>
      </c>
      <c r="O27" s="10">
        <f>'IEA nat prices'!AJ35</f>
        <v>4.5480401529636705</v>
      </c>
      <c r="P27" s="10">
        <f>'IEA nat prices'!AM35</f>
        <v>8.9088519372628685</v>
      </c>
      <c r="Q27" s="10">
        <f>'IEA nat prices'!AP35</f>
        <v>2.7103270033083589</v>
      </c>
      <c r="R27" s="10">
        <f>'IEA nat prices'!AS35</f>
        <v>3.2364924761341309</v>
      </c>
      <c r="S27" s="10">
        <f>'IEA nat prices'!AV35</f>
        <v>3.4450399713690185</v>
      </c>
      <c r="T27" s="148">
        <f>'IEA nat prices'!AY35/1.5</f>
        <v>3.170666666666667</v>
      </c>
      <c r="U27" s="10">
        <f>'IEA nat prices'!BB35</f>
        <v>3.8252841366918506</v>
      </c>
      <c r="V27" s="10">
        <f>'IEA nat prices'!BE35</f>
        <v>2.6285470316405339</v>
      </c>
      <c r="W27" s="10">
        <f>AVERAGE(D27:Q27)</f>
        <v>4.5381233040474607</v>
      </c>
      <c r="X27" s="10">
        <f t="shared" si="3"/>
        <v>1.3016308279133297</v>
      </c>
      <c r="Y27" s="10">
        <f t="shared" si="3"/>
        <v>1.0930833326784422</v>
      </c>
      <c r="AA27" s="10">
        <f t="shared" si="4"/>
        <v>0.71283916735561004</v>
      </c>
      <c r="AB27" s="10">
        <f t="shared" si="4"/>
        <v>1.9095762724069267</v>
      </c>
      <c r="AC27" s="10">
        <f>AVERAGE(X27:Y27,AA27:AB27)</f>
        <v>1.2542824000885773</v>
      </c>
    </row>
    <row r="28" spans="1:29" x14ac:dyDescent="0.35">
      <c r="A28" s="74" t="str">
        <f>'IEA nat prices'!A36</f>
        <v>Transport</v>
      </c>
      <c r="B28" s="10"/>
      <c r="C28" s="10"/>
      <c r="D28" s="10"/>
      <c r="E28" s="10"/>
      <c r="F28" s="10"/>
      <c r="G28" s="10"/>
      <c r="H28" s="10"/>
      <c r="I28" s="10"/>
      <c r="J28" s="10"/>
      <c r="K28" s="10"/>
      <c r="L28" s="10"/>
      <c r="M28" s="10"/>
      <c r="N28" s="10"/>
      <c r="O28" s="10"/>
      <c r="P28" s="10"/>
      <c r="Q28" s="10"/>
      <c r="R28" s="10"/>
      <c r="S28" s="10"/>
      <c r="T28" s="148"/>
      <c r="U28" s="10"/>
      <c r="V28" s="10"/>
    </row>
    <row r="29" spans="1:29" x14ac:dyDescent="0.35">
      <c r="A29" t="str">
        <f>'IEA nat prices'!A37</f>
        <v>P_GDO_RT</v>
      </c>
      <c r="B29" s="10"/>
      <c r="C29" s="10"/>
      <c r="D29" s="10">
        <f>'IEA nat prices'!C37</f>
        <v>9.6332633287575611</v>
      </c>
      <c r="E29" s="10">
        <f>'IEA nat prices'!F37</f>
        <v>9.7405977391058354</v>
      </c>
      <c r="F29" s="10">
        <f>'IEA nat prices'!I37</f>
        <v>8.3720840071653466</v>
      </c>
      <c r="G29" s="10">
        <f>'IEA nat prices'!L37</f>
        <v>11.169005711712769</v>
      </c>
      <c r="H29" s="10">
        <f>'IEA nat prices'!O37</f>
        <v>10.545605816717888</v>
      </c>
      <c r="I29" s="10">
        <f>'IEA nat prices'!R37</f>
        <v>8.6135864304489616</v>
      </c>
      <c r="J29" s="10">
        <f>'IEA nat prices'!U37</f>
        <v>8.5867528278618934</v>
      </c>
      <c r="K29" s="10">
        <f>'IEA nat prices'!X37</f>
        <v>9.9015993546282459</v>
      </c>
      <c r="L29" s="10">
        <f>'IEA nat prices'!AA37</f>
        <v>9.6600969313446292</v>
      </c>
      <c r="M29" s="10">
        <f>'IEA nat prices'!AD37</f>
        <v>9.8747657520411778</v>
      </c>
      <c r="N29" s="10">
        <f>'IEA nat prices'!AG37</f>
        <v>8.3989176097524147</v>
      </c>
      <c r="O29" s="10">
        <f>'IEA nat prices'!AJ37</f>
        <v>8.8550888537325783</v>
      </c>
      <c r="P29" s="10">
        <f>'IEA nat prices'!AM37</f>
        <v>12.163178877068274</v>
      </c>
      <c r="Q29" s="10">
        <f>'IEA nat prices'!AP37</f>
        <v>9.1503543097031486</v>
      </c>
      <c r="R29" s="10">
        <f>'IEA nat prices'!AS37</f>
        <v>9.4689159283038933</v>
      </c>
      <c r="S29" s="10">
        <f>'IEA nat prices'!AV37</f>
        <v>8.0416262779754604</v>
      </c>
      <c r="T29" s="148">
        <f>'IEA nat prices'!AY37/1.5</f>
        <v>13.293999999999999</v>
      </c>
      <c r="U29" s="10">
        <f>'IEA nat prices'!BB37</f>
        <v>9.1104580406521212</v>
      </c>
      <c r="V29" s="10">
        <f>'IEA nat prices'!BE37</f>
        <v>8.6524563595699764</v>
      </c>
      <c r="W29" s="10">
        <f>AVERAGE(D29:Q29)</f>
        <v>9.6189212535743387</v>
      </c>
      <c r="X29" s="10">
        <f>$W29-R29</f>
        <v>0.15000532527044541</v>
      </c>
      <c r="Y29" s="10">
        <f>$W29-S29</f>
        <v>1.5772949755988783</v>
      </c>
      <c r="AA29" s="10">
        <f>$W29-U29</f>
        <v>0.50846321292221752</v>
      </c>
      <c r="AB29" s="10">
        <f>$W29-V29</f>
        <v>0.96646489400436231</v>
      </c>
      <c r="AC29" s="10">
        <f>AVERAGE(X29:Y29,AA29:AB29)</f>
        <v>0.80055710194897589</v>
      </c>
    </row>
    <row r="30" spans="1:29" x14ac:dyDescent="0.35">
      <c r="A30" t="str">
        <f>'IEA nat prices'!A38</f>
        <v>P_GSL_RT (95ron)</v>
      </c>
      <c r="B30" s="10"/>
      <c r="C30" s="10"/>
      <c r="D30" s="10">
        <f>'IEA nat prices'!C38</f>
        <v>10.588663042436316</v>
      </c>
      <c r="E30" s="10">
        <f>'IEA nat prices'!F38</f>
        <v>10.216628935539903</v>
      </c>
      <c r="F30" s="10">
        <f>'IEA nat prices'!I38</f>
        <v>8.9288185655138665</v>
      </c>
      <c r="G30" s="10">
        <f>'IEA nat prices'!L38</f>
        <v>10.803396840247286</v>
      </c>
      <c r="H30" s="10">
        <f>'IEA nat prices'!O38</f>
        <v>10.617281050659116</v>
      </c>
      <c r="I30" s="10">
        <f>'IEA nat prices'!R38</f>
        <v>9.4153247053014812</v>
      </c>
      <c r="J30" s="10">
        <f>'IEA nat prices'!U38</f>
        <v>10.388336984876709</v>
      </c>
      <c r="K30" s="10">
        <f>'IEA nat prices'!X38</f>
        <v>10.502809017767913</v>
      </c>
      <c r="L30" s="10">
        <f>'IEA nat prices'!AA38</f>
        <v>10.874843124664324</v>
      </c>
      <c r="M30" s="10">
        <f>'IEA nat prices'!AD38</f>
        <v>11.161023206892333</v>
      </c>
      <c r="N30" s="10">
        <f>'IEA nat prices'!AG38</f>
        <v>12.534687601586773</v>
      </c>
      <c r="O30" s="10">
        <f>'IEA nat prices'!AJ38</f>
        <v>9.5870327546382867</v>
      </c>
      <c r="P30" s="10">
        <f>'IEA nat prices'!AM38</f>
        <v>10.629471260476056</v>
      </c>
      <c r="Q30" s="10">
        <f>'IEA nat prices'!AP38</f>
        <v>9.1958328306114367</v>
      </c>
      <c r="R30" s="10">
        <f>'IEA nat prices'!AS38</f>
        <v>10.216218605187152</v>
      </c>
      <c r="S30" s="10">
        <f>'IEA nat prices'!AV38</f>
        <v>9.6181098136173997</v>
      </c>
      <c r="T30" s="148">
        <f>'IEA nat prices'!AY38/1.5</f>
        <v>14.299333333333335</v>
      </c>
      <c r="U30" s="10">
        <f>'IEA nat prices'!BB38</f>
        <v>10.190063367633199</v>
      </c>
      <c r="V30" s="10">
        <f>'IEA nat prices'!BE38</f>
        <v>10.362020234257972</v>
      </c>
      <c r="W30" s="10">
        <f>AVERAGE(D30:Q30)</f>
        <v>10.38886785151513</v>
      </c>
      <c r="X30" s="10">
        <f>$W30-R30</f>
        <v>0.17264924632797829</v>
      </c>
      <c r="Y30" s="10">
        <f>$W30-S30</f>
        <v>0.77075803789773012</v>
      </c>
      <c r="AA30" s="10">
        <f>$W30-U30</f>
        <v>0.19880448388193095</v>
      </c>
      <c r="AB30" s="10">
        <f>$W30-V30</f>
        <v>2.6847617257157452E-2</v>
      </c>
      <c r="AC30" s="10">
        <f>AVERAGE(X30:Y30,AA30:AB30)</f>
        <v>0.2922648463411992</v>
      </c>
    </row>
    <row r="31" spans="1:29" x14ac:dyDescent="0.35">
      <c r="A31" s="74" t="str">
        <f>'IEA nat prices'!A39</f>
        <v>Domestic/Household</v>
      </c>
      <c r="B31" s="10"/>
      <c r="C31" s="10"/>
      <c r="D31" s="10"/>
      <c r="E31" s="10"/>
      <c r="F31" s="10"/>
      <c r="G31" s="10"/>
      <c r="H31" s="10"/>
      <c r="I31" s="10"/>
      <c r="J31" s="10"/>
      <c r="K31" s="10"/>
      <c r="L31" s="10"/>
      <c r="M31" s="10"/>
      <c r="N31" s="10"/>
      <c r="O31" s="10"/>
      <c r="P31" s="10"/>
      <c r="Q31" s="10"/>
      <c r="R31" s="10"/>
      <c r="S31" s="10"/>
      <c r="T31" s="148"/>
      <c r="U31" s="10"/>
      <c r="V31" s="10"/>
    </row>
    <row r="32" spans="1:29" x14ac:dyDescent="0.35">
      <c r="A32" t="str">
        <f>'IEA nat prices'!A40</f>
        <v>P_HCL_DM</v>
      </c>
      <c r="B32" s="10"/>
      <c r="C32" s="10"/>
      <c r="D32" s="10">
        <f>'IEA nat prices'!C40</f>
        <v>9.0985765124555158</v>
      </c>
      <c r="E32" s="10">
        <f>'IEA nat prices'!F40</f>
        <v>9.4967971530249109</v>
      </c>
      <c r="F32" s="10">
        <f>'IEA nat prices'!I40</f>
        <v>11.264360530310407</v>
      </c>
      <c r="G32" s="10">
        <f>'IEA nat prices'!L40</f>
        <v>5.1648321831206818</v>
      </c>
      <c r="H32" s="10">
        <f>'IEA nat prices'!O40</f>
        <v>1.7901779359430605</v>
      </c>
      <c r="I32" s="10">
        <f>'IEA nat prices'!R40</f>
        <v>8.1231316725978644</v>
      </c>
      <c r="J32" s="10">
        <f>'IEA nat prices'!U40</f>
        <v>7.3580071174377215</v>
      </c>
      <c r="K32" s="10">
        <f>'IEA nat prices'!X40</f>
        <v>6.7951336566455121</v>
      </c>
      <c r="L32" s="10">
        <f>'IEA nat prices'!AA40</f>
        <v>3.5407473309608539</v>
      </c>
      <c r="M32" s="10">
        <f>'IEA nat prices'!AD40</f>
        <v>3.706334519572954</v>
      </c>
      <c r="N32" s="10">
        <f>'IEA nat prices'!AG40</f>
        <v>3.2489679715302491</v>
      </c>
      <c r="O32" s="10">
        <f>'IEA nat prices'!AJ40</f>
        <v>2.5304626334519571</v>
      </c>
      <c r="P32" s="10">
        <f>'IEA nat prices'!AM40</f>
        <v>4.0978662265922168</v>
      </c>
      <c r="Q32" s="10">
        <f>'IEA nat prices'!AP40</f>
        <v>7.6551941168183379</v>
      </c>
      <c r="R32" s="10">
        <f>'IEA nat prices'!AS40</f>
        <v>2.0652220122862026</v>
      </c>
      <c r="S32" s="10">
        <f>'IEA nat prices'!AV40</f>
        <v>2.9276247497555303</v>
      </c>
      <c r="T32" s="148">
        <f>'IEA nat prices'!AY40</f>
        <v>12.656000000000001</v>
      </c>
      <c r="U32" s="10">
        <f>'IEA nat prices'!BB40</f>
        <v>0.81581482885267387</v>
      </c>
      <c r="V32" s="10">
        <f>'IEA nat prices'!BE40</f>
        <v>0.97809047061330212</v>
      </c>
      <c r="W32" s="10">
        <f>AVERAGE(D32:Q32)</f>
        <v>5.9907563971758746</v>
      </c>
      <c r="X32" s="10">
        <f t="shared" ref="X32:Y35" si="5">$W32-R32</f>
        <v>3.925534384889672</v>
      </c>
      <c r="Y32" s="10">
        <f t="shared" si="5"/>
        <v>3.0631316474203443</v>
      </c>
      <c r="AA32" s="10">
        <f t="shared" ref="AA32:AB35" si="6">$W32-U32</f>
        <v>5.1749415683232005</v>
      </c>
      <c r="AB32" s="10">
        <f t="shared" si="6"/>
        <v>5.0126659265625726</v>
      </c>
      <c r="AC32" s="10">
        <f>AVERAGE(X32:Y32,AA32:AB32)</f>
        <v>4.2940683817989473</v>
      </c>
    </row>
    <row r="33" spans="1:33" x14ac:dyDescent="0.35">
      <c r="A33" t="str">
        <f>'IEA nat prices'!A41</f>
        <v xml:space="preserve">P_GDO_DM </v>
      </c>
      <c r="B33" s="10"/>
      <c r="C33" s="10"/>
      <c r="D33" s="10">
        <f>'IEA nat prices'!C41</f>
        <v>8.2038913449143607</v>
      </c>
      <c r="E33" s="10">
        <f>'IEA nat prices'!F41</f>
        <v>7.5944138597700954</v>
      </c>
      <c r="F33" s="10">
        <f>'IEA nat prices'!I41</f>
        <v>7.9993576286548507</v>
      </c>
      <c r="G33" s="10">
        <f>'IEA nat prices'!L41</f>
        <v>9.0996147329459784</v>
      </c>
      <c r="H33" s="10">
        <f>'IEA nat prices'!O41</f>
        <v>7.8976405923429969</v>
      </c>
      <c r="I33" s="10">
        <f>'IEA nat prices'!R41</f>
        <v>8.77185728280703</v>
      </c>
      <c r="J33" s="10">
        <f>'IEA nat prices'!U41</f>
        <v>8.1387374594929849</v>
      </c>
      <c r="K33" s="10">
        <f>'IEA nat prices'!X41</f>
        <v>9.9778914403748633</v>
      </c>
      <c r="L33" s="10">
        <f>'IEA nat prices'!AA41</f>
        <v>9.2727449589156681</v>
      </c>
      <c r="M33" s="10">
        <f>'IEA nat prices'!AD41</f>
        <v>9.1399629898923571</v>
      </c>
      <c r="N33" s="10">
        <f>'IEA nat prices'!AG41</f>
        <v>8.4190036329503002</v>
      </c>
      <c r="O33" s="10">
        <f>'IEA nat prices'!AJ41</f>
        <v>7.9138603359711039</v>
      </c>
      <c r="P33" s="10">
        <f>'IEA nat prices'!AM41</f>
        <v>8.2565247002155147</v>
      </c>
      <c r="Q33" s="10">
        <f>'IEA nat prices'!AP41</f>
        <v>7.8345182426966211</v>
      </c>
      <c r="R33" s="10">
        <f>'IEA nat prices'!AS41</f>
        <v>10.488219484156753</v>
      </c>
      <c r="S33" s="10">
        <f>'IEA nat prices'!AV41</f>
        <v>8.3414775815906808</v>
      </c>
      <c r="T33" s="148">
        <f>'IEA nat prices'!AY41</f>
        <v>19.940999999999999</v>
      </c>
      <c r="U33" s="10">
        <f>'IEA nat prices'!BB41</f>
        <v>8.906342359957101</v>
      </c>
      <c r="V33" s="10">
        <f>'IEA nat prices'!BE41</f>
        <v>4.6088758190611783</v>
      </c>
      <c r="W33" s="10">
        <f>AVERAGE(D33:Q33)</f>
        <v>8.4657156572817645</v>
      </c>
      <c r="X33" s="10">
        <f t="shared" si="5"/>
        <v>-2.0225038268749884</v>
      </c>
      <c r="Y33" s="10">
        <f t="shared" si="5"/>
        <v>0.12423807569108369</v>
      </c>
      <c r="AA33" s="10">
        <f t="shared" si="6"/>
        <v>-0.44062670267533655</v>
      </c>
      <c r="AB33" s="10">
        <f t="shared" si="6"/>
        <v>3.8568398382205862</v>
      </c>
      <c r="AC33" s="10">
        <f>AVERAGE(X33:Y33,AA33:AB33)</f>
        <v>0.37948684609033623</v>
      </c>
    </row>
    <row r="34" spans="1:33" x14ac:dyDescent="0.35">
      <c r="A34" t="str">
        <f>'IEA nat prices'!A42</f>
        <v xml:space="preserve">P_ELC_DM </v>
      </c>
      <c r="B34" s="10"/>
      <c r="C34" s="10"/>
      <c r="D34" s="10">
        <f>'IEA nat prices'!C42</f>
        <v>26.194444444444443</v>
      </c>
      <c r="E34" s="10">
        <f>'IEA nat prices'!F42</f>
        <v>32.555555555555557</v>
      </c>
      <c r="F34" s="10">
        <f>'IEA nat prices'!I42</f>
        <v>27.805555555555554</v>
      </c>
      <c r="G34" s="10">
        <f>'IEA nat prices'!L42</f>
        <v>23.827550825812285</v>
      </c>
      <c r="H34" s="10">
        <f>'IEA nat prices'!O42</f>
        <v>17.277777777777779</v>
      </c>
      <c r="I34" s="10">
        <f>'IEA nat prices'!R42</f>
        <v>24.166666666666664</v>
      </c>
      <c r="J34" s="10">
        <f>'IEA nat prices'!U42</f>
        <v>19.472222222222221</v>
      </c>
      <c r="K34" s="10">
        <f>'IEA nat prices'!X42</f>
        <v>27.166666666666668</v>
      </c>
      <c r="L34" s="10">
        <f>'IEA nat prices'!AA42</f>
        <v>31.5</v>
      </c>
      <c r="M34" s="10">
        <f>'IEA nat prices'!AD42</f>
        <v>26.055555555555554</v>
      </c>
      <c r="N34" s="10">
        <f>'IEA nat prices'!AG42</f>
        <v>34.305555555555557</v>
      </c>
      <c r="O34" s="10">
        <f>'IEA nat prices'!AJ42</f>
        <v>28.972222222222225</v>
      </c>
      <c r="P34" s="10">
        <f>'IEA nat prices'!AM42</f>
        <v>16.166098172994012</v>
      </c>
      <c r="Q34" s="10">
        <f>'IEA nat prices'!AP42</f>
        <v>30.557344585867749</v>
      </c>
      <c r="R34" s="10">
        <f>'IEA nat prices'!AS42</f>
        <v>17.510595520976775</v>
      </c>
      <c r="S34" s="10">
        <f>'IEA nat prices'!AV42</f>
        <v>16.150518897213139</v>
      </c>
      <c r="T34" s="148">
        <f>'IEA nat prices'!AY42</f>
        <v>20.007000000000001</v>
      </c>
      <c r="U34" s="10">
        <f>'IEA nat prices'!BB42</f>
        <v>13.406079936117038</v>
      </c>
      <c r="V34" s="10">
        <f>'IEA nat prices'!BE42</f>
        <v>13.581923951822017</v>
      </c>
      <c r="W34" s="10">
        <f>AVERAGE(D34:Q34)</f>
        <v>26.144515414778301</v>
      </c>
      <c r="X34" s="10">
        <f t="shared" si="5"/>
        <v>8.6339198938015258</v>
      </c>
      <c r="Y34" s="10">
        <f t="shared" si="5"/>
        <v>9.9939965175651615</v>
      </c>
      <c r="AA34" s="10">
        <f t="shared" si="6"/>
        <v>12.738435478661263</v>
      </c>
      <c r="AB34" s="10">
        <f t="shared" si="6"/>
        <v>12.562591462956284</v>
      </c>
      <c r="AC34" s="10">
        <f>AVERAGE(X34:Y34,AA34:AB34)</f>
        <v>10.982235838246059</v>
      </c>
    </row>
    <row r="35" spans="1:33" x14ac:dyDescent="0.35">
      <c r="A35" t="str">
        <f>'IEA nat prices'!A43</f>
        <v>P_NGS_DM</v>
      </c>
      <c r="B35" s="10"/>
      <c r="C35" s="10"/>
      <c r="D35" s="10">
        <f>'IEA nat prices'!C43</f>
        <v>6.5095602294455066</v>
      </c>
      <c r="E35" s="10">
        <f>'IEA nat prices'!F43</f>
        <v>8.3979445506692159</v>
      </c>
      <c r="F35" s="10">
        <f>'IEA nat prices'!I43</f>
        <v>7.3809751434034405</v>
      </c>
      <c r="G35" s="10">
        <f>'IEA nat prices'!L43</f>
        <v>9.4100990275498937</v>
      </c>
      <c r="H35" s="10">
        <f>'IEA nat prices'!O43</f>
        <v>2.9354684512428295</v>
      </c>
      <c r="I35" s="10">
        <f>'IEA nat prices'!R43</f>
        <v>7.6689770554493304</v>
      </c>
      <c r="J35" s="10">
        <f>'IEA nat prices'!U43</f>
        <v>6.7939770554493304</v>
      </c>
      <c r="K35" s="10">
        <f>'IEA nat prices'!X43</f>
        <v>7.9691682600382405</v>
      </c>
      <c r="L35" s="10">
        <f>'IEA nat prices'!AA43</f>
        <v>7.6711281070745683</v>
      </c>
      <c r="M35" s="10">
        <f>'IEA nat prices'!AD43</f>
        <v>6.0296367112810705</v>
      </c>
      <c r="N35" s="10">
        <f>'IEA nat prices'!AG43</f>
        <v>15.724904397705542</v>
      </c>
      <c r="O35" s="10">
        <f>'IEA nat prices'!AJ43</f>
        <v>10.984942638623327</v>
      </c>
      <c r="P35" s="10">
        <f>'IEA nat prices'!AM43</f>
        <v>10.690622324715441</v>
      </c>
      <c r="Q35" s="10">
        <f>'IEA nat prices'!AP43</f>
        <v>7.2227060361403757</v>
      </c>
      <c r="R35" s="10">
        <f>'IEA nat prices'!AS43</f>
        <v>3.8482410610957412</v>
      </c>
      <c r="S35" s="10">
        <f>'IEA nat prices'!AV43</f>
        <v>5.253636795111448</v>
      </c>
      <c r="T35" s="148">
        <f>'IEA nat prices'!AY43</f>
        <v>4.7560000000000002</v>
      </c>
      <c r="U35" s="10">
        <f>'IEA nat prices'!BB43</f>
        <v>4.547554651281108</v>
      </c>
      <c r="V35" s="10">
        <f>'IEA nat prices'!BE43</f>
        <v>2.5507793679825301</v>
      </c>
      <c r="W35" s="10">
        <f>AVERAGE(D35:Q35)</f>
        <v>8.2421507134848646</v>
      </c>
      <c r="X35" s="10">
        <f t="shared" si="5"/>
        <v>4.393909652389123</v>
      </c>
      <c r="Y35" s="10">
        <f t="shared" si="5"/>
        <v>2.9885139183734166</v>
      </c>
      <c r="AA35" s="10">
        <f t="shared" si="6"/>
        <v>3.6945960622037566</v>
      </c>
      <c r="AB35" s="10">
        <f t="shared" si="6"/>
        <v>5.6913713455023345</v>
      </c>
      <c r="AC35" s="10">
        <f>AVERAGE(X35:Y35,AA35:AB35)</f>
        <v>4.1920977446171577</v>
      </c>
    </row>
    <row r="36" spans="1:33" x14ac:dyDescent="0.35">
      <c r="D36" s="4"/>
    </row>
    <row r="37" spans="1:33" ht="13.15" x14ac:dyDescent="0.4">
      <c r="A37" s="1" t="s">
        <v>356</v>
      </c>
      <c r="D37" t="s">
        <v>362</v>
      </c>
      <c r="E37" s="9" t="s">
        <v>359</v>
      </c>
      <c r="F37" s="9" t="s">
        <v>360</v>
      </c>
      <c r="G37" s="9" t="s">
        <v>361</v>
      </c>
    </row>
    <row r="38" spans="1:33" x14ac:dyDescent="0.35">
      <c r="A38" t="str">
        <f>'Computation assumptions'!A23</f>
        <v>EVTRANS_H-H</v>
      </c>
      <c r="B38" s="4">
        <f>'Computation assumptions'!B23</f>
        <v>2.0833333333333335</v>
      </c>
      <c r="C38" t="s">
        <v>358</v>
      </c>
      <c r="D38" s="10">
        <f>E38*B$38+F38*(B$38+B$39)+G38*(B$38+B$39+B$40)</f>
        <v>6.240333333333334</v>
      </c>
      <c r="E38">
        <v>0.15</v>
      </c>
      <c r="F38">
        <v>0.75</v>
      </c>
      <c r="G38">
        <f>1-E38-F38</f>
        <v>9.9999999999999978E-2</v>
      </c>
    </row>
    <row r="39" spans="1:33" x14ac:dyDescent="0.35">
      <c r="A39" t="str">
        <f>'Computation assumptions'!A24</f>
        <v>EVTRANS_H-M</v>
      </c>
      <c r="B39">
        <f>'Computation assumptions'!B24</f>
        <v>4.58</v>
      </c>
      <c r="C39" t="s">
        <v>357</v>
      </c>
      <c r="D39" s="10">
        <f>E39*B$38+F39*(B$38+B$39)+G39*(B$38+B$39+B$40)</f>
        <v>6.663333333333334</v>
      </c>
      <c r="E39">
        <v>0</v>
      </c>
      <c r="F39">
        <v>1</v>
      </c>
      <c r="G39">
        <f>1-E39-F39</f>
        <v>0</v>
      </c>
    </row>
    <row r="40" spans="1:33" x14ac:dyDescent="0.35">
      <c r="A40" t="str">
        <f>'Computation assumptions'!A25</f>
        <v>EVTRANS_M-L</v>
      </c>
      <c r="B40">
        <f>'Computation assumptions'!B25</f>
        <v>2.64</v>
      </c>
      <c r="C40" t="s">
        <v>363</v>
      </c>
      <c r="D40" s="10">
        <f>E40*B$38+F40*(B$38+B$39)+G40*(B$38+B$39+B$40)</f>
        <v>9.3033333333333346</v>
      </c>
      <c r="E40">
        <v>0</v>
      </c>
      <c r="F40">
        <v>0</v>
      </c>
      <c r="G40">
        <f>1-E40-F40</f>
        <v>1</v>
      </c>
    </row>
    <row r="41" spans="1:33" x14ac:dyDescent="0.35">
      <c r="D41" s="10"/>
    </row>
    <row r="42" spans="1:33" ht="13.15" x14ac:dyDescent="0.4">
      <c r="A42" s="1" t="s">
        <v>264</v>
      </c>
      <c r="W42" t="s">
        <v>408</v>
      </c>
      <c r="X42" t="s">
        <v>429</v>
      </c>
      <c r="AC42" t="s">
        <v>428</v>
      </c>
    </row>
    <row r="43" spans="1:33" ht="13.15" x14ac:dyDescent="0.4">
      <c r="A43" s="11" t="str">
        <f>A16</f>
        <v>in EURO/GJ or MillionEURO/PJ</v>
      </c>
      <c r="D43" t="str">
        <f t="shared" ref="D43:V43" si="7">D16</f>
        <v>AT</v>
      </c>
      <c r="E43" t="str">
        <f t="shared" si="7"/>
        <v>BE</v>
      </c>
      <c r="F43" t="str">
        <f t="shared" si="7"/>
        <v>DE</v>
      </c>
      <c r="G43" t="str">
        <f t="shared" si="7"/>
        <v>DK</v>
      </c>
      <c r="H43" t="str">
        <f t="shared" si="7"/>
        <v>FI</v>
      </c>
      <c r="I43" t="str">
        <f t="shared" si="7"/>
        <v>FR</v>
      </c>
      <c r="J43" t="str">
        <f t="shared" si="7"/>
        <v>EL</v>
      </c>
      <c r="K43" t="str">
        <f t="shared" si="7"/>
        <v>IE</v>
      </c>
      <c r="L43" t="str">
        <f t="shared" si="7"/>
        <v>IT</v>
      </c>
      <c r="M43" t="str">
        <f t="shared" si="7"/>
        <v>NL</v>
      </c>
      <c r="N43" t="str">
        <f t="shared" si="7"/>
        <v>PT</v>
      </c>
      <c r="O43" t="str">
        <f t="shared" si="7"/>
        <v>ES</v>
      </c>
      <c r="P43" t="str">
        <f t="shared" si="7"/>
        <v>SE</v>
      </c>
      <c r="Q43" t="str">
        <f t="shared" si="7"/>
        <v>UK</v>
      </c>
      <c r="R43" t="str">
        <f t="shared" si="7"/>
        <v>HU</v>
      </c>
      <c r="S43" t="str">
        <f t="shared" si="7"/>
        <v>PL</v>
      </c>
      <c r="T43" t="str">
        <f>T16</f>
        <v>SI</v>
      </c>
      <c r="U43" t="str">
        <f t="shared" si="7"/>
        <v>CZ</v>
      </c>
      <c r="V43" t="str">
        <f t="shared" si="7"/>
        <v>SK</v>
      </c>
      <c r="W43" t="s">
        <v>409</v>
      </c>
      <c r="X43" t="s">
        <v>410</v>
      </c>
      <c r="AC43" t="str">
        <f>R43</f>
        <v>HU</v>
      </c>
      <c r="AD43" t="str">
        <f>S43</f>
        <v>PL</v>
      </c>
      <c r="AE43" t="str">
        <f>T43</f>
        <v>SI</v>
      </c>
      <c r="AF43" t="str">
        <f>U43</f>
        <v>CZ</v>
      </c>
      <c r="AG43" t="str">
        <f>V43</f>
        <v>SK</v>
      </c>
    </row>
    <row r="44" spans="1:33" x14ac:dyDescent="0.35">
      <c r="A44">
        <f>A17</f>
        <v>2000</v>
      </c>
    </row>
    <row r="45" spans="1:33" x14ac:dyDescent="0.35">
      <c r="A45" s="74" t="str">
        <f>A18</f>
        <v>Electricity sector</v>
      </c>
    </row>
    <row r="46" spans="1:33" x14ac:dyDescent="0.35">
      <c r="A46" t="str">
        <f t="shared" ref="A46:A62" si="8">A19</f>
        <v xml:space="preserve">P_HCL_EL </v>
      </c>
      <c r="D46" s="10">
        <f>D19-D$6*$B$6</f>
        <v>0.61162271730435136</v>
      </c>
      <c r="E46" s="10">
        <f>E19-E$6*$B$6</f>
        <v>6.3650823252350275E-3</v>
      </c>
      <c r="F46" s="10">
        <f t="shared" ref="F46:Q46" si="9">F19-F$6*$B$6</f>
        <v>0.29183621570552498</v>
      </c>
      <c r="G46" s="10">
        <f t="shared" si="9"/>
        <v>0.58413003262705954</v>
      </c>
      <c r="H46" s="10">
        <f t="shared" si="9"/>
        <v>0.14592874239591636</v>
      </c>
      <c r="I46" s="10">
        <f t="shared" si="9"/>
        <v>0.48009244346353208</v>
      </c>
      <c r="J46" s="10">
        <f t="shared" si="9"/>
        <v>0.82099991677314055</v>
      </c>
      <c r="K46" s="10">
        <f t="shared" si="9"/>
        <v>2.6459359862151643E-2</v>
      </c>
      <c r="L46" s="10">
        <f t="shared" si="9"/>
        <v>3.0411664706725627E-2</v>
      </c>
      <c r="M46" s="10">
        <f t="shared" si="9"/>
        <v>0.33881130467349663</v>
      </c>
      <c r="N46" s="10">
        <f t="shared" si="9"/>
        <v>2.3612384773183726E-2</v>
      </c>
      <c r="O46" s="10">
        <f t="shared" si="9"/>
        <v>0.76283265698666369</v>
      </c>
      <c r="P46" s="10">
        <f t="shared" si="9"/>
        <v>1.3860246135048442</v>
      </c>
      <c r="Q46" s="10">
        <f t="shared" si="9"/>
        <v>0.36648287838182236</v>
      </c>
      <c r="R46" s="10">
        <f>R19-R$6*$B$6+IF(X19&gt;0,X19,0)</f>
        <v>0.37979051705221289</v>
      </c>
      <c r="S46" s="10">
        <f>S19-S$6*$B$6+IF(Y19&gt;0,Y19,0)</f>
        <v>0.37979051705221289</v>
      </c>
      <c r="T46" s="10">
        <f>T19-T$6*$B$6</f>
        <v>3.4181137957766996</v>
      </c>
      <c r="U46" s="10">
        <f>U19-U$6*$B$6+IF(AA19&gt;0,AA19,0)</f>
        <v>0.37979051705221289</v>
      </c>
      <c r="V46" s="10">
        <f>V19-V$6*$B$6+IF(AB19&gt;0,AB19,0)</f>
        <v>0.37979051705221278</v>
      </c>
      <c r="W46" s="10">
        <f>AVERAGE(D46:Q46)</f>
        <v>0.41968642953454627</v>
      </c>
      <c r="X46" s="10">
        <f>MIN(D46:Q46)</f>
        <v>6.3650823252350275E-3</v>
      </c>
      <c r="AC46" s="10">
        <f t="shared" ref="AC46:AD48" si="10">IF(X19&gt;0,X19,0)</f>
        <v>0.68320919119742607</v>
      </c>
      <c r="AD46" s="10">
        <f t="shared" si="10"/>
        <v>0.63735555566448987</v>
      </c>
      <c r="AE46" s="10"/>
      <c r="AF46" s="10">
        <f t="shared" ref="AF46:AG48" si="11">IF(AA19&gt;0,AA19,0)</f>
        <v>1.4181235177423146</v>
      </c>
      <c r="AG46" s="10">
        <f t="shared" si="11"/>
        <v>1.108945613951938</v>
      </c>
    </row>
    <row r="47" spans="1:33" x14ac:dyDescent="0.35">
      <c r="A47" t="str">
        <f t="shared" si="8"/>
        <v xml:space="preserve">P_HFO_EL </v>
      </c>
      <c r="D47" s="10">
        <f>D20-D$7*$B$7</f>
        <v>0.30408506248769562</v>
      </c>
      <c r="E47" s="10">
        <f>E20-E$7*$B$7</f>
        <v>0.4078810190360036</v>
      </c>
      <c r="F47" s="10">
        <f t="shared" ref="F47:Q47" si="12">F20-F$7*$B$7</f>
        <v>6.0808075499173775E-2</v>
      </c>
      <c r="G47" s="10">
        <f t="shared" si="12"/>
        <v>0.87804032310108937</v>
      </c>
      <c r="H47" s="10">
        <f t="shared" si="12"/>
        <v>0.9388155434142087</v>
      </c>
      <c r="I47" s="10">
        <f t="shared" si="12"/>
        <v>0.32416055631188723</v>
      </c>
      <c r="J47" s="10">
        <f t="shared" si="12"/>
        <v>1.2470760287490696</v>
      </c>
      <c r="K47" s="10">
        <f t="shared" si="12"/>
        <v>4.898740794678913E-2</v>
      </c>
      <c r="L47" s="10">
        <f t="shared" si="12"/>
        <v>0.70284925692665201</v>
      </c>
      <c r="M47" s="10">
        <f t="shared" si="12"/>
        <v>1.2411048813333831</v>
      </c>
      <c r="N47" s="10">
        <f t="shared" si="12"/>
        <v>3.8333772411558442E-3</v>
      </c>
      <c r="O47" s="10">
        <f t="shared" si="12"/>
        <v>1.7931872194754801</v>
      </c>
      <c r="P47" s="10">
        <f t="shared" si="12"/>
        <v>0.18122023884448701</v>
      </c>
      <c r="Q47" s="10">
        <f t="shared" si="12"/>
        <v>0.16010007489299172</v>
      </c>
      <c r="R47" s="10">
        <f>R20-R$7*$B$7+IF(X20&gt;0,X20,0)</f>
        <v>0.463410805032753</v>
      </c>
      <c r="S47" s="10">
        <f>S20-S$7*$B$7+IF(Y20&gt;0,Y20,0)</f>
        <v>0.463410805032753</v>
      </c>
      <c r="T47" s="10">
        <f>T20-T$7*$B$7</f>
        <v>1.6942271226632766</v>
      </c>
      <c r="U47" s="10">
        <f>U20-U$7*$B$7+IF(AA20&gt;0,AA20,0)</f>
        <v>0.463410805032753</v>
      </c>
      <c r="V47" s="10">
        <f>V20-V$7*$B$7+IF(AB20&gt;0,AB20,0)</f>
        <v>0.463410805032753</v>
      </c>
      <c r="W47" s="10">
        <f t="shared" ref="W47:W62" si="13">AVERAGE(D47:Q47)</f>
        <v>0.59229636180429046</v>
      </c>
      <c r="X47" s="10">
        <f>MIN(D47:Q47)</f>
        <v>3.8333772411558442E-3</v>
      </c>
      <c r="AC47" s="10">
        <f t="shared" si="10"/>
        <v>0.53112372963581311</v>
      </c>
      <c r="AD47" s="10">
        <f t="shared" si="10"/>
        <v>1.4336772525366297</v>
      </c>
      <c r="AE47" s="10"/>
      <c r="AF47" s="10">
        <f t="shared" si="11"/>
        <v>1.4664339449859507</v>
      </c>
      <c r="AG47" s="10">
        <f t="shared" si="11"/>
        <v>1.893119216149715</v>
      </c>
    </row>
    <row r="48" spans="1:33" x14ac:dyDescent="0.35">
      <c r="A48" t="str">
        <f t="shared" si="8"/>
        <v xml:space="preserve">P_NGS_EL </v>
      </c>
      <c r="D48" s="10">
        <f>D21-D$10*$B$10</f>
        <v>0.53537184456743248</v>
      </c>
      <c r="E48" s="10">
        <f>E21-E$10*$B$10</f>
        <v>0.56191612793213874</v>
      </c>
      <c r="F48" s="10">
        <f t="shared" ref="F48:Q48" si="14">F21-F$10*$B$10</f>
        <v>0.52068353907765763</v>
      </c>
      <c r="G48" s="10">
        <f t="shared" si="14"/>
        <v>3.7313188239457569</v>
      </c>
      <c r="H48" s="10">
        <f t="shared" si="14"/>
        <v>7.9717955903661153E-2</v>
      </c>
      <c r="I48" s="10">
        <f t="shared" si="14"/>
        <v>1.4948709195747893</v>
      </c>
      <c r="J48" s="10">
        <f t="shared" si="14"/>
        <v>2.6657839214868355</v>
      </c>
      <c r="K48" s="10">
        <f t="shared" si="14"/>
        <v>0.14120672523321698</v>
      </c>
      <c r="L48" s="10">
        <f t="shared" si="14"/>
        <v>4.7654382110617899E-2</v>
      </c>
      <c r="M48" s="10">
        <f t="shared" si="14"/>
        <v>0.92151342432884276</v>
      </c>
      <c r="N48" s="10">
        <f t="shared" si="14"/>
        <v>2.862519103131195</v>
      </c>
      <c r="O48" s="10">
        <f t="shared" si="14"/>
        <v>1.4229301929973515</v>
      </c>
      <c r="P48" s="10">
        <f t="shared" si="14"/>
        <v>5.1622162481974128</v>
      </c>
      <c r="Q48" s="10">
        <f t="shared" si="14"/>
        <v>0.12291079009735784</v>
      </c>
      <c r="R48" s="10">
        <f>R21-R$10*$B$10+IF(X21&gt;0,X21,0)</f>
        <v>1.3765072375153968</v>
      </c>
      <c r="S48" s="10">
        <f>S21-S$10*$B$10+IF(Y21&gt;0,Y21,0)</f>
        <v>1.3765072375153968</v>
      </c>
      <c r="T48" s="10">
        <f>T21-T$10*$B$10</f>
        <v>0.31491617132749861</v>
      </c>
      <c r="U48" s="10">
        <f>U21-U$10*$B$10+IF(AA21&gt;0,AA21,0)</f>
        <v>1.3765072375153968</v>
      </c>
      <c r="V48" s="10">
        <f>V21-V$10*$B$10+IF(AB21&gt;0,AB21,0)</f>
        <v>1.3765072375153968</v>
      </c>
      <c r="W48" s="10">
        <f t="shared" si="13"/>
        <v>1.4479009998988761</v>
      </c>
      <c r="X48" s="10">
        <f>MIN(D48:Q48)</f>
        <v>4.7654382110617899E-2</v>
      </c>
      <c r="AC48" s="10">
        <f t="shared" si="10"/>
        <v>1.6439635172380638</v>
      </c>
      <c r="AD48" s="10">
        <f t="shared" si="10"/>
        <v>1.1317217586224482</v>
      </c>
      <c r="AE48" s="10"/>
      <c r="AF48" s="10">
        <f t="shared" si="11"/>
        <v>0.44318771667136803</v>
      </c>
      <c r="AG48" s="10">
        <f t="shared" si="11"/>
        <v>1.6037107012140313</v>
      </c>
    </row>
    <row r="49" spans="1:33" x14ac:dyDescent="0.35">
      <c r="A49" s="74" t="str">
        <f t="shared" si="8"/>
        <v>Industry</v>
      </c>
      <c r="D49" s="10"/>
      <c r="E49" s="10"/>
      <c r="F49" s="10"/>
      <c r="G49" s="10"/>
      <c r="H49" s="10"/>
      <c r="I49" s="10"/>
      <c r="J49" s="10"/>
      <c r="K49" s="10"/>
      <c r="L49" s="10"/>
      <c r="M49" s="10"/>
      <c r="N49" s="10"/>
      <c r="O49" s="10"/>
      <c r="P49" s="10"/>
      <c r="Q49" s="10"/>
      <c r="R49" s="10"/>
      <c r="S49" s="10"/>
      <c r="T49" s="10"/>
      <c r="U49" s="10"/>
      <c r="V49" s="10"/>
    </row>
    <row r="50" spans="1:33" x14ac:dyDescent="0.35">
      <c r="A50" t="str">
        <f t="shared" si="8"/>
        <v xml:space="preserve">P_HCL_IN </v>
      </c>
      <c r="D50" s="10">
        <f>D23-D$6*$B$6</f>
        <v>0.52671166054538254</v>
      </c>
      <c r="E50" s="10">
        <f>E23-E$6*$B$6</f>
        <v>0.56437219976295738</v>
      </c>
      <c r="F50" s="10">
        <f t="shared" ref="F50:Q50" si="15">F23-F$6*$B$6</f>
        <v>0.97039887978021433</v>
      </c>
      <c r="G50" s="10">
        <f t="shared" si="15"/>
        <v>0.58413003262705954</v>
      </c>
      <c r="H50" s="10">
        <f t="shared" si="15"/>
        <v>0.14592874239591636</v>
      </c>
      <c r="I50" s="10">
        <f t="shared" si="15"/>
        <v>2.2672810555631759</v>
      </c>
      <c r="J50" s="10">
        <f t="shared" si="15"/>
        <v>1.0617650413283006</v>
      </c>
      <c r="K50" s="10">
        <f t="shared" si="15"/>
        <v>0.1435056232073475</v>
      </c>
      <c r="L50" s="10">
        <f t="shared" si="15"/>
        <v>0.17585650456437674</v>
      </c>
      <c r="M50" s="10">
        <f t="shared" si="15"/>
        <v>0.50728105556317638</v>
      </c>
      <c r="N50" s="10">
        <f t="shared" si="15"/>
        <v>0.13500028512905549</v>
      </c>
      <c r="O50" s="10">
        <f t="shared" si="15"/>
        <v>0.76283265698666369</v>
      </c>
      <c r="P50" s="10">
        <f t="shared" si="15"/>
        <v>1.3860246135048442</v>
      </c>
      <c r="Q50" s="10">
        <f t="shared" si="15"/>
        <v>0.70370581866998627</v>
      </c>
      <c r="R50" s="10">
        <f>R23-R$6*$B$6+IF(X23&gt;0,X23,0)</f>
        <v>0.66973224249112784</v>
      </c>
      <c r="S50" s="10">
        <f>S23-S$6*$B$6+IF(Y23&gt;0,Y23,0)</f>
        <v>0.66973224249112784</v>
      </c>
      <c r="T50" s="10">
        <f>T23-T$6*$B$6</f>
        <v>5.0061137957766997</v>
      </c>
      <c r="U50" s="10">
        <f>U23-U$6*$B$6+IF(AA23&gt;0,AA23,0)</f>
        <v>0.66973224249112795</v>
      </c>
      <c r="V50" s="10">
        <f>V23-V$6*$B$6+IF(AB23&gt;0,AB23,0)</f>
        <v>0.66973224249112784</v>
      </c>
      <c r="W50" s="10">
        <f t="shared" si="13"/>
        <v>0.7096281549734611</v>
      </c>
      <c r="X50" s="10">
        <f>MIN(D50:Q50)</f>
        <v>0.13500028512905549</v>
      </c>
      <c r="AC50" s="10">
        <f t="shared" ref="AC50:AD54" si="16">IF(X23&gt;0,X23,0)</f>
        <v>0.71253403411681915</v>
      </c>
      <c r="AD50" s="10">
        <f t="shared" si="16"/>
        <v>0.53051167433571367</v>
      </c>
      <c r="AE50" s="10"/>
      <c r="AF50" s="10">
        <f t="shared" ref="AF50:AG54" si="17">IF(AA23&gt;0,AA23,0)</f>
        <v>1.4584279026510356</v>
      </c>
      <c r="AG50" s="10">
        <f t="shared" si="17"/>
        <v>1.0558880361297036</v>
      </c>
    </row>
    <row r="51" spans="1:33" x14ac:dyDescent="0.35">
      <c r="A51" t="str">
        <f t="shared" si="8"/>
        <v>P_HFO_IN</v>
      </c>
      <c r="D51" s="10">
        <f>D24-D$7*$B$7</f>
        <v>0.23090099649293316</v>
      </c>
      <c r="E51" s="10">
        <f>E24-E$7*$B$7</f>
        <v>0.2638270876325457</v>
      </c>
      <c r="F51" s="10">
        <f t="shared" ref="F51:Q51" si="18">F24-F$7*$B$7</f>
        <v>0.22003867325083704</v>
      </c>
      <c r="G51" s="10">
        <f t="shared" si="18"/>
        <v>0.75467805269440547</v>
      </c>
      <c r="H51" s="10">
        <f t="shared" si="18"/>
        <v>0.9388155434142087</v>
      </c>
      <c r="I51" s="10">
        <f t="shared" si="18"/>
        <v>0.80570871560617707</v>
      </c>
      <c r="J51" s="10">
        <f t="shared" si="18"/>
        <v>1.2470760287490696</v>
      </c>
      <c r="K51" s="10">
        <f t="shared" si="18"/>
        <v>2.4028634787725589</v>
      </c>
      <c r="L51" s="10">
        <f t="shared" si="18"/>
        <v>0.95498740099836166</v>
      </c>
      <c r="M51" s="10">
        <f t="shared" si="18"/>
        <v>1.1149643921769865</v>
      </c>
      <c r="N51" s="10">
        <f t="shared" si="18"/>
        <v>1.2814101263892725</v>
      </c>
      <c r="O51" s="10">
        <f t="shared" si="18"/>
        <v>0.68902254319128531</v>
      </c>
      <c r="P51" s="10">
        <f t="shared" si="18"/>
        <v>0.21108146338495448</v>
      </c>
      <c r="Q51" s="10">
        <f t="shared" si="18"/>
        <v>0.43705680175368533</v>
      </c>
      <c r="R51" s="10">
        <f>R24-R$7*$B$7+IF(X24&gt;0,X24,0)</f>
        <v>0.69628810783612494</v>
      </c>
      <c r="S51" s="10">
        <f>S24-S$7*$B$7+IF(Y24&gt;0,Y24,0)</f>
        <v>0.69628810783612494</v>
      </c>
      <c r="T51" s="10">
        <f>T24-T$7*$B$7</f>
        <v>1.6942271226632766</v>
      </c>
      <c r="U51" s="10">
        <f>U24-U$7*$B$7+IF(AA24&gt;0,AA24,0)</f>
        <v>0.69628810783612494</v>
      </c>
      <c r="V51" s="10">
        <f>V24-V$7*$B$7+IF(AB24&gt;0,AB24,0)</f>
        <v>0.69628810783612494</v>
      </c>
      <c r="W51" s="10">
        <f t="shared" si="13"/>
        <v>0.82517366460766295</v>
      </c>
      <c r="X51" s="10">
        <f>MIN(D51:Q51)</f>
        <v>0.21108146338495448</v>
      </c>
      <c r="AC51" s="10">
        <f t="shared" si="16"/>
        <v>1.194372364620722</v>
      </c>
      <c r="AD51" s="10">
        <f t="shared" si="16"/>
        <v>1.6665545553400016</v>
      </c>
      <c r="AE51" s="10"/>
      <c r="AF51" s="10">
        <f t="shared" si="17"/>
        <v>1.6993112477893226</v>
      </c>
      <c r="AG51" s="10">
        <f t="shared" si="17"/>
        <v>2.3358086755679506</v>
      </c>
    </row>
    <row r="52" spans="1:33" x14ac:dyDescent="0.35">
      <c r="A52" t="str">
        <f t="shared" si="8"/>
        <v>P_GDO_IN</v>
      </c>
      <c r="D52" s="10">
        <f>D25-D$8*$B$8</f>
        <v>1.4248059850644959</v>
      </c>
      <c r="E52" s="10">
        <f>E25-E$8*$B$8</f>
        <v>1.1589759084889355</v>
      </c>
      <c r="F52" s="10">
        <f t="shared" ref="F52:Q52" si="19">F25-F$8*$B$8</f>
        <v>1.5639196773736908</v>
      </c>
      <c r="G52" s="10">
        <f t="shared" si="19"/>
        <v>3.9720161461165686</v>
      </c>
      <c r="H52" s="10">
        <f t="shared" si="19"/>
        <v>1.4619277301528859</v>
      </c>
      <c r="I52" s="10">
        <f t="shared" si="19"/>
        <v>1.2659162520708565</v>
      </c>
      <c r="J52" s="10">
        <f t="shared" si="19"/>
        <v>1.703299508211825</v>
      </c>
      <c r="K52" s="10">
        <f t="shared" si="19"/>
        <v>1.7492096300066331</v>
      </c>
      <c r="L52" s="10">
        <f t="shared" si="19"/>
        <v>2.8373070076345082</v>
      </c>
      <c r="M52" s="10">
        <f t="shared" si="19"/>
        <v>1.7905287396219611</v>
      </c>
      <c r="N52" s="10">
        <f t="shared" si="19"/>
        <v>0.58039840951075838</v>
      </c>
      <c r="O52" s="10">
        <f t="shared" si="19"/>
        <v>1.478422384689944</v>
      </c>
      <c r="P52" s="10">
        <f t="shared" si="19"/>
        <v>0.9886053297712305</v>
      </c>
      <c r="Q52" s="10">
        <f t="shared" si="19"/>
        <v>0.28447126281751522</v>
      </c>
      <c r="R52" s="10">
        <f>R25-R$8*$B$8+IF(X25&gt;0,X25,0)</f>
        <v>3.264961342083704</v>
      </c>
      <c r="S52" s="10">
        <f>S25-S$8*$B$8+IF(Y25&gt;0,Y25,0)</f>
        <v>1.5670022909976966</v>
      </c>
      <c r="T52" s="10">
        <f>T25-T$8*$B$8</f>
        <v>2.3555620487188405</v>
      </c>
      <c r="U52" s="10">
        <f>U25-U$8*$B$8+IF(AA25&gt;0,AA25,0)</f>
        <v>2.4709044086759411</v>
      </c>
      <c r="V52" s="10">
        <f>V25-V$8*$B$8+IF(AB25&gt;0,AB25,0)</f>
        <v>1.5670022909976966</v>
      </c>
      <c r="W52" s="10">
        <f t="shared" si="13"/>
        <v>1.5899859979665576</v>
      </c>
      <c r="X52" s="10">
        <f>MIN(D52:Q52)</f>
        <v>0.28447126281751522</v>
      </c>
      <c r="AC52" s="10">
        <f t="shared" si="16"/>
        <v>0</v>
      </c>
      <c r="AD52" s="10">
        <f t="shared" si="16"/>
        <v>0.80560255890152277</v>
      </c>
      <c r="AE52" s="10"/>
      <c r="AF52" s="10">
        <f t="shared" si="17"/>
        <v>0</v>
      </c>
      <c r="AG52" s="10">
        <f t="shared" si="17"/>
        <v>3.3935644232176783</v>
      </c>
    </row>
    <row r="53" spans="1:33" x14ac:dyDescent="0.35">
      <c r="A53" t="str">
        <f t="shared" si="8"/>
        <v xml:space="preserve">P_ELC_IN </v>
      </c>
      <c r="B53">
        <v>0.34</v>
      </c>
      <c r="D53" s="10">
        <f>$D$38</f>
        <v>6.240333333333334</v>
      </c>
      <c r="E53" s="10">
        <f t="shared" ref="E53:V53" si="20">$D$38</f>
        <v>6.240333333333334</v>
      </c>
      <c r="F53" s="10">
        <f t="shared" si="20"/>
        <v>6.240333333333334</v>
      </c>
      <c r="G53" s="10">
        <f t="shared" si="20"/>
        <v>6.240333333333334</v>
      </c>
      <c r="H53" s="10">
        <f t="shared" si="20"/>
        <v>6.240333333333334</v>
      </c>
      <c r="I53" s="10">
        <f t="shared" si="20"/>
        <v>6.240333333333334</v>
      </c>
      <c r="J53" s="10">
        <f t="shared" si="20"/>
        <v>6.240333333333334</v>
      </c>
      <c r="K53" s="10">
        <f t="shared" si="20"/>
        <v>6.240333333333334</v>
      </c>
      <c r="L53" s="10">
        <f t="shared" si="20"/>
        <v>6.240333333333334</v>
      </c>
      <c r="M53" s="10">
        <f t="shared" si="20"/>
        <v>6.240333333333334</v>
      </c>
      <c r="N53" s="10">
        <f t="shared" si="20"/>
        <v>6.240333333333334</v>
      </c>
      <c r="O53" s="10">
        <f t="shared" si="20"/>
        <v>6.240333333333334</v>
      </c>
      <c r="P53" s="10">
        <f t="shared" si="20"/>
        <v>6.240333333333334</v>
      </c>
      <c r="Q53" s="10">
        <f t="shared" si="20"/>
        <v>6.240333333333334</v>
      </c>
      <c r="R53" s="10">
        <f t="shared" si="20"/>
        <v>6.240333333333334</v>
      </c>
      <c r="S53" s="10">
        <f t="shared" si="20"/>
        <v>6.240333333333334</v>
      </c>
      <c r="T53" s="10">
        <f t="shared" si="20"/>
        <v>6.240333333333334</v>
      </c>
      <c r="U53" s="10">
        <f t="shared" si="20"/>
        <v>6.240333333333334</v>
      </c>
      <c r="V53" s="10">
        <f t="shared" si="20"/>
        <v>6.240333333333334</v>
      </c>
      <c r="W53" s="10">
        <f t="shared" si="13"/>
        <v>6.240333333333334</v>
      </c>
      <c r="X53" s="10">
        <f>MIN(D53:Q53)</f>
        <v>6.240333333333334</v>
      </c>
      <c r="AC53" s="10">
        <f t="shared" si="16"/>
        <v>0</v>
      </c>
      <c r="AD53" s="10">
        <f t="shared" si="16"/>
        <v>2.9918750438182151</v>
      </c>
      <c r="AE53" s="10"/>
      <c r="AF53" s="10">
        <f t="shared" si="17"/>
        <v>1.1551993986834859</v>
      </c>
      <c r="AG53" s="10">
        <f t="shared" si="17"/>
        <v>1.4953323749920528</v>
      </c>
    </row>
    <row r="54" spans="1:33" x14ac:dyDescent="0.35">
      <c r="A54" t="str">
        <f t="shared" si="8"/>
        <v xml:space="preserve">P_NGS_IN </v>
      </c>
      <c r="D54" s="10">
        <f>D27-D$10*$B$10</f>
        <v>0.47949313986455877</v>
      </c>
      <c r="E54" s="10">
        <f>E27-E$10*$B$10</f>
        <v>0.86975346473576653</v>
      </c>
      <c r="F54" s="10">
        <f t="shared" ref="F54:Q54" si="21">F27-F$10*$B$10</f>
        <v>1.4152820094409462</v>
      </c>
      <c r="G54" s="10">
        <f t="shared" si="21"/>
        <v>3.7313188239457569</v>
      </c>
      <c r="H54" s="10">
        <f t="shared" si="21"/>
        <v>7.9717955903661153E-2</v>
      </c>
      <c r="I54" s="10">
        <f t="shared" si="21"/>
        <v>1.4948709195747893</v>
      </c>
      <c r="J54" s="10">
        <f t="shared" si="21"/>
        <v>2.6657600209132211</v>
      </c>
      <c r="K54" s="10">
        <f t="shared" si="21"/>
        <v>0.53389314970740465</v>
      </c>
      <c r="L54" s="10">
        <f t="shared" si="21"/>
        <v>0.745312125896469</v>
      </c>
      <c r="M54" s="10">
        <f t="shared" si="21"/>
        <v>1.2176242656550951</v>
      </c>
      <c r="N54" s="10">
        <f t="shared" si="21"/>
        <v>3.4341634625958219</v>
      </c>
      <c r="O54" s="10">
        <f t="shared" si="21"/>
        <v>1.6922896576245021</v>
      </c>
      <c r="P54" s="10">
        <f t="shared" si="21"/>
        <v>6.0531014419237001</v>
      </c>
      <c r="Q54" s="10">
        <f t="shared" si="21"/>
        <v>0.14015155750310715</v>
      </c>
      <c r="R54" s="10">
        <f>R27-R$10*$B$10+IF(X27&gt;0,X27,0)</f>
        <v>1.6823728087082923</v>
      </c>
      <c r="S54" s="10">
        <f>S27-S$10*$B$10+IF(Y27&gt;0,Y27,0)</f>
        <v>1.6823728087082923</v>
      </c>
      <c r="T54" s="10">
        <f>T27-T$10*$B$10</f>
        <v>0.31491617132749861</v>
      </c>
      <c r="U54" s="10">
        <f>U27-U$10*$B$10+IF(AA27&gt;0,AA27,0)</f>
        <v>1.6823728087082923</v>
      </c>
      <c r="V54" s="10">
        <f>V27-V$10*$B$10+IF(AB27&gt;0,AB27,0)</f>
        <v>1.6823728087082923</v>
      </c>
      <c r="W54" s="10">
        <f t="shared" si="13"/>
        <v>1.7537665710917716</v>
      </c>
      <c r="X54" s="10">
        <f>MIN(D54:Q54)</f>
        <v>7.9717955903661153E-2</v>
      </c>
      <c r="AC54" s="10">
        <f t="shared" si="16"/>
        <v>1.3016308279133297</v>
      </c>
      <c r="AD54" s="10">
        <f t="shared" si="16"/>
        <v>1.0930833326784422</v>
      </c>
      <c r="AE54" s="10"/>
      <c r="AF54" s="10">
        <f t="shared" si="17"/>
        <v>0.71283916735561004</v>
      </c>
      <c r="AG54" s="10">
        <f t="shared" si="17"/>
        <v>1.9095762724069267</v>
      </c>
    </row>
    <row r="55" spans="1:33" x14ac:dyDescent="0.35">
      <c r="A55" s="74" t="str">
        <f t="shared" si="8"/>
        <v>Transport</v>
      </c>
      <c r="D55" s="10"/>
      <c r="E55" s="10"/>
      <c r="F55" s="10"/>
      <c r="G55" s="10"/>
      <c r="H55" s="10"/>
      <c r="I55" s="10"/>
      <c r="J55" s="10"/>
      <c r="K55" s="10"/>
      <c r="L55" s="10"/>
      <c r="M55" s="10"/>
      <c r="N55" s="10"/>
      <c r="O55" s="10"/>
      <c r="P55" s="10"/>
      <c r="Q55" s="10"/>
      <c r="R55" s="10"/>
      <c r="S55" s="10"/>
      <c r="T55" s="10"/>
      <c r="U55" s="10"/>
      <c r="V55" s="10"/>
    </row>
    <row r="56" spans="1:33" x14ac:dyDescent="0.35">
      <c r="A56" t="str">
        <f t="shared" si="8"/>
        <v>P_GDO_RT</v>
      </c>
      <c r="D56" s="10">
        <f>D29-D$8*$B$8</f>
        <v>3.1978253774764012</v>
      </c>
      <c r="E56" s="10">
        <f>E29-E$8*$B$8</f>
        <v>3.3051597878246755</v>
      </c>
      <c r="F56" s="10">
        <f t="shared" ref="F56:Q56" si="22">F29-F$8*$B$8</f>
        <v>1.9366460558841867</v>
      </c>
      <c r="G56" s="10">
        <f t="shared" si="22"/>
        <v>4.7335677604316091</v>
      </c>
      <c r="H56" s="10">
        <f t="shared" si="22"/>
        <v>4.1101678654367282</v>
      </c>
      <c r="I56" s="10">
        <f t="shared" si="22"/>
        <v>2.1781484791678016</v>
      </c>
      <c r="J56" s="10">
        <f t="shared" si="22"/>
        <v>2.1513148765807335</v>
      </c>
      <c r="K56" s="10">
        <f t="shared" si="22"/>
        <v>3.466161403347086</v>
      </c>
      <c r="L56" s="10">
        <f t="shared" si="22"/>
        <v>3.2246589800634693</v>
      </c>
      <c r="M56" s="10">
        <f t="shared" si="22"/>
        <v>3.4393278007600179</v>
      </c>
      <c r="N56" s="10">
        <f t="shared" si="22"/>
        <v>1.9634796584712548</v>
      </c>
      <c r="O56" s="10">
        <f t="shared" si="22"/>
        <v>2.4196509024514183</v>
      </c>
      <c r="P56" s="10">
        <f t="shared" si="22"/>
        <v>5.7277409257871144</v>
      </c>
      <c r="Q56" s="10">
        <f t="shared" si="22"/>
        <v>3.0366882559860473</v>
      </c>
      <c r="R56" s="10">
        <f>R29-R$8*$B$8+IF(X29&gt;0,X29,0)</f>
        <v>3.1834833022931788</v>
      </c>
      <c r="S56" s="10">
        <f>S29-S$8*$B$8+IF(Y29&gt;0,Y29,0)</f>
        <v>3.1834833022931788</v>
      </c>
      <c r="T56" s="10">
        <f>T29-T$8*$B$8</f>
        <v>6.8585620487188388</v>
      </c>
      <c r="U56" s="10">
        <f>U29-U$8*$B$8+IF(AA29&gt;0,AA29,0)</f>
        <v>3.1834833022931788</v>
      </c>
      <c r="V56" s="10">
        <f>V29-V$8*$B$8+IF(AB29&gt;0,AB29,0)</f>
        <v>3.1834833022931788</v>
      </c>
      <c r="W56" s="10">
        <f t="shared" si="13"/>
        <v>3.2064670092620391</v>
      </c>
      <c r="X56" s="10">
        <f>MIN(D56:Q56)</f>
        <v>1.9366460558841867</v>
      </c>
      <c r="AC56" s="10">
        <f>IF(X29&gt;0,X29,0)</f>
        <v>0.15000532527044541</v>
      </c>
      <c r="AD56" s="10">
        <f>IF(Y29&gt;0,Y29,0)</f>
        <v>1.5772949755988783</v>
      </c>
      <c r="AE56" s="10"/>
      <c r="AF56" s="10">
        <f>IF(AA29&gt;0,AA29,0)</f>
        <v>0.50846321292221752</v>
      </c>
      <c r="AG56" s="10">
        <f>IF(AB29&gt;0,AB29,0)</f>
        <v>0.96646489400436231</v>
      </c>
    </row>
    <row r="57" spans="1:33" x14ac:dyDescent="0.35">
      <c r="A57" t="str">
        <f t="shared" si="8"/>
        <v>P_GSL_RT (95ron)</v>
      </c>
      <c r="D57" s="10">
        <f>D30-D$9*$B$9</f>
        <v>3.658191402595067</v>
      </c>
      <c r="E57" s="10">
        <f>E30-E$9*$B$9</f>
        <v>3.2861572956986542</v>
      </c>
      <c r="F57" s="10">
        <f t="shared" ref="F57:Q57" si="23">F30-F$9*$B$9</f>
        <v>1.9983469256726174</v>
      </c>
      <c r="G57" s="10">
        <f t="shared" si="23"/>
        <v>3.872925200406037</v>
      </c>
      <c r="H57" s="10">
        <f t="shared" si="23"/>
        <v>3.6868094108178671</v>
      </c>
      <c r="I57" s="10">
        <f t="shared" si="23"/>
        <v>2.4848530654602321</v>
      </c>
      <c r="J57" s="10">
        <f t="shared" si="23"/>
        <v>3.4578653450354597</v>
      </c>
      <c r="K57" s="10">
        <f t="shared" si="23"/>
        <v>3.5723373779266634</v>
      </c>
      <c r="L57" s="10">
        <f t="shared" si="23"/>
        <v>3.9443714848230744</v>
      </c>
      <c r="M57" s="10">
        <f t="shared" si="23"/>
        <v>4.2305515670510836</v>
      </c>
      <c r="N57" s="10">
        <f t="shared" si="23"/>
        <v>5.6042159617455241</v>
      </c>
      <c r="O57" s="10">
        <f t="shared" si="23"/>
        <v>2.6565611147970376</v>
      </c>
      <c r="P57" s="10">
        <f t="shared" si="23"/>
        <v>3.6989996206348064</v>
      </c>
      <c r="Q57" s="10">
        <f t="shared" si="23"/>
        <v>2.6118847727622505</v>
      </c>
      <c r="R57" s="10">
        <f>R30-R$9*$B$9+IF(X30&gt;0,X30,0)</f>
        <v>3.4583962116738807</v>
      </c>
      <c r="S57" s="10">
        <f>S30-S$9*$B$9+IF(Y30&gt;0,Y30,0)</f>
        <v>3.4583962116738807</v>
      </c>
      <c r="T57" s="10">
        <f>T30-T$9*$B$9</f>
        <v>7.3688616934920859</v>
      </c>
      <c r="U57" s="10">
        <f>U30-U$9*$B$9+IF(AA30&gt;0,AA30,0)</f>
        <v>3.4583962116738807</v>
      </c>
      <c r="V57" s="10">
        <f>V30-V$9*$B$9+IF(AB30&gt;0,AB30,0)</f>
        <v>3.4583962116738807</v>
      </c>
      <c r="W57" s="10">
        <f t="shared" si="13"/>
        <v>3.4831478961018836</v>
      </c>
      <c r="X57" s="10">
        <f>MIN(D57:Q57)</f>
        <v>1.9983469256726174</v>
      </c>
      <c r="AC57" s="10">
        <f>IF(X30&gt;0,X30,0)</f>
        <v>0.17264924632797829</v>
      </c>
      <c r="AD57" s="10">
        <f>IF(Y30&gt;0,Y30,0)</f>
        <v>0.77075803789773012</v>
      </c>
      <c r="AE57" s="10"/>
      <c r="AF57" s="10">
        <f>IF(AA30&gt;0,AA30,0)</f>
        <v>0.19880448388193095</v>
      </c>
      <c r="AG57" s="10">
        <f>IF(AB30&gt;0,AB30,0)</f>
        <v>2.6847617257157452E-2</v>
      </c>
    </row>
    <row r="58" spans="1:33" x14ac:dyDescent="0.35">
      <c r="A58" s="74" t="str">
        <f t="shared" si="8"/>
        <v>Domestic/Household</v>
      </c>
      <c r="D58" s="10"/>
      <c r="E58" s="10"/>
      <c r="F58" s="10"/>
      <c r="G58" s="10"/>
      <c r="H58" s="10"/>
      <c r="I58" s="10"/>
      <c r="J58" s="10"/>
      <c r="K58" s="10"/>
      <c r="L58" s="10"/>
      <c r="M58" s="10"/>
      <c r="N58" s="10"/>
      <c r="O58" s="10"/>
      <c r="P58" s="10"/>
      <c r="Q58" s="10"/>
      <c r="R58" s="10"/>
      <c r="S58" s="10"/>
      <c r="T58" s="10"/>
      <c r="U58" s="10"/>
      <c r="V58" s="10"/>
    </row>
    <row r="59" spans="1:33" x14ac:dyDescent="0.35">
      <c r="A59" t="str">
        <f t="shared" si="8"/>
        <v>P_HCL_DM</v>
      </c>
      <c r="D59" s="10">
        <f>D32-D$6*$B$6</f>
        <v>7.7526903082322152</v>
      </c>
      <c r="E59" s="10">
        <f>E32-E$6*$B$6</f>
        <v>8.2383935520761256</v>
      </c>
      <c r="F59" s="10">
        <f t="shared" ref="F59:Q59" si="24">F32-F$6*$B$6</f>
        <v>9.9184743260871073</v>
      </c>
      <c r="G59" s="10">
        <f t="shared" si="24"/>
        <v>3.8189459788973812</v>
      </c>
      <c r="H59" s="10">
        <f t="shared" si="24"/>
        <v>0.44429173171975989</v>
      </c>
      <c r="I59" s="10">
        <f t="shared" si="24"/>
        <v>6.7772454683745638</v>
      </c>
      <c r="J59" s="10">
        <f t="shared" si="24"/>
        <v>6.0121209132144209</v>
      </c>
      <c r="K59" s="10">
        <f t="shared" si="24"/>
        <v>5.6511303830557065</v>
      </c>
      <c r="L59" s="10">
        <f t="shared" si="24"/>
        <v>2.2621554369487185</v>
      </c>
      <c r="M59" s="10">
        <f t="shared" si="24"/>
        <v>2.3604483153496534</v>
      </c>
      <c r="N59" s="10">
        <f t="shared" si="24"/>
        <v>2.1049646979404435</v>
      </c>
      <c r="O59" s="10">
        <f t="shared" si="24"/>
        <v>1.1845764292286565</v>
      </c>
      <c r="P59" s="10">
        <f t="shared" si="24"/>
        <v>2.7519800223689161</v>
      </c>
      <c r="Q59" s="10">
        <f t="shared" si="24"/>
        <v>6.3093079125950373</v>
      </c>
      <c r="R59" s="10">
        <f>R32-R$6*$B$6+IF(X32&gt;0,X32,0)</f>
        <v>4.644870192952574</v>
      </c>
      <c r="S59" s="10">
        <f>S32-S$6*$B$6+IF(Y32&gt;0,Y32,0)</f>
        <v>4.644870192952574</v>
      </c>
      <c r="T59" s="10">
        <f>T32-T$6*$B$6</f>
        <v>11.310113795776701</v>
      </c>
      <c r="U59" s="10">
        <f>U32-U$6*$B$6+IF(AA32&gt;0,AA32,0)</f>
        <v>4.644870192952574</v>
      </c>
      <c r="V59" s="10">
        <f>V32-V$6*$B$6+IF(AB32&gt;0,AB32,0)</f>
        <v>4.644870192952574</v>
      </c>
      <c r="W59" s="10">
        <f t="shared" si="13"/>
        <v>4.6847661054349077</v>
      </c>
      <c r="X59" s="10">
        <f>MIN(D59:Q59)</f>
        <v>0.44429173171975989</v>
      </c>
      <c r="AC59" s="10">
        <f t="shared" ref="AC59:AD62" si="25">IF(X32&gt;0,X32,0)</f>
        <v>3.925534384889672</v>
      </c>
      <c r="AD59" s="10">
        <f t="shared" si="25"/>
        <v>3.0631316474203443</v>
      </c>
      <c r="AE59" s="10"/>
      <c r="AF59" s="10">
        <f t="shared" ref="AF59:AG62" si="26">IF(AA32&gt;0,AA32,0)</f>
        <v>5.1749415683232005</v>
      </c>
      <c r="AG59" s="10">
        <f t="shared" si="26"/>
        <v>5.0126659265625726</v>
      </c>
    </row>
    <row r="60" spans="1:33" x14ac:dyDescent="0.35">
      <c r="A60" t="str">
        <f t="shared" si="8"/>
        <v xml:space="preserve">P_GDO_DM </v>
      </c>
      <c r="D60" s="10">
        <f>D33-D$8*$B$8</f>
        <v>1.7684533936332008</v>
      </c>
      <c r="E60" s="10">
        <f>E33-E$8*$B$8</f>
        <v>1.1589759084889355</v>
      </c>
      <c r="F60" s="10">
        <f t="shared" ref="F60:Q60" si="27">F33-F$8*$B$8</f>
        <v>1.5639196773736908</v>
      </c>
      <c r="G60" s="10">
        <f t="shared" si="27"/>
        <v>2.6641767816648185</v>
      </c>
      <c r="H60" s="10">
        <f t="shared" si="27"/>
        <v>1.4622026410618369</v>
      </c>
      <c r="I60" s="10">
        <f t="shared" si="27"/>
        <v>2.3364193315258701</v>
      </c>
      <c r="J60" s="10">
        <f t="shared" si="27"/>
        <v>1.703299508211825</v>
      </c>
      <c r="K60" s="10">
        <f t="shared" si="27"/>
        <v>3.5424534890937034</v>
      </c>
      <c r="L60" s="10">
        <f t="shared" si="27"/>
        <v>2.8373070076345082</v>
      </c>
      <c r="M60" s="10">
        <f t="shared" si="27"/>
        <v>2.7045250386111972</v>
      </c>
      <c r="N60" s="10">
        <f t="shared" si="27"/>
        <v>1.9835656816691403</v>
      </c>
      <c r="O60" s="10">
        <f t="shared" si="27"/>
        <v>1.478422384689944</v>
      </c>
      <c r="P60" s="10">
        <f t="shared" si="27"/>
        <v>1.8210867489343547</v>
      </c>
      <c r="Q60" s="10">
        <f t="shared" si="27"/>
        <v>1.7208521889795199</v>
      </c>
      <c r="R60" s="10">
        <f>R33-R$8*$B$8+IF(X33&gt;0,X33,0)</f>
        <v>4.052781532875593</v>
      </c>
      <c r="S60" s="10">
        <f>S33-S$8*$B$8+IF(Y33&gt;0,Y33,0)</f>
        <v>2.0302777060006045</v>
      </c>
      <c r="T60" s="10">
        <f>T33-T$8*$B$8</f>
        <v>13.50556204871884</v>
      </c>
      <c r="U60" s="10">
        <f>U33-U$8*$B$8+IF(AA33&gt;0,AA33,0)</f>
        <v>2.4709044086759411</v>
      </c>
      <c r="V60" s="10">
        <f>V33-V$8*$B$8+IF(AB33&gt;0,AB33,0)</f>
        <v>2.0302777060006045</v>
      </c>
      <c r="W60" s="10">
        <f t="shared" si="13"/>
        <v>2.053261412969468</v>
      </c>
      <c r="X60" s="10">
        <f>MIN(D60:Q60)</f>
        <v>1.1589759084889355</v>
      </c>
      <c r="AC60" s="10">
        <f t="shared" si="25"/>
        <v>0</v>
      </c>
      <c r="AD60" s="10">
        <f t="shared" si="25"/>
        <v>0.12423807569108369</v>
      </c>
      <c r="AE60" s="10"/>
      <c r="AF60" s="10">
        <f t="shared" si="26"/>
        <v>0</v>
      </c>
      <c r="AG60" s="10">
        <f t="shared" si="26"/>
        <v>3.8568398382205862</v>
      </c>
    </row>
    <row r="61" spans="1:33" x14ac:dyDescent="0.35">
      <c r="A61" t="str">
        <f>A34</f>
        <v xml:space="preserve">P_ELC_DM </v>
      </c>
      <c r="D61" s="10">
        <f>IF((D34-(D26-$D$38)-$D$40)&gt;0,(D34-(D26-$D$38)-$D$40),0)</f>
        <v>11.603666666666662</v>
      </c>
      <c r="E61" s="10">
        <f>IF((E34-(E26-$D$38)-$D$40)&gt;0,(E34-(E26-$D$38)-$D$40),0)</f>
        <v>15.103666666666669</v>
      </c>
      <c r="F61" s="10">
        <f t="shared" ref="F61:Q61" si="28">IF((F34-(F26-$D$38)-$D$40)&gt;0,(F34-(F26-$D$38)-$D$40),0)</f>
        <v>13.242555555555555</v>
      </c>
      <c r="G61" s="10">
        <f t="shared" si="28"/>
        <v>6.3362447797494177</v>
      </c>
      <c r="H61" s="10">
        <f t="shared" si="28"/>
        <v>3.7703333333333333</v>
      </c>
      <c r="I61" s="10">
        <f t="shared" si="28"/>
        <v>10.325888888888883</v>
      </c>
      <c r="J61" s="10">
        <f t="shared" si="28"/>
        <v>3.8536666666666655</v>
      </c>
      <c r="K61" s="10">
        <f t="shared" si="28"/>
        <v>9.353666666666669</v>
      </c>
      <c r="L61" s="10">
        <f t="shared" si="28"/>
        <v>5.7147777777777762</v>
      </c>
      <c r="M61" s="10">
        <f t="shared" si="28"/>
        <v>6.4369999999999958</v>
      </c>
      <c r="N61" s="10">
        <f t="shared" si="28"/>
        <v>11.048111111111112</v>
      </c>
      <c r="O61" s="10">
        <f t="shared" si="28"/>
        <v>13.687000000000005</v>
      </c>
      <c r="P61" s="10">
        <f t="shared" si="28"/>
        <v>4.5271802397593834</v>
      </c>
      <c r="Q61" s="10">
        <f t="shared" si="28"/>
        <v>10.826702084485341</v>
      </c>
      <c r="R61" s="10">
        <f>IF((R34-(R26-$D$38)-$D$40)&gt;0,(R34-(R26-$D$38)-$D$40+X34),X34)</f>
        <v>8.6339198938015258</v>
      </c>
      <c r="S61" s="10">
        <f>IF((S34-(S26-$D$38)-$D$40)&gt;0,(S34-(S26-$D$38)-$D$40+Y34),Y34)</f>
        <v>11.979765075055887</v>
      </c>
      <c r="T61" s="10">
        <f>IF((T34-(T26-$D$38)-$D$40)&gt;X61,(T34-(T26-$D$38)-$D$40),X61)</f>
        <v>3.7703333333333333</v>
      </c>
      <c r="U61" s="10">
        <f>IF((U34-(U26-$D$38)-$D$40)&gt;0,(U34-(U26-$D$38)-$D$40+AA34),AA34)</f>
        <v>12.738435478661263</v>
      </c>
      <c r="V61" s="10">
        <f>IF((V34-(V26-$D$38)-$D$40)&gt;0,(V34-(V26-$D$38)-$D$40+AB34),AB34)</f>
        <v>12.562591462956284</v>
      </c>
      <c r="W61" s="10">
        <f t="shared" si="13"/>
        <v>8.9878900312376775</v>
      </c>
      <c r="X61" s="10">
        <f>MIN(D61:Q61)</f>
        <v>3.7703333333333333</v>
      </c>
      <c r="AC61" s="10">
        <f t="shared" si="25"/>
        <v>8.6339198938015258</v>
      </c>
      <c r="AD61" s="10">
        <f t="shared" si="25"/>
        <v>9.9939965175651615</v>
      </c>
      <c r="AE61" s="10"/>
      <c r="AF61" s="10">
        <f t="shared" si="26"/>
        <v>12.738435478661263</v>
      </c>
      <c r="AG61" s="10">
        <f t="shared" si="26"/>
        <v>12.562591462956284</v>
      </c>
    </row>
    <row r="62" spans="1:33" x14ac:dyDescent="0.35">
      <c r="A62" t="str">
        <f t="shared" si="8"/>
        <v>P_NGS_DM</v>
      </c>
      <c r="D62" s="10">
        <f>D35-D$10*$B$10</f>
        <v>3.6538097341063382</v>
      </c>
      <c r="E62" s="10">
        <f>E35-E$10*$B$10</f>
        <v>5.5421940553300475</v>
      </c>
      <c r="F62" s="10">
        <f t="shared" ref="F62:Q62" si="29">F35-F$10*$B$10</f>
        <v>4.5252246480642722</v>
      </c>
      <c r="G62" s="10">
        <f t="shared" si="29"/>
        <v>6.5543485322107253</v>
      </c>
      <c r="H62" s="10">
        <f t="shared" si="29"/>
        <v>7.9717955903661153E-2</v>
      </c>
      <c r="I62" s="10">
        <f t="shared" si="29"/>
        <v>4.813226560110162</v>
      </c>
      <c r="J62" s="10">
        <f t="shared" si="29"/>
        <v>3.938226560110162</v>
      </c>
      <c r="K62" s="10">
        <f t="shared" si="29"/>
        <v>5.5417803389999474</v>
      </c>
      <c r="L62" s="10">
        <f t="shared" si="29"/>
        <v>5.1009526612693161</v>
      </c>
      <c r="M62" s="10">
        <f t="shared" si="29"/>
        <v>3.1738862159419021</v>
      </c>
      <c r="N62" s="10">
        <f t="shared" si="29"/>
        <v>12.869153902366374</v>
      </c>
      <c r="O62" s="10">
        <f t="shared" si="29"/>
        <v>8.1291921432841576</v>
      </c>
      <c r="P62" s="10">
        <f t="shared" si="29"/>
        <v>7.8348718293762731</v>
      </c>
      <c r="Q62" s="10">
        <f t="shared" si="29"/>
        <v>4.6525305903351235</v>
      </c>
      <c r="R62" s="10">
        <f>R35-R$10*$B$10+IF(X35&gt;0,X35,0)</f>
        <v>5.3864002181456954</v>
      </c>
      <c r="S62" s="10">
        <f>S35-S$10*$B$10+IF(Y35&gt;0,Y35,0)</f>
        <v>5.3864002181456963</v>
      </c>
      <c r="T62" s="10">
        <f>T35-T$10*$B$10</f>
        <v>1.9002495046608319</v>
      </c>
      <c r="U62" s="10">
        <f>U35-U$10*$B$10+IF(AA35&gt;0,AA35,0)</f>
        <v>5.3864002181456963</v>
      </c>
      <c r="V62" s="10">
        <f>V35-V$10*$B$10+IF(AB35&gt;0,AB35,0)</f>
        <v>5.3864002181456963</v>
      </c>
      <c r="W62" s="10">
        <f t="shared" si="13"/>
        <v>5.4577939805291757</v>
      </c>
      <c r="X62" s="10">
        <f>MIN(D62:Q62)</f>
        <v>7.9717955903661153E-2</v>
      </c>
      <c r="AC62" s="10">
        <f t="shared" si="25"/>
        <v>4.393909652389123</v>
      </c>
      <c r="AD62" s="10">
        <f t="shared" si="25"/>
        <v>2.9885139183734166</v>
      </c>
      <c r="AE62" s="10"/>
      <c r="AF62" s="10">
        <f t="shared" si="26"/>
        <v>3.6945960622037566</v>
      </c>
      <c r="AG62" s="10">
        <f t="shared" si="26"/>
        <v>5.6913713455023345</v>
      </c>
    </row>
    <row r="65" spans="1:34" x14ac:dyDescent="0.35">
      <c r="A65" t="s">
        <v>266</v>
      </c>
    </row>
    <row r="66" spans="1:34" ht="14.25" customHeight="1" x14ac:dyDescent="0.35">
      <c r="AC66" t="s">
        <v>428</v>
      </c>
    </row>
    <row r="67" spans="1:34" x14ac:dyDescent="0.35">
      <c r="D67" t="str">
        <f>D43</f>
        <v>AT</v>
      </c>
      <c r="E67" t="str">
        <f t="shared" ref="E67:V67" si="30">E43</f>
        <v>BE</v>
      </c>
      <c r="F67" t="str">
        <f t="shared" si="30"/>
        <v>DE</v>
      </c>
      <c r="G67" t="str">
        <f t="shared" si="30"/>
        <v>DK</v>
      </c>
      <c r="H67" t="str">
        <f t="shared" si="30"/>
        <v>FI</v>
      </c>
      <c r="I67" t="str">
        <f t="shared" si="30"/>
        <v>FR</v>
      </c>
      <c r="J67" t="str">
        <f t="shared" si="30"/>
        <v>EL</v>
      </c>
      <c r="K67" t="str">
        <f t="shared" si="30"/>
        <v>IE</v>
      </c>
      <c r="L67" t="str">
        <f t="shared" si="30"/>
        <v>IT</v>
      </c>
      <c r="M67" t="str">
        <f t="shared" si="30"/>
        <v>NL</v>
      </c>
      <c r="N67" t="str">
        <f t="shared" si="30"/>
        <v>PT</v>
      </c>
      <c r="O67" t="str">
        <f t="shared" si="30"/>
        <v>ES</v>
      </c>
      <c r="P67" t="str">
        <f t="shared" si="30"/>
        <v>SE</v>
      </c>
      <c r="Q67" t="str">
        <f t="shared" si="30"/>
        <v>UK</v>
      </c>
      <c r="R67" t="str">
        <f t="shared" si="30"/>
        <v>HU</v>
      </c>
      <c r="S67" t="str">
        <f t="shared" si="30"/>
        <v>PL</v>
      </c>
      <c r="T67" t="str">
        <f t="shared" si="30"/>
        <v>SI</v>
      </c>
      <c r="U67" t="str">
        <f t="shared" si="30"/>
        <v>CZ</v>
      </c>
      <c r="V67" t="str">
        <f t="shared" si="30"/>
        <v>SK</v>
      </c>
      <c r="X67" t="s">
        <v>287</v>
      </c>
      <c r="Y67" t="s">
        <v>288</v>
      </c>
      <c r="Z67" t="s">
        <v>355</v>
      </c>
      <c r="AA67" t="s">
        <v>441</v>
      </c>
      <c r="AC67" t="str">
        <f>R67</f>
        <v>HU</v>
      </c>
      <c r="AD67" t="str">
        <f>S67</f>
        <v>PL</v>
      </c>
      <c r="AE67" t="str">
        <f>T67</f>
        <v>SI</v>
      </c>
      <c r="AF67" t="str">
        <f>U67</f>
        <v>CZ</v>
      </c>
      <c r="AG67" t="str">
        <f>V67</f>
        <v>SK</v>
      </c>
      <c r="AH67" t="s">
        <v>355</v>
      </c>
    </row>
    <row r="68" spans="1:34" ht="13.15" x14ac:dyDescent="0.4">
      <c r="A68" s="90" t="s">
        <v>49</v>
      </c>
      <c r="B68" s="111" t="s">
        <v>144</v>
      </c>
      <c r="C68" s="19"/>
      <c r="D68" s="10">
        <f>D46</f>
        <v>0.61162271730435136</v>
      </c>
      <c r="E68" s="10">
        <f>E46</f>
        <v>6.3650823252350275E-3</v>
      </c>
      <c r="F68" s="10">
        <f t="shared" ref="F68:V68" si="31">F46</f>
        <v>0.29183621570552498</v>
      </c>
      <c r="G68" s="10">
        <f t="shared" si="31"/>
        <v>0.58413003262705954</v>
      </c>
      <c r="H68" s="10">
        <f t="shared" si="31"/>
        <v>0.14592874239591636</v>
      </c>
      <c r="I68" s="10">
        <f t="shared" si="31"/>
        <v>0.48009244346353208</v>
      </c>
      <c r="J68" s="10">
        <f t="shared" si="31"/>
        <v>0.82099991677314055</v>
      </c>
      <c r="K68" s="10">
        <f t="shared" si="31"/>
        <v>2.6459359862151643E-2</v>
      </c>
      <c r="L68" s="10">
        <f t="shared" si="31"/>
        <v>3.0411664706725627E-2</v>
      </c>
      <c r="M68" s="10">
        <f t="shared" si="31"/>
        <v>0.33881130467349663</v>
      </c>
      <c r="N68" s="10">
        <f t="shared" si="31"/>
        <v>2.3612384773183726E-2</v>
      </c>
      <c r="O68" s="10">
        <f t="shared" si="31"/>
        <v>0.76283265698666369</v>
      </c>
      <c r="P68" s="10">
        <f t="shared" si="31"/>
        <v>1.3860246135048442</v>
      </c>
      <c r="Q68" s="10">
        <f t="shared" si="31"/>
        <v>0.36648287838182236</v>
      </c>
      <c r="R68" s="10">
        <f t="shared" si="31"/>
        <v>0.37979051705221289</v>
      </c>
      <c r="S68" s="10">
        <f t="shared" si="31"/>
        <v>0.37979051705221289</v>
      </c>
      <c r="T68" s="10">
        <f>T46</f>
        <v>3.4181137957766996</v>
      </c>
      <c r="U68" s="10">
        <f t="shared" si="31"/>
        <v>0.37979051705221289</v>
      </c>
      <c r="V68" s="10">
        <f t="shared" si="31"/>
        <v>0.37979051705221278</v>
      </c>
      <c r="X68" s="10">
        <f>AVERAGE(D68:V68)</f>
        <v>0.56909925670890515</v>
      </c>
      <c r="Y68" s="10">
        <f>AVERAGE(D68:Q68)</f>
        <v>0.41968642953454627</v>
      </c>
      <c r="Z68" s="10">
        <f>AVERAGE(R68:S68,U68:V68)</f>
        <v>0.37979051705221289</v>
      </c>
      <c r="AA68" s="10">
        <f>MAX(D68:V68)</f>
        <v>3.4181137957766996</v>
      </c>
      <c r="AC68" s="10">
        <f>AC46</f>
        <v>0.68320919119742607</v>
      </c>
      <c r="AD68" s="10">
        <f>AD46</f>
        <v>0.63735555566448987</v>
      </c>
      <c r="AE68" s="10">
        <f>AE46</f>
        <v>0</v>
      </c>
      <c r="AF68" s="10">
        <f>AF46</f>
        <v>1.4181235177423146</v>
      </c>
      <c r="AG68" s="10">
        <f>AG46</f>
        <v>1.108945613951938</v>
      </c>
      <c r="AH68" s="10">
        <f>AVERAGE(AC68:AD68,AF68:AG68)</f>
        <v>0.9619084696390422</v>
      </c>
    </row>
    <row r="69" spans="1:34" x14ac:dyDescent="0.35">
      <c r="A69" s="31"/>
      <c r="B69" s="112" t="s">
        <v>220</v>
      </c>
      <c r="C69" s="19"/>
      <c r="D69" s="10">
        <f t="shared" ref="D69:V69" si="32">D68</f>
        <v>0.61162271730435136</v>
      </c>
      <c r="E69" s="10">
        <f t="shared" si="32"/>
        <v>6.3650823252350275E-3</v>
      </c>
      <c r="F69" s="10">
        <f t="shared" si="32"/>
        <v>0.29183621570552498</v>
      </c>
      <c r="G69" s="10">
        <f t="shared" si="32"/>
        <v>0.58413003262705954</v>
      </c>
      <c r="H69" s="10">
        <f t="shared" si="32"/>
        <v>0.14592874239591636</v>
      </c>
      <c r="I69" s="10">
        <f t="shared" si="32"/>
        <v>0.48009244346353208</v>
      </c>
      <c r="J69" s="10">
        <f t="shared" si="32"/>
        <v>0.82099991677314055</v>
      </c>
      <c r="K69" s="10">
        <f t="shared" si="32"/>
        <v>2.6459359862151643E-2</v>
      </c>
      <c r="L69" s="10">
        <f t="shared" si="32"/>
        <v>3.0411664706725627E-2</v>
      </c>
      <c r="M69" s="10">
        <f t="shared" si="32"/>
        <v>0.33881130467349663</v>
      </c>
      <c r="N69" s="10">
        <f t="shared" si="32"/>
        <v>2.3612384773183726E-2</v>
      </c>
      <c r="O69" s="10">
        <f t="shared" si="32"/>
        <v>0.76283265698666369</v>
      </c>
      <c r="P69" s="10">
        <f t="shared" si="32"/>
        <v>1.3860246135048442</v>
      </c>
      <c r="Q69" s="10">
        <f t="shared" si="32"/>
        <v>0.36648287838182236</v>
      </c>
      <c r="R69" s="10">
        <f t="shared" si="32"/>
        <v>0.37979051705221289</v>
      </c>
      <c r="S69" s="10">
        <f t="shared" si="32"/>
        <v>0.37979051705221289</v>
      </c>
      <c r="T69" s="10">
        <f t="shared" si="32"/>
        <v>3.4181137957766996</v>
      </c>
      <c r="U69" s="10">
        <f t="shared" si="32"/>
        <v>0.37979051705221289</v>
      </c>
      <c r="V69" s="10">
        <f t="shared" si="32"/>
        <v>0.37979051705221278</v>
      </c>
      <c r="X69" s="10">
        <f t="shared" ref="X69:X147" si="33">AVERAGE(D69:V69)</f>
        <v>0.56909925670890515</v>
      </c>
      <c r="Y69" s="10">
        <f t="shared" ref="Y69:Y147" si="34">AVERAGE(D69:Q69)</f>
        <v>0.41968642953454627</v>
      </c>
      <c r="Z69" s="10">
        <f t="shared" ref="Z69:Z107" si="35">AVERAGE(R69:S69,U69:V69)</f>
        <v>0.37979051705221289</v>
      </c>
      <c r="AA69" s="10">
        <f t="shared" ref="AA69:AA135" si="36">MAX(D69:V69)</f>
        <v>3.4181137957766996</v>
      </c>
      <c r="AC69" s="10">
        <f>AC68</f>
        <v>0.68320919119742607</v>
      </c>
      <c r="AD69" s="10">
        <f>AD68</f>
        <v>0.63735555566448987</v>
      </c>
      <c r="AE69" s="10">
        <f>AE68</f>
        <v>0</v>
      </c>
      <c r="AF69" s="10">
        <f>AF68</f>
        <v>1.4181235177423146</v>
      </c>
      <c r="AG69" s="10">
        <f>AG68</f>
        <v>1.108945613951938</v>
      </c>
      <c r="AH69" s="10">
        <f t="shared" ref="AH69:AH135" si="37">AVERAGE(AC69:AD69,AF69:AG69)</f>
        <v>0.9619084696390422</v>
      </c>
    </row>
    <row r="70" spans="1:34" x14ac:dyDescent="0.35">
      <c r="A70" s="31"/>
      <c r="B70" s="112" t="s">
        <v>146</v>
      </c>
      <c r="C70" s="19"/>
      <c r="D70" s="10">
        <f>D47</f>
        <v>0.30408506248769562</v>
      </c>
      <c r="E70" s="10">
        <f>E47</f>
        <v>0.4078810190360036</v>
      </c>
      <c r="F70" s="10">
        <f t="shared" ref="F70:V70" si="38">F47</f>
        <v>6.0808075499173775E-2</v>
      </c>
      <c r="G70" s="10">
        <f t="shared" si="38"/>
        <v>0.87804032310108937</v>
      </c>
      <c r="H70" s="10">
        <f t="shared" si="38"/>
        <v>0.9388155434142087</v>
      </c>
      <c r="I70" s="10">
        <f t="shared" si="38"/>
        <v>0.32416055631188723</v>
      </c>
      <c r="J70" s="10">
        <f t="shared" si="38"/>
        <v>1.2470760287490696</v>
      </c>
      <c r="K70" s="10">
        <f t="shared" si="38"/>
        <v>4.898740794678913E-2</v>
      </c>
      <c r="L70" s="10">
        <f t="shared" si="38"/>
        <v>0.70284925692665201</v>
      </c>
      <c r="M70" s="10">
        <f t="shared" si="38"/>
        <v>1.2411048813333831</v>
      </c>
      <c r="N70" s="10">
        <f t="shared" si="38"/>
        <v>3.8333772411558442E-3</v>
      </c>
      <c r="O70" s="10">
        <f t="shared" si="38"/>
        <v>1.7931872194754801</v>
      </c>
      <c r="P70" s="10">
        <f t="shared" si="38"/>
        <v>0.18122023884448701</v>
      </c>
      <c r="Q70" s="10">
        <f t="shared" si="38"/>
        <v>0.16010007489299172</v>
      </c>
      <c r="R70" s="10">
        <f t="shared" si="38"/>
        <v>0.463410805032753</v>
      </c>
      <c r="S70" s="10">
        <f t="shared" si="38"/>
        <v>0.463410805032753</v>
      </c>
      <c r="T70" s="10">
        <f>T47</f>
        <v>1.6942271226632766</v>
      </c>
      <c r="U70" s="10">
        <f t="shared" si="38"/>
        <v>0.463410805032753</v>
      </c>
      <c r="V70" s="10">
        <f t="shared" si="38"/>
        <v>0.463410805032753</v>
      </c>
      <c r="X70" s="10">
        <f t="shared" si="33"/>
        <v>0.62315891621338704</v>
      </c>
      <c r="Y70" s="10">
        <f t="shared" si="34"/>
        <v>0.59229636180429046</v>
      </c>
      <c r="Z70" s="10">
        <f t="shared" si="35"/>
        <v>0.463410805032753</v>
      </c>
      <c r="AA70" s="10">
        <f t="shared" si="36"/>
        <v>1.7931872194754801</v>
      </c>
      <c r="AC70" s="10">
        <f>AC47</f>
        <v>0.53112372963581311</v>
      </c>
      <c r="AD70" s="10">
        <f>AD47</f>
        <v>1.4336772525366297</v>
      </c>
      <c r="AE70" s="10">
        <f>AE47</f>
        <v>0</v>
      </c>
      <c r="AF70" s="10">
        <f>AF47</f>
        <v>1.4664339449859507</v>
      </c>
      <c r="AG70" s="10">
        <f>AG47</f>
        <v>1.893119216149715</v>
      </c>
      <c r="AH70" s="10">
        <f t="shared" si="37"/>
        <v>1.331088535827027</v>
      </c>
    </row>
    <row r="71" spans="1:34" x14ac:dyDescent="0.35">
      <c r="A71" s="31" t="s">
        <v>267</v>
      </c>
      <c r="B71" s="112" t="s">
        <v>145</v>
      </c>
      <c r="C71" s="19"/>
      <c r="D71" s="10">
        <f>D52</f>
        <v>1.4248059850644959</v>
      </c>
      <c r="E71" s="10">
        <f>E52</f>
        <v>1.1589759084889355</v>
      </c>
      <c r="F71" s="10">
        <f t="shared" ref="F71:V71" si="39">F52</f>
        <v>1.5639196773736908</v>
      </c>
      <c r="G71" s="10">
        <f t="shared" si="39"/>
        <v>3.9720161461165686</v>
      </c>
      <c r="H71" s="10">
        <f t="shared" si="39"/>
        <v>1.4619277301528859</v>
      </c>
      <c r="I71" s="10">
        <f t="shared" si="39"/>
        <v>1.2659162520708565</v>
      </c>
      <c r="J71" s="10">
        <f t="shared" si="39"/>
        <v>1.703299508211825</v>
      </c>
      <c r="K71" s="10">
        <f t="shared" si="39"/>
        <v>1.7492096300066331</v>
      </c>
      <c r="L71" s="10">
        <f t="shared" si="39"/>
        <v>2.8373070076345082</v>
      </c>
      <c r="M71" s="10">
        <f t="shared" si="39"/>
        <v>1.7905287396219611</v>
      </c>
      <c r="N71" s="10">
        <f t="shared" si="39"/>
        <v>0.58039840951075838</v>
      </c>
      <c r="O71" s="10">
        <f t="shared" si="39"/>
        <v>1.478422384689944</v>
      </c>
      <c r="P71" s="10">
        <f t="shared" si="39"/>
        <v>0.9886053297712305</v>
      </c>
      <c r="Q71" s="10">
        <f t="shared" si="39"/>
        <v>0.28447126281751522</v>
      </c>
      <c r="R71" s="10">
        <f t="shared" si="39"/>
        <v>3.264961342083704</v>
      </c>
      <c r="S71" s="10">
        <f t="shared" si="39"/>
        <v>1.5670022909976966</v>
      </c>
      <c r="T71" s="10">
        <f>T52</f>
        <v>2.3555620487188405</v>
      </c>
      <c r="U71" s="10">
        <f t="shared" si="39"/>
        <v>2.4709044086759411</v>
      </c>
      <c r="V71" s="10">
        <f t="shared" si="39"/>
        <v>1.5670022909976966</v>
      </c>
      <c r="X71" s="10">
        <f t="shared" si="33"/>
        <v>1.7623808606845099</v>
      </c>
      <c r="Y71" s="10">
        <f t="shared" si="34"/>
        <v>1.5899859979665576</v>
      </c>
      <c r="Z71" s="10">
        <f t="shared" si="35"/>
        <v>2.2174675831887596</v>
      </c>
      <c r="AA71" s="10">
        <f t="shared" si="36"/>
        <v>3.9720161461165686</v>
      </c>
      <c r="AC71" s="10">
        <f>AC52</f>
        <v>0</v>
      </c>
      <c r="AD71" s="10">
        <f>AD52</f>
        <v>0.80560255890152277</v>
      </c>
      <c r="AE71" s="10">
        <f>AE52</f>
        <v>0</v>
      </c>
      <c r="AF71" s="10">
        <f>AF52</f>
        <v>0</v>
      </c>
      <c r="AG71" s="10">
        <f>AG52</f>
        <v>3.3935644232176783</v>
      </c>
      <c r="AH71" s="10">
        <f t="shared" si="37"/>
        <v>1.0497917455298003</v>
      </c>
    </row>
    <row r="72" spans="1:34" x14ac:dyDescent="0.35">
      <c r="A72" s="31"/>
      <c r="B72" s="19" t="s">
        <v>334</v>
      </c>
      <c r="C72" s="19"/>
      <c r="D72" s="10">
        <f>(D70+D71)/2</f>
        <v>0.86444552377609574</v>
      </c>
      <c r="E72" s="10">
        <f t="shared" ref="E72:V72" si="40">(E70+E71)/2</f>
        <v>0.78342846376246955</v>
      </c>
      <c r="F72" s="10">
        <f t="shared" si="40"/>
        <v>0.81236387643643226</v>
      </c>
      <c r="G72" s="10">
        <f t="shared" si="40"/>
        <v>2.425028234608829</v>
      </c>
      <c r="H72" s="10">
        <f t="shared" si="40"/>
        <v>1.2003716367835473</v>
      </c>
      <c r="I72" s="10">
        <f t="shared" si="40"/>
        <v>0.79503840419137184</v>
      </c>
      <c r="J72" s="10">
        <f t="shared" si="40"/>
        <v>1.4751877684804473</v>
      </c>
      <c r="K72" s="10">
        <f t="shared" si="40"/>
        <v>0.89909851897671111</v>
      </c>
      <c r="L72" s="10">
        <f t="shared" si="40"/>
        <v>1.7700781322805801</v>
      </c>
      <c r="M72" s="10">
        <f t="shared" si="40"/>
        <v>1.5158168104776721</v>
      </c>
      <c r="N72" s="10">
        <f t="shared" si="40"/>
        <v>0.29211589337595711</v>
      </c>
      <c r="O72" s="10">
        <f t="shared" si="40"/>
        <v>1.6358048020827121</v>
      </c>
      <c r="P72" s="10">
        <f t="shared" si="40"/>
        <v>0.58491278430785876</v>
      </c>
      <c r="Q72" s="10">
        <f t="shared" si="40"/>
        <v>0.22228566885525347</v>
      </c>
      <c r="R72" s="10">
        <f t="shared" si="40"/>
        <v>1.8641860735582285</v>
      </c>
      <c r="S72" s="10">
        <f t="shared" si="40"/>
        <v>1.0152065480152248</v>
      </c>
      <c r="T72" s="10">
        <f t="shared" si="40"/>
        <v>2.0248945856910585</v>
      </c>
      <c r="U72" s="10">
        <f t="shared" si="40"/>
        <v>1.467157606854347</v>
      </c>
      <c r="V72" s="10">
        <f t="shared" si="40"/>
        <v>1.0152065480152248</v>
      </c>
      <c r="X72" s="10">
        <f>AVERAGE(D72:V72)</f>
        <v>1.1927698884489484</v>
      </c>
      <c r="Y72" s="10">
        <f>AVERAGE(D72:Q72)</f>
        <v>1.091141179885424</v>
      </c>
      <c r="Z72" s="10">
        <f t="shared" si="35"/>
        <v>1.3404391941107563</v>
      </c>
      <c r="AA72" s="10">
        <f t="shared" si="36"/>
        <v>2.425028234608829</v>
      </c>
      <c r="AC72" s="10">
        <f>(AC70+AC71)/2</f>
        <v>0.26556186481790656</v>
      </c>
      <c r="AD72" s="10">
        <f>(AD70+AD71)/2</f>
        <v>1.1196399057190762</v>
      </c>
      <c r="AE72" s="10">
        <f>(AE70+AE71)/2</f>
        <v>0</v>
      </c>
      <c r="AF72" s="10">
        <f>(AF70+AF71)/2</f>
        <v>0.73321697249297535</v>
      </c>
      <c r="AG72" s="10">
        <f>(AG70+AG71)/2</f>
        <v>2.6433418196836964</v>
      </c>
      <c r="AH72" s="10">
        <f t="shared" si="37"/>
        <v>1.1904401406784135</v>
      </c>
    </row>
    <row r="73" spans="1:34" x14ac:dyDescent="0.35">
      <c r="A73" s="31"/>
      <c r="B73" s="112" t="s">
        <v>147</v>
      </c>
      <c r="C73" s="19"/>
      <c r="D73" s="10">
        <f>D48</f>
        <v>0.53537184456743248</v>
      </c>
      <c r="E73" s="10">
        <f>E48</f>
        <v>0.56191612793213874</v>
      </c>
      <c r="F73" s="10">
        <f t="shared" ref="F73:V73" si="41">F48</f>
        <v>0.52068353907765763</v>
      </c>
      <c r="G73" s="10">
        <f t="shared" si="41"/>
        <v>3.7313188239457569</v>
      </c>
      <c r="H73" s="10">
        <f t="shared" si="41"/>
        <v>7.9717955903661153E-2</v>
      </c>
      <c r="I73" s="10">
        <f t="shared" si="41"/>
        <v>1.4948709195747893</v>
      </c>
      <c r="J73" s="10">
        <f t="shared" si="41"/>
        <v>2.6657839214868355</v>
      </c>
      <c r="K73" s="10">
        <f t="shared" si="41"/>
        <v>0.14120672523321698</v>
      </c>
      <c r="L73" s="10">
        <f t="shared" si="41"/>
        <v>4.7654382110617899E-2</v>
      </c>
      <c r="M73" s="10">
        <f t="shared" si="41"/>
        <v>0.92151342432884276</v>
      </c>
      <c r="N73" s="10">
        <f t="shared" si="41"/>
        <v>2.862519103131195</v>
      </c>
      <c r="O73" s="10">
        <f t="shared" si="41"/>
        <v>1.4229301929973515</v>
      </c>
      <c r="P73" s="10">
        <f t="shared" si="41"/>
        <v>5.1622162481974128</v>
      </c>
      <c r="Q73" s="10">
        <f t="shared" si="41"/>
        <v>0.12291079009735784</v>
      </c>
      <c r="R73" s="10">
        <f t="shared" si="41"/>
        <v>1.3765072375153968</v>
      </c>
      <c r="S73" s="10">
        <f t="shared" si="41"/>
        <v>1.3765072375153968</v>
      </c>
      <c r="T73" s="10">
        <f>T48</f>
        <v>0.31491617132749861</v>
      </c>
      <c r="U73" s="10">
        <f t="shared" si="41"/>
        <v>1.3765072375153968</v>
      </c>
      <c r="V73" s="10">
        <f t="shared" si="41"/>
        <v>1.3765072375153968</v>
      </c>
      <c r="X73" s="10">
        <f t="shared" si="33"/>
        <v>1.3732399536828084</v>
      </c>
      <c r="Y73" s="10">
        <f t="shared" si="34"/>
        <v>1.4479009998988761</v>
      </c>
      <c r="Z73" s="10">
        <f t="shared" si="35"/>
        <v>1.3765072375153968</v>
      </c>
      <c r="AA73" s="10">
        <f t="shared" si="36"/>
        <v>5.1622162481974128</v>
      </c>
      <c r="AC73" s="10">
        <f>AC48</f>
        <v>1.6439635172380638</v>
      </c>
      <c r="AD73" s="10">
        <f>AD48</f>
        <v>1.1317217586224482</v>
      </c>
      <c r="AE73" s="10">
        <f>AE48</f>
        <v>0</v>
      </c>
      <c r="AF73" s="10">
        <f>AF48</f>
        <v>0.44318771667136803</v>
      </c>
      <c r="AG73" s="10">
        <f>AG48</f>
        <v>1.6037107012140313</v>
      </c>
      <c r="AH73" s="10">
        <f t="shared" si="37"/>
        <v>1.2056459234364778</v>
      </c>
    </row>
    <row r="74" spans="1:34" x14ac:dyDescent="0.35">
      <c r="A74" s="31" t="s">
        <v>232</v>
      </c>
      <c r="B74" s="112" t="s">
        <v>149</v>
      </c>
      <c r="C74" s="19"/>
      <c r="D74" s="10">
        <f>D73</f>
        <v>0.53537184456743248</v>
      </c>
      <c r="E74" s="10">
        <f>E73</f>
        <v>0.56191612793213874</v>
      </c>
      <c r="F74" s="10">
        <f t="shared" ref="F74:V74" si="42">F73</f>
        <v>0.52068353907765763</v>
      </c>
      <c r="G74" s="10">
        <f t="shared" si="42"/>
        <v>3.7313188239457569</v>
      </c>
      <c r="H74" s="10">
        <f t="shared" si="42"/>
        <v>7.9717955903661153E-2</v>
      </c>
      <c r="I74" s="10">
        <f t="shared" si="42"/>
        <v>1.4948709195747893</v>
      </c>
      <c r="J74" s="10">
        <f t="shared" si="42"/>
        <v>2.6657839214868355</v>
      </c>
      <c r="K74" s="10">
        <f t="shared" si="42"/>
        <v>0.14120672523321698</v>
      </c>
      <c r="L74" s="10">
        <f t="shared" si="42"/>
        <v>4.7654382110617899E-2</v>
      </c>
      <c r="M74" s="10">
        <f t="shared" si="42"/>
        <v>0.92151342432884276</v>
      </c>
      <c r="N74" s="10">
        <f t="shared" si="42"/>
        <v>2.862519103131195</v>
      </c>
      <c r="O74" s="10">
        <f t="shared" si="42"/>
        <v>1.4229301929973515</v>
      </c>
      <c r="P74" s="10">
        <f t="shared" si="42"/>
        <v>5.1622162481974128</v>
      </c>
      <c r="Q74" s="10">
        <f t="shared" si="42"/>
        <v>0.12291079009735784</v>
      </c>
      <c r="R74" s="10">
        <f t="shared" si="42"/>
        <v>1.3765072375153968</v>
      </c>
      <c r="S74" s="10">
        <f t="shared" si="42"/>
        <v>1.3765072375153968</v>
      </c>
      <c r="T74" s="10">
        <f t="shared" si="42"/>
        <v>0.31491617132749861</v>
      </c>
      <c r="U74" s="10">
        <f t="shared" si="42"/>
        <v>1.3765072375153968</v>
      </c>
      <c r="V74" s="10">
        <f t="shared" si="42"/>
        <v>1.3765072375153968</v>
      </c>
      <c r="X74" s="10">
        <f t="shared" si="33"/>
        <v>1.3732399536828084</v>
      </c>
      <c r="Y74" s="10">
        <f t="shared" si="34"/>
        <v>1.4479009998988761</v>
      </c>
      <c r="Z74" s="10">
        <f t="shared" si="35"/>
        <v>1.3765072375153968</v>
      </c>
      <c r="AA74" s="10">
        <f t="shared" si="36"/>
        <v>5.1622162481974128</v>
      </c>
      <c r="AC74" s="10">
        <f>AC73</f>
        <v>1.6439635172380638</v>
      </c>
      <c r="AD74" s="10">
        <f>AD73</f>
        <v>1.1317217586224482</v>
      </c>
      <c r="AE74" s="10">
        <f>AE73</f>
        <v>0</v>
      </c>
      <c r="AF74" s="10">
        <f>AF73</f>
        <v>0.44318771667136803</v>
      </c>
      <c r="AG74" s="10">
        <f>AG73</f>
        <v>1.6037107012140313</v>
      </c>
      <c r="AH74" s="10">
        <f t="shared" si="37"/>
        <v>1.2056459234364778</v>
      </c>
    </row>
    <row r="75" spans="1:34" x14ac:dyDescent="0.35">
      <c r="A75" s="31" t="s">
        <v>232</v>
      </c>
      <c r="B75" s="112" t="s">
        <v>221</v>
      </c>
      <c r="C75" s="19"/>
      <c r="D75" s="118">
        <f>D73</f>
        <v>0.53537184456743248</v>
      </c>
      <c r="E75" s="118">
        <f>E73</f>
        <v>0.56191612793213874</v>
      </c>
      <c r="F75" s="118">
        <f t="shared" ref="F75:V75" si="43">F73</f>
        <v>0.52068353907765763</v>
      </c>
      <c r="G75" s="118">
        <f t="shared" si="43"/>
        <v>3.7313188239457569</v>
      </c>
      <c r="H75" s="118">
        <f t="shared" si="43"/>
        <v>7.9717955903661153E-2</v>
      </c>
      <c r="I75" s="118">
        <f t="shared" si="43"/>
        <v>1.4948709195747893</v>
      </c>
      <c r="J75" s="118">
        <f t="shared" si="43"/>
        <v>2.6657839214868355</v>
      </c>
      <c r="K75" s="118">
        <f t="shared" si="43"/>
        <v>0.14120672523321698</v>
      </c>
      <c r="L75" s="118">
        <f t="shared" si="43"/>
        <v>4.7654382110617899E-2</v>
      </c>
      <c r="M75" s="118">
        <f t="shared" si="43"/>
        <v>0.92151342432884276</v>
      </c>
      <c r="N75" s="118">
        <f t="shared" si="43"/>
        <v>2.862519103131195</v>
      </c>
      <c r="O75" s="118">
        <f t="shared" si="43"/>
        <v>1.4229301929973515</v>
      </c>
      <c r="P75" s="118">
        <f t="shared" si="43"/>
        <v>5.1622162481974128</v>
      </c>
      <c r="Q75" s="118">
        <f t="shared" si="43"/>
        <v>0.12291079009735784</v>
      </c>
      <c r="R75" s="118">
        <f t="shared" si="43"/>
        <v>1.3765072375153968</v>
      </c>
      <c r="S75" s="118">
        <f t="shared" si="43"/>
        <v>1.3765072375153968</v>
      </c>
      <c r="T75" s="118">
        <f>T73</f>
        <v>0.31491617132749861</v>
      </c>
      <c r="U75" s="118">
        <f t="shared" si="43"/>
        <v>1.3765072375153968</v>
      </c>
      <c r="V75" s="118">
        <f t="shared" si="43"/>
        <v>1.3765072375153968</v>
      </c>
      <c r="X75" s="10">
        <f t="shared" si="33"/>
        <v>1.3732399536828084</v>
      </c>
      <c r="Y75" s="10">
        <f t="shared" si="34"/>
        <v>1.4479009998988761</v>
      </c>
      <c r="Z75" s="10">
        <f t="shared" si="35"/>
        <v>1.3765072375153968</v>
      </c>
      <c r="AA75" s="10">
        <f t="shared" si="36"/>
        <v>5.1622162481974128</v>
      </c>
      <c r="AC75" s="118">
        <f>AC73</f>
        <v>1.6439635172380638</v>
      </c>
      <c r="AD75" s="118">
        <f>AD73</f>
        <v>1.1317217586224482</v>
      </c>
      <c r="AE75" s="118">
        <f>AE73</f>
        <v>0</v>
      </c>
      <c r="AF75" s="118">
        <f>AF73</f>
        <v>0.44318771667136803</v>
      </c>
      <c r="AG75" s="118">
        <f>AG73</f>
        <v>1.6037107012140313</v>
      </c>
      <c r="AH75" s="10">
        <f t="shared" si="37"/>
        <v>1.2056459234364778</v>
      </c>
    </row>
    <row r="76" spans="1:34" x14ac:dyDescent="0.35">
      <c r="A76" s="31" t="s">
        <v>232</v>
      </c>
      <c r="B76" s="112" t="s">
        <v>222</v>
      </c>
      <c r="C76" s="19"/>
      <c r="D76" s="118">
        <f>D73</f>
        <v>0.53537184456743248</v>
      </c>
      <c r="E76" s="118">
        <f t="shared" ref="E76:V76" si="44">E73</f>
        <v>0.56191612793213874</v>
      </c>
      <c r="F76" s="118">
        <f t="shared" si="44"/>
        <v>0.52068353907765763</v>
      </c>
      <c r="G76" s="118">
        <f t="shared" si="44"/>
        <v>3.7313188239457569</v>
      </c>
      <c r="H76" s="118">
        <f t="shared" si="44"/>
        <v>7.9717955903661153E-2</v>
      </c>
      <c r="I76" s="118">
        <f t="shared" si="44"/>
        <v>1.4948709195747893</v>
      </c>
      <c r="J76" s="118">
        <f t="shared" si="44"/>
        <v>2.6657839214868355</v>
      </c>
      <c r="K76" s="118">
        <f t="shared" si="44"/>
        <v>0.14120672523321698</v>
      </c>
      <c r="L76" s="118">
        <f t="shared" si="44"/>
        <v>4.7654382110617899E-2</v>
      </c>
      <c r="M76" s="118">
        <f t="shared" si="44"/>
        <v>0.92151342432884276</v>
      </c>
      <c r="N76" s="118">
        <f t="shared" si="44"/>
        <v>2.862519103131195</v>
      </c>
      <c r="O76" s="118">
        <f t="shared" si="44"/>
        <v>1.4229301929973515</v>
      </c>
      <c r="P76" s="118">
        <f t="shared" si="44"/>
        <v>5.1622162481974128</v>
      </c>
      <c r="Q76" s="118">
        <f t="shared" si="44"/>
        <v>0.12291079009735784</v>
      </c>
      <c r="R76" s="118">
        <f t="shared" si="44"/>
        <v>1.3765072375153968</v>
      </c>
      <c r="S76" s="118">
        <f t="shared" si="44"/>
        <v>1.3765072375153968</v>
      </c>
      <c r="T76" s="118">
        <f t="shared" si="44"/>
        <v>0.31491617132749861</v>
      </c>
      <c r="U76" s="118">
        <f t="shared" si="44"/>
        <v>1.3765072375153968</v>
      </c>
      <c r="V76" s="118">
        <f t="shared" si="44"/>
        <v>1.3765072375153968</v>
      </c>
      <c r="X76" s="10">
        <f t="shared" si="33"/>
        <v>1.3732399536828084</v>
      </c>
      <c r="Y76" s="10">
        <f t="shared" si="34"/>
        <v>1.4479009998988761</v>
      </c>
      <c r="Z76" s="10">
        <f t="shared" si="35"/>
        <v>1.3765072375153968</v>
      </c>
      <c r="AA76" s="10">
        <f t="shared" si="36"/>
        <v>5.1622162481974128</v>
      </c>
      <c r="AC76" s="118">
        <f>AC73</f>
        <v>1.6439635172380638</v>
      </c>
      <c r="AD76" s="118">
        <f>AD73</f>
        <v>1.1317217586224482</v>
      </c>
      <c r="AE76" s="118">
        <f>AE73</f>
        <v>0</v>
      </c>
      <c r="AF76" s="118">
        <f>AF73</f>
        <v>0.44318771667136803</v>
      </c>
      <c r="AG76" s="118">
        <f>AG73</f>
        <v>1.6037107012140313</v>
      </c>
      <c r="AH76" s="10">
        <f t="shared" si="37"/>
        <v>1.2056459234364778</v>
      </c>
    </row>
    <row r="77" spans="1:34" x14ac:dyDescent="0.35">
      <c r="A77" s="31"/>
      <c r="B77" s="112" t="s">
        <v>150</v>
      </c>
      <c r="C77" s="19"/>
      <c r="D77" s="78">
        <v>0</v>
      </c>
      <c r="E77" s="78">
        <v>0</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0</v>
      </c>
      <c r="X77" s="10">
        <f t="shared" si="33"/>
        <v>0</v>
      </c>
      <c r="Y77" s="10">
        <f t="shared" si="34"/>
        <v>0</v>
      </c>
      <c r="Z77" s="10">
        <f t="shared" si="35"/>
        <v>0</v>
      </c>
      <c r="AA77" s="10">
        <f t="shared" si="36"/>
        <v>0</v>
      </c>
      <c r="AC77" s="78">
        <v>0</v>
      </c>
      <c r="AD77" s="78">
        <v>0</v>
      </c>
      <c r="AE77" s="78">
        <v>0</v>
      </c>
      <c r="AF77" s="78">
        <v>0</v>
      </c>
      <c r="AG77" s="78">
        <v>0</v>
      </c>
      <c r="AH77" s="10">
        <f t="shared" si="37"/>
        <v>0</v>
      </c>
    </row>
    <row r="78" spans="1:34" x14ac:dyDescent="0.35">
      <c r="A78" s="31"/>
      <c r="B78" s="112" t="s">
        <v>152</v>
      </c>
      <c r="C78" s="19"/>
      <c r="D78" s="78">
        <v>0</v>
      </c>
      <c r="E78" s="78">
        <v>0</v>
      </c>
      <c r="F78" s="78">
        <v>0</v>
      </c>
      <c r="G78" s="78">
        <v>0</v>
      </c>
      <c r="H78" s="78">
        <v>0</v>
      </c>
      <c r="I78" s="78">
        <v>0</v>
      </c>
      <c r="J78" s="78">
        <v>0</v>
      </c>
      <c r="K78" s="78">
        <v>0</v>
      </c>
      <c r="L78" s="78">
        <v>0</v>
      </c>
      <c r="M78" s="78">
        <v>0</v>
      </c>
      <c r="N78" s="78">
        <v>0</v>
      </c>
      <c r="O78" s="78">
        <v>0</v>
      </c>
      <c r="P78" s="78">
        <v>0</v>
      </c>
      <c r="Q78" s="78">
        <v>0</v>
      </c>
      <c r="R78" s="78">
        <v>0</v>
      </c>
      <c r="S78" s="78">
        <v>0</v>
      </c>
      <c r="T78" s="78">
        <v>0</v>
      </c>
      <c r="U78" s="78">
        <v>0</v>
      </c>
      <c r="V78" s="78">
        <v>0</v>
      </c>
      <c r="X78" s="10">
        <f t="shared" si="33"/>
        <v>0</v>
      </c>
      <c r="Y78" s="10">
        <f t="shared" si="34"/>
        <v>0</v>
      </c>
      <c r="Z78" s="10">
        <f t="shared" si="35"/>
        <v>0</v>
      </c>
      <c r="AA78" s="10">
        <f t="shared" si="36"/>
        <v>0</v>
      </c>
      <c r="AC78" s="78">
        <v>0</v>
      </c>
      <c r="AD78" s="78">
        <v>0</v>
      </c>
      <c r="AE78" s="78">
        <v>0</v>
      </c>
      <c r="AF78" s="78">
        <v>0</v>
      </c>
      <c r="AG78" s="78">
        <v>0</v>
      </c>
      <c r="AH78" s="10">
        <f t="shared" si="37"/>
        <v>0</v>
      </c>
    </row>
    <row r="79" spans="1:34" x14ac:dyDescent="0.35">
      <c r="A79" s="31" t="s">
        <v>232</v>
      </c>
      <c r="B79" s="112" t="s">
        <v>223</v>
      </c>
      <c r="C79" s="19"/>
      <c r="D79" s="10">
        <f>D73</f>
        <v>0.53537184456743248</v>
      </c>
      <c r="E79" s="10">
        <f>E73</f>
        <v>0.56191612793213874</v>
      </c>
      <c r="F79" s="10">
        <f t="shared" ref="F79:V79" si="45">F73</f>
        <v>0.52068353907765763</v>
      </c>
      <c r="G79" s="10">
        <f t="shared" si="45"/>
        <v>3.7313188239457569</v>
      </c>
      <c r="H79" s="10">
        <f t="shared" si="45"/>
        <v>7.9717955903661153E-2</v>
      </c>
      <c r="I79" s="10">
        <f t="shared" si="45"/>
        <v>1.4948709195747893</v>
      </c>
      <c r="J79" s="10">
        <f t="shared" si="45"/>
        <v>2.6657839214868355</v>
      </c>
      <c r="K79" s="10">
        <f t="shared" si="45"/>
        <v>0.14120672523321698</v>
      </c>
      <c r="L79" s="10">
        <f t="shared" si="45"/>
        <v>4.7654382110617899E-2</v>
      </c>
      <c r="M79" s="10">
        <f t="shared" si="45"/>
        <v>0.92151342432884276</v>
      </c>
      <c r="N79" s="10">
        <f t="shared" si="45"/>
        <v>2.862519103131195</v>
      </c>
      <c r="O79" s="10">
        <f t="shared" si="45"/>
        <v>1.4229301929973515</v>
      </c>
      <c r="P79" s="10">
        <f t="shared" si="45"/>
        <v>5.1622162481974128</v>
      </c>
      <c r="Q79" s="10">
        <f t="shared" si="45"/>
        <v>0.12291079009735784</v>
      </c>
      <c r="R79" s="10">
        <f t="shared" si="45"/>
        <v>1.3765072375153968</v>
      </c>
      <c r="S79" s="10">
        <f t="shared" si="45"/>
        <v>1.3765072375153968</v>
      </c>
      <c r="T79" s="10">
        <f>T73</f>
        <v>0.31491617132749861</v>
      </c>
      <c r="U79" s="10">
        <f t="shared" si="45"/>
        <v>1.3765072375153968</v>
      </c>
      <c r="V79" s="10">
        <f t="shared" si="45"/>
        <v>1.3765072375153968</v>
      </c>
      <c r="X79" s="10">
        <f t="shared" si="33"/>
        <v>1.3732399536828084</v>
      </c>
      <c r="Y79" s="10">
        <f t="shared" si="34"/>
        <v>1.4479009998988761</v>
      </c>
      <c r="Z79" s="10">
        <f t="shared" si="35"/>
        <v>1.3765072375153968</v>
      </c>
      <c r="AA79" s="10">
        <f t="shared" si="36"/>
        <v>5.1622162481974128</v>
      </c>
      <c r="AC79" s="10">
        <f>AC73</f>
        <v>1.6439635172380638</v>
      </c>
      <c r="AD79" s="10">
        <f>AD73</f>
        <v>1.1317217586224482</v>
      </c>
      <c r="AE79" s="10">
        <f>AE73</f>
        <v>0</v>
      </c>
      <c r="AF79" s="10">
        <f>AF73</f>
        <v>0.44318771667136803</v>
      </c>
      <c r="AG79" s="10">
        <f>AG73</f>
        <v>1.6037107012140313</v>
      </c>
      <c r="AH79" s="10">
        <f t="shared" si="37"/>
        <v>1.2056459234364778</v>
      </c>
    </row>
    <row r="80" spans="1:34" x14ac:dyDescent="0.35">
      <c r="A80" s="31" t="s">
        <v>240</v>
      </c>
      <c r="B80" s="112" t="s">
        <v>151</v>
      </c>
      <c r="C80" s="19"/>
      <c r="D80" s="10">
        <f>D68</f>
        <v>0.61162271730435136</v>
      </c>
      <c r="E80" s="10">
        <f>E68</f>
        <v>6.3650823252350275E-3</v>
      </c>
      <c r="F80" s="10">
        <f t="shared" ref="F80:V80" si="46">F68</f>
        <v>0.29183621570552498</v>
      </c>
      <c r="G80" s="10">
        <f t="shared" si="46"/>
        <v>0.58413003262705954</v>
      </c>
      <c r="H80" s="10">
        <f t="shared" si="46"/>
        <v>0.14592874239591636</v>
      </c>
      <c r="I80" s="10">
        <f t="shared" si="46"/>
        <v>0.48009244346353208</v>
      </c>
      <c r="J80" s="10">
        <f t="shared" si="46"/>
        <v>0.82099991677314055</v>
      </c>
      <c r="K80" s="10">
        <f t="shared" si="46"/>
        <v>2.6459359862151643E-2</v>
      </c>
      <c r="L80" s="10">
        <f t="shared" si="46"/>
        <v>3.0411664706725627E-2</v>
      </c>
      <c r="M80" s="10">
        <f t="shared" si="46"/>
        <v>0.33881130467349663</v>
      </c>
      <c r="N80" s="10">
        <f t="shared" si="46"/>
        <v>2.3612384773183726E-2</v>
      </c>
      <c r="O80" s="10">
        <f t="shared" si="46"/>
        <v>0.76283265698666369</v>
      </c>
      <c r="P80" s="10">
        <f t="shared" si="46"/>
        <v>1.3860246135048442</v>
      </c>
      <c r="Q80" s="10">
        <f t="shared" si="46"/>
        <v>0.36648287838182236</v>
      </c>
      <c r="R80" s="10">
        <f t="shared" si="46"/>
        <v>0.37979051705221289</v>
      </c>
      <c r="S80" s="10">
        <f t="shared" si="46"/>
        <v>0.37979051705221289</v>
      </c>
      <c r="T80" s="10">
        <f>T68</f>
        <v>3.4181137957766996</v>
      </c>
      <c r="U80" s="10">
        <f t="shared" si="46"/>
        <v>0.37979051705221289</v>
      </c>
      <c r="V80" s="10">
        <f t="shared" si="46"/>
        <v>0.37979051705221278</v>
      </c>
      <c r="X80" s="10">
        <f t="shared" si="33"/>
        <v>0.56909925670890515</v>
      </c>
      <c r="Y80" s="10">
        <f t="shared" si="34"/>
        <v>0.41968642953454627</v>
      </c>
      <c r="Z80" s="10">
        <f t="shared" si="35"/>
        <v>0.37979051705221289</v>
      </c>
      <c r="AA80" s="10">
        <f t="shared" si="36"/>
        <v>3.4181137957766996</v>
      </c>
      <c r="AC80" s="10">
        <f>AC68</f>
        <v>0.68320919119742607</v>
      </c>
      <c r="AD80" s="10">
        <f>AD68</f>
        <v>0.63735555566448987</v>
      </c>
      <c r="AE80" s="10">
        <f>AE68</f>
        <v>0</v>
      </c>
      <c r="AF80" s="10">
        <f>AF68</f>
        <v>1.4181235177423146</v>
      </c>
      <c r="AG80" s="10">
        <f>AG68</f>
        <v>1.108945613951938</v>
      </c>
      <c r="AH80" s="10">
        <f t="shared" si="37"/>
        <v>0.9619084696390422</v>
      </c>
    </row>
    <row r="81" spans="1:34" x14ac:dyDescent="0.35">
      <c r="A81" s="31" t="s">
        <v>240</v>
      </c>
      <c r="B81" s="112" t="s">
        <v>148</v>
      </c>
      <c r="C81" s="19"/>
      <c r="D81" s="10">
        <f>D68</f>
        <v>0.61162271730435136</v>
      </c>
      <c r="E81" s="10">
        <f>E68</f>
        <v>6.3650823252350275E-3</v>
      </c>
      <c r="F81" s="10">
        <f t="shared" ref="F81:V81" si="47">F68</f>
        <v>0.29183621570552498</v>
      </c>
      <c r="G81" s="10">
        <f t="shared" si="47"/>
        <v>0.58413003262705954</v>
      </c>
      <c r="H81" s="10">
        <f t="shared" si="47"/>
        <v>0.14592874239591636</v>
      </c>
      <c r="I81" s="10">
        <f t="shared" si="47"/>
        <v>0.48009244346353208</v>
      </c>
      <c r="J81" s="10">
        <f t="shared" si="47"/>
        <v>0.82099991677314055</v>
      </c>
      <c r="K81" s="10">
        <f t="shared" si="47"/>
        <v>2.6459359862151643E-2</v>
      </c>
      <c r="L81" s="10">
        <f t="shared" si="47"/>
        <v>3.0411664706725627E-2</v>
      </c>
      <c r="M81" s="10">
        <f t="shared" si="47"/>
        <v>0.33881130467349663</v>
      </c>
      <c r="N81" s="10">
        <f t="shared" si="47"/>
        <v>2.3612384773183726E-2</v>
      </c>
      <c r="O81" s="10">
        <f t="shared" si="47"/>
        <v>0.76283265698666369</v>
      </c>
      <c r="P81" s="10">
        <f t="shared" si="47"/>
        <v>1.3860246135048442</v>
      </c>
      <c r="Q81" s="10">
        <f t="shared" si="47"/>
        <v>0.36648287838182236</v>
      </c>
      <c r="R81" s="10">
        <f t="shared" si="47"/>
        <v>0.37979051705221289</v>
      </c>
      <c r="S81" s="10">
        <f t="shared" si="47"/>
        <v>0.37979051705221289</v>
      </c>
      <c r="T81" s="10">
        <f>T68</f>
        <v>3.4181137957766996</v>
      </c>
      <c r="U81" s="10">
        <f t="shared" si="47"/>
        <v>0.37979051705221289</v>
      </c>
      <c r="V81" s="10">
        <f t="shared" si="47"/>
        <v>0.37979051705221278</v>
      </c>
      <c r="X81" s="10">
        <f t="shared" si="33"/>
        <v>0.56909925670890515</v>
      </c>
      <c r="Y81" s="10">
        <f t="shared" si="34"/>
        <v>0.41968642953454627</v>
      </c>
      <c r="Z81" s="10">
        <f t="shared" si="35"/>
        <v>0.37979051705221289</v>
      </c>
      <c r="AA81" s="10">
        <f t="shared" si="36"/>
        <v>3.4181137957766996</v>
      </c>
      <c r="AC81" s="10">
        <f>AC68</f>
        <v>0.68320919119742607</v>
      </c>
      <c r="AD81" s="10">
        <f>AD68</f>
        <v>0.63735555566448987</v>
      </c>
      <c r="AE81" s="10">
        <f>AE68</f>
        <v>0</v>
      </c>
      <c r="AF81" s="10">
        <f>AF68</f>
        <v>1.4181235177423146</v>
      </c>
      <c r="AG81" s="10">
        <f>AG68</f>
        <v>1.108945613951938</v>
      </c>
      <c r="AH81" s="10">
        <f t="shared" si="37"/>
        <v>0.9619084696390422</v>
      </c>
    </row>
    <row r="82" spans="1:34" x14ac:dyDescent="0.35">
      <c r="A82" s="31" t="s">
        <v>232</v>
      </c>
      <c r="B82" s="112" t="s">
        <v>241</v>
      </c>
      <c r="C82" s="19"/>
      <c r="D82" s="82">
        <f>D73</f>
        <v>0.53537184456743248</v>
      </c>
      <c r="E82" s="82">
        <f>E73</f>
        <v>0.56191612793213874</v>
      </c>
      <c r="F82" s="82">
        <f t="shared" ref="F82:V82" si="48">F73</f>
        <v>0.52068353907765763</v>
      </c>
      <c r="G82" s="82">
        <f t="shared" si="48"/>
        <v>3.7313188239457569</v>
      </c>
      <c r="H82" s="82">
        <f t="shared" si="48"/>
        <v>7.9717955903661153E-2</v>
      </c>
      <c r="I82" s="82">
        <f t="shared" si="48"/>
        <v>1.4948709195747893</v>
      </c>
      <c r="J82" s="82">
        <f t="shared" si="48"/>
        <v>2.6657839214868355</v>
      </c>
      <c r="K82" s="82">
        <f t="shared" si="48"/>
        <v>0.14120672523321698</v>
      </c>
      <c r="L82" s="82">
        <f t="shared" si="48"/>
        <v>4.7654382110617899E-2</v>
      </c>
      <c r="M82" s="82">
        <f t="shared" si="48"/>
        <v>0.92151342432884276</v>
      </c>
      <c r="N82" s="82">
        <f t="shared" si="48"/>
        <v>2.862519103131195</v>
      </c>
      <c r="O82" s="82">
        <f t="shared" si="48"/>
        <v>1.4229301929973515</v>
      </c>
      <c r="P82" s="82">
        <f t="shared" si="48"/>
        <v>5.1622162481974128</v>
      </c>
      <c r="Q82" s="82">
        <f t="shared" si="48"/>
        <v>0.12291079009735784</v>
      </c>
      <c r="R82" s="82">
        <f t="shared" si="48"/>
        <v>1.3765072375153968</v>
      </c>
      <c r="S82" s="82">
        <f t="shared" si="48"/>
        <v>1.3765072375153968</v>
      </c>
      <c r="T82" s="82">
        <f>T73</f>
        <v>0.31491617132749861</v>
      </c>
      <c r="U82" s="82">
        <f t="shared" si="48"/>
        <v>1.3765072375153968</v>
      </c>
      <c r="V82" s="82">
        <f t="shared" si="48"/>
        <v>1.3765072375153968</v>
      </c>
      <c r="X82" s="10">
        <f t="shared" si="33"/>
        <v>1.3732399536828084</v>
      </c>
      <c r="Y82" s="10">
        <f t="shared" si="34"/>
        <v>1.4479009998988761</v>
      </c>
      <c r="Z82" s="10">
        <f t="shared" si="35"/>
        <v>1.3765072375153968</v>
      </c>
      <c r="AA82" s="10">
        <f t="shared" si="36"/>
        <v>5.1622162481974128</v>
      </c>
      <c r="AC82" s="82">
        <f>AC73</f>
        <v>1.6439635172380638</v>
      </c>
      <c r="AD82" s="82">
        <f>AD73</f>
        <v>1.1317217586224482</v>
      </c>
      <c r="AE82" s="82">
        <f>AE73</f>
        <v>0</v>
      </c>
      <c r="AF82" s="82">
        <f>AF73</f>
        <v>0.44318771667136803</v>
      </c>
      <c r="AG82" s="82">
        <f>AG73</f>
        <v>1.6037107012140313</v>
      </c>
      <c r="AH82" s="10">
        <f t="shared" si="37"/>
        <v>1.2056459234364778</v>
      </c>
    </row>
    <row r="83" spans="1:34" s="19" customFormat="1" x14ac:dyDescent="0.35">
      <c r="A83" s="31" t="s">
        <v>233</v>
      </c>
      <c r="B83" s="19" t="s">
        <v>435</v>
      </c>
      <c r="D83" s="82">
        <f>D71</f>
        <v>1.4248059850644959</v>
      </c>
      <c r="E83" s="82">
        <f t="shared" ref="E83:V83" si="49">E71</f>
        <v>1.1589759084889355</v>
      </c>
      <c r="F83" s="82">
        <f t="shared" si="49"/>
        <v>1.5639196773736908</v>
      </c>
      <c r="G83" s="82">
        <f t="shared" si="49"/>
        <v>3.9720161461165686</v>
      </c>
      <c r="H83" s="82">
        <f t="shared" si="49"/>
        <v>1.4619277301528859</v>
      </c>
      <c r="I83" s="82">
        <f t="shared" si="49"/>
        <v>1.2659162520708565</v>
      </c>
      <c r="J83" s="82">
        <f t="shared" si="49"/>
        <v>1.703299508211825</v>
      </c>
      <c r="K83" s="82">
        <f t="shared" si="49"/>
        <v>1.7492096300066331</v>
      </c>
      <c r="L83" s="82">
        <f t="shared" si="49"/>
        <v>2.8373070076345082</v>
      </c>
      <c r="M83" s="82">
        <f t="shared" si="49"/>
        <v>1.7905287396219611</v>
      </c>
      <c r="N83" s="82">
        <f t="shared" si="49"/>
        <v>0.58039840951075838</v>
      </c>
      <c r="O83" s="82">
        <f t="shared" si="49"/>
        <v>1.478422384689944</v>
      </c>
      <c r="P83" s="82">
        <f t="shared" si="49"/>
        <v>0.9886053297712305</v>
      </c>
      <c r="Q83" s="82">
        <f t="shared" si="49"/>
        <v>0.28447126281751522</v>
      </c>
      <c r="R83" s="82">
        <f t="shared" si="49"/>
        <v>3.264961342083704</v>
      </c>
      <c r="S83" s="82">
        <f t="shared" si="49"/>
        <v>1.5670022909976966</v>
      </c>
      <c r="T83" s="82">
        <f t="shared" si="49"/>
        <v>2.3555620487188405</v>
      </c>
      <c r="U83" s="82">
        <f t="shared" si="49"/>
        <v>2.4709044086759411</v>
      </c>
      <c r="V83" s="82">
        <f t="shared" si="49"/>
        <v>1.5670022909976966</v>
      </c>
      <c r="X83" s="10">
        <f>AVERAGE(D83:V83)</f>
        <v>1.7623808606845099</v>
      </c>
      <c r="Y83" s="10">
        <f>AVERAGE(D83:Q83)</f>
        <v>1.5899859979665576</v>
      </c>
      <c r="Z83" s="10">
        <f>AVERAGE(R83:S83,U83:V83)</f>
        <v>2.2174675831887596</v>
      </c>
      <c r="AA83" s="10">
        <f>MAX(D83:V83)</f>
        <v>3.9720161461165686</v>
      </c>
      <c r="AC83" s="82">
        <f t="shared" ref="AC83:AH83" si="50">AC71</f>
        <v>0</v>
      </c>
      <c r="AD83" s="82">
        <f t="shared" si="50"/>
        <v>0.80560255890152277</v>
      </c>
      <c r="AE83" s="82">
        <f t="shared" si="50"/>
        <v>0</v>
      </c>
      <c r="AF83" s="82">
        <f t="shared" si="50"/>
        <v>0</v>
      </c>
      <c r="AG83" s="82">
        <f t="shared" si="50"/>
        <v>3.3935644232176783</v>
      </c>
      <c r="AH83" s="82">
        <f t="shared" si="50"/>
        <v>1.0497917455298003</v>
      </c>
    </row>
    <row r="84" spans="1:34" s="19" customFormat="1" x14ac:dyDescent="0.35">
      <c r="A84" s="31" t="s">
        <v>233</v>
      </c>
      <c r="B84" s="19" t="s">
        <v>436</v>
      </c>
      <c r="D84" s="82">
        <f>D71</f>
        <v>1.4248059850644959</v>
      </c>
      <c r="E84" s="82">
        <f t="shared" ref="E84:V84" si="51">E71</f>
        <v>1.1589759084889355</v>
      </c>
      <c r="F84" s="82">
        <f t="shared" si="51"/>
        <v>1.5639196773736908</v>
      </c>
      <c r="G84" s="82">
        <f t="shared" si="51"/>
        <v>3.9720161461165686</v>
      </c>
      <c r="H84" s="82">
        <f t="shared" si="51"/>
        <v>1.4619277301528859</v>
      </c>
      <c r="I84" s="82">
        <f t="shared" si="51"/>
        <v>1.2659162520708565</v>
      </c>
      <c r="J84" s="82">
        <f t="shared" si="51"/>
        <v>1.703299508211825</v>
      </c>
      <c r="K84" s="82">
        <f t="shared" si="51"/>
        <v>1.7492096300066331</v>
      </c>
      <c r="L84" s="82">
        <f t="shared" si="51"/>
        <v>2.8373070076345082</v>
      </c>
      <c r="M84" s="82">
        <f t="shared" si="51"/>
        <v>1.7905287396219611</v>
      </c>
      <c r="N84" s="82">
        <f t="shared" si="51"/>
        <v>0.58039840951075838</v>
      </c>
      <c r="O84" s="82">
        <f t="shared" si="51"/>
        <v>1.478422384689944</v>
      </c>
      <c r="P84" s="82">
        <f t="shared" si="51"/>
        <v>0.9886053297712305</v>
      </c>
      <c r="Q84" s="82">
        <f t="shared" si="51"/>
        <v>0.28447126281751522</v>
      </c>
      <c r="R84" s="82">
        <f t="shared" si="51"/>
        <v>3.264961342083704</v>
      </c>
      <c r="S84" s="82">
        <f t="shared" si="51"/>
        <v>1.5670022909976966</v>
      </c>
      <c r="T84" s="82">
        <f>T71</f>
        <v>2.3555620487188405</v>
      </c>
      <c r="U84" s="82">
        <f t="shared" si="51"/>
        <v>2.4709044086759411</v>
      </c>
      <c r="V84" s="82">
        <f t="shared" si="51"/>
        <v>1.5670022909976966</v>
      </c>
      <c r="X84" s="10">
        <f>AVERAGE(D84:V84)</f>
        <v>1.7623808606845099</v>
      </c>
      <c r="Y84" s="10">
        <f>AVERAGE(D84:Q84)</f>
        <v>1.5899859979665576</v>
      </c>
      <c r="Z84" s="10">
        <f t="shared" si="35"/>
        <v>2.2174675831887596</v>
      </c>
      <c r="AA84" s="10">
        <f t="shared" si="36"/>
        <v>3.9720161461165686</v>
      </c>
      <c r="AC84" s="82">
        <f>AC71</f>
        <v>0</v>
      </c>
      <c r="AD84" s="82">
        <f>AD71</f>
        <v>0.80560255890152277</v>
      </c>
      <c r="AE84" s="82">
        <f>AE71</f>
        <v>0</v>
      </c>
      <c r="AF84" s="82">
        <f>AF71</f>
        <v>0</v>
      </c>
      <c r="AG84" s="82">
        <f>AG71</f>
        <v>3.3935644232176783</v>
      </c>
      <c r="AH84" s="10">
        <f t="shared" si="37"/>
        <v>1.0497917455298003</v>
      </c>
    </row>
    <row r="85" spans="1:34" ht="13.15" x14ac:dyDescent="0.4">
      <c r="A85" s="90" t="s">
        <v>82</v>
      </c>
      <c r="B85" s="111" t="s">
        <v>153</v>
      </c>
      <c r="C85" s="19"/>
      <c r="D85" s="10">
        <f>D50</f>
        <v>0.52671166054538254</v>
      </c>
      <c r="E85" s="10">
        <f>E50</f>
        <v>0.56437219976295738</v>
      </c>
      <c r="F85" s="10">
        <f t="shared" ref="F85:V85" si="52">F50</f>
        <v>0.97039887978021433</v>
      </c>
      <c r="G85" s="10">
        <f t="shared" si="52"/>
        <v>0.58413003262705954</v>
      </c>
      <c r="H85" s="10">
        <f t="shared" si="52"/>
        <v>0.14592874239591636</v>
      </c>
      <c r="I85" s="10">
        <f t="shared" si="52"/>
        <v>2.2672810555631759</v>
      </c>
      <c r="J85" s="10">
        <f t="shared" si="52"/>
        <v>1.0617650413283006</v>
      </c>
      <c r="K85" s="10">
        <f t="shared" si="52"/>
        <v>0.1435056232073475</v>
      </c>
      <c r="L85" s="10">
        <f t="shared" si="52"/>
        <v>0.17585650456437674</v>
      </c>
      <c r="M85" s="10">
        <f t="shared" si="52"/>
        <v>0.50728105556317638</v>
      </c>
      <c r="N85" s="10">
        <f t="shared" si="52"/>
        <v>0.13500028512905549</v>
      </c>
      <c r="O85" s="10">
        <f t="shared" si="52"/>
        <v>0.76283265698666369</v>
      </c>
      <c r="P85" s="10">
        <f t="shared" si="52"/>
        <v>1.3860246135048442</v>
      </c>
      <c r="Q85" s="10">
        <f t="shared" si="52"/>
        <v>0.70370581866998627</v>
      </c>
      <c r="R85" s="10">
        <f t="shared" si="52"/>
        <v>0.66973224249112784</v>
      </c>
      <c r="S85" s="10">
        <f t="shared" si="52"/>
        <v>0.66973224249112784</v>
      </c>
      <c r="T85" s="10">
        <f>T50</f>
        <v>5.0061137957766997</v>
      </c>
      <c r="U85" s="10">
        <f t="shared" si="52"/>
        <v>0.66973224249112795</v>
      </c>
      <c r="V85" s="10">
        <f t="shared" si="52"/>
        <v>0.66973224249112784</v>
      </c>
      <c r="X85" s="10">
        <f t="shared" si="33"/>
        <v>0.92735983870366678</v>
      </c>
      <c r="Y85" s="10">
        <f t="shared" si="34"/>
        <v>0.7096281549734611</v>
      </c>
      <c r="Z85" s="10">
        <f t="shared" si="35"/>
        <v>0.66973224249112784</v>
      </c>
      <c r="AA85" s="10">
        <f t="shared" si="36"/>
        <v>5.0061137957766997</v>
      </c>
      <c r="AC85" s="10">
        <f>AC50</f>
        <v>0.71253403411681915</v>
      </c>
      <c r="AD85" s="10">
        <f>AD50</f>
        <v>0.53051167433571367</v>
      </c>
      <c r="AE85" s="10">
        <f>AE50</f>
        <v>0</v>
      </c>
      <c r="AF85" s="10">
        <f>AF50</f>
        <v>1.4584279026510356</v>
      </c>
      <c r="AG85" s="10">
        <f>AG50</f>
        <v>1.0558880361297036</v>
      </c>
      <c r="AH85" s="10">
        <f t="shared" si="37"/>
        <v>0.93934041180831807</v>
      </c>
    </row>
    <row r="86" spans="1:34" x14ac:dyDescent="0.35">
      <c r="A86" s="31"/>
      <c r="B86" s="112" t="s">
        <v>195</v>
      </c>
      <c r="C86" s="19"/>
      <c r="D86" s="10">
        <f t="shared" ref="D86:V86" si="53">D85</f>
        <v>0.52671166054538254</v>
      </c>
      <c r="E86" s="10">
        <f t="shared" si="53"/>
        <v>0.56437219976295738</v>
      </c>
      <c r="F86" s="10">
        <f t="shared" si="53"/>
        <v>0.97039887978021433</v>
      </c>
      <c r="G86" s="10">
        <f t="shared" si="53"/>
        <v>0.58413003262705954</v>
      </c>
      <c r="H86" s="10">
        <f t="shared" si="53"/>
        <v>0.14592874239591636</v>
      </c>
      <c r="I86" s="10">
        <f t="shared" si="53"/>
        <v>2.2672810555631759</v>
      </c>
      <c r="J86" s="10">
        <f t="shared" si="53"/>
        <v>1.0617650413283006</v>
      </c>
      <c r="K86" s="10">
        <f t="shared" si="53"/>
        <v>0.1435056232073475</v>
      </c>
      <c r="L86" s="10">
        <f t="shared" si="53"/>
        <v>0.17585650456437674</v>
      </c>
      <c r="M86" s="10">
        <f t="shared" si="53"/>
        <v>0.50728105556317638</v>
      </c>
      <c r="N86" s="10">
        <f t="shared" si="53"/>
        <v>0.13500028512905549</v>
      </c>
      <c r="O86" s="10">
        <f t="shared" si="53"/>
        <v>0.76283265698666369</v>
      </c>
      <c r="P86" s="10">
        <f t="shared" si="53"/>
        <v>1.3860246135048442</v>
      </c>
      <c r="Q86" s="10">
        <f t="shared" si="53"/>
        <v>0.70370581866998627</v>
      </c>
      <c r="R86" s="10">
        <f t="shared" si="53"/>
        <v>0.66973224249112784</v>
      </c>
      <c r="S86" s="10">
        <f t="shared" si="53"/>
        <v>0.66973224249112784</v>
      </c>
      <c r="T86" s="10">
        <f t="shared" si="53"/>
        <v>5.0061137957766997</v>
      </c>
      <c r="U86" s="10">
        <f t="shared" si="53"/>
        <v>0.66973224249112795</v>
      </c>
      <c r="V86" s="10">
        <f t="shared" si="53"/>
        <v>0.66973224249112784</v>
      </c>
      <c r="X86" s="10">
        <f t="shared" si="33"/>
        <v>0.92735983870366678</v>
      </c>
      <c r="Y86" s="10">
        <f t="shared" si="34"/>
        <v>0.7096281549734611</v>
      </c>
      <c r="Z86" s="10">
        <f t="shared" si="35"/>
        <v>0.66973224249112784</v>
      </c>
      <c r="AA86" s="10">
        <f t="shared" si="36"/>
        <v>5.0061137957766997</v>
      </c>
      <c r="AC86" s="10">
        <f>AC85</f>
        <v>0.71253403411681915</v>
      </c>
      <c r="AD86" s="10">
        <f>AD85</f>
        <v>0.53051167433571367</v>
      </c>
      <c r="AE86" s="10">
        <f>AE85</f>
        <v>0</v>
      </c>
      <c r="AF86" s="10">
        <f>AF85</f>
        <v>1.4584279026510356</v>
      </c>
      <c r="AG86" s="10">
        <f>AG85</f>
        <v>1.0558880361297036</v>
      </c>
      <c r="AH86" s="10">
        <f t="shared" si="37"/>
        <v>0.93934041180831807</v>
      </c>
    </row>
    <row r="87" spans="1:34" x14ac:dyDescent="0.35">
      <c r="A87" s="31"/>
      <c r="B87" s="112" t="s">
        <v>154</v>
      </c>
      <c r="C87" s="19"/>
      <c r="D87" s="10">
        <f t="shared" ref="D87:V87" si="54">D85</f>
        <v>0.52671166054538254</v>
      </c>
      <c r="E87" s="10">
        <f t="shared" si="54"/>
        <v>0.56437219976295738</v>
      </c>
      <c r="F87" s="10">
        <f t="shared" si="54"/>
        <v>0.97039887978021433</v>
      </c>
      <c r="G87" s="10">
        <f t="shared" si="54"/>
        <v>0.58413003262705954</v>
      </c>
      <c r="H87" s="10">
        <f t="shared" si="54"/>
        <v>0.14592874239591636</v>
      </c>
      <c r="I87" s="10">
        <f t="shared" si="54"/>
        <v>2.2672810555631759</v>
      </c>
      <c r="J87" s="10">
        <f t="shared" si="54"/>
        <v>1.0617650413283006</v>
      </c>
      <c r="K87" s="10">
        <f t="shared" si="54"/>
        <v>0.1435056232073475</v>
      </c>
      <c r="L87" s="10">
        <f t="shared" si="54"/>
        <v>0.17585650456437674</v>
      </c>
      <c r="M87" s="10">
        <f t="shared" si="54"/>
        <v>0.50728105556317638</v>
      </c>
      <c r="N87" s="10">
        <f t="shared" si="54"/>
        <v>0.13500028512905549</v>
      </c>
      <c r="O87" s="10">
        <f t="shared" si="54"/>
        <v>0.76283265698666369</v>
      </c>
      <c r="P87" s="10">
        <f t="shared" si="54"/>
        <v>1.3860246135048442</v>
      </c>
      <c r="Q87" s="10">
        <f t="shared" si="54"/>
        <v>0.70370581866998627</v>
      </c>
      <c r="R87" s="10">
        <f t="shared" si="54"/>
        <v>0.66973224249112784</v>
      </c>
      <c r="S87" s="10">
        <f t="shared" si="54"/>
        <v>0.66973224249112784</v>
      </c>
      <c r="T87" s="10">
        <f>T85</f>
        <v>5.0061137957766997</v>
      </c>
      <c r="U87" s="10">
        <f t="shared" si="54"/>
        <v>0.66973224249112795</v>
      </c>
      <c r="V87" s="10">
        <f t="shared" si="54"/>
        <v>0.66973224249112784</v>
      </c>
      <c r="X87" s="10">
        <f t="shared" si="33"/>
        <v>0.92735983870366678</v>
      </c>
      <c r="Y87" s="10">
        <f t="shared" si="34"/>
        <v>0.7096281549734611</v>
      </c>
      <c r="Z87" s="10">
        <f t="shared" si="35"/>
        <v>0.66973224249112784</v>
      </c>
      <c r="AA87" s="10">
        <f t="shared" si="36"/>
        <v>5.0061137957766997</v>
      </c>
      <c r="AC87" s="10">
        <f>AC85</f>
        <v>0.71253403411681915</v>
      </c>
      <c r="AD87" s="10">
        <f>AD85</f>
        <v>0.53051167433571367</v>
      </c>
      <c r="AE87" s="10">
        <f>AE85</f>
        <v>0</v>
      </c>
      <c r="AF87" s="10">
        <f>AF85</f>
        <v>1.4584279026510356</v>
      </c>
      <c r="AG87" s="10">
        <f>AG85</f>
        <v>1.0558880361297036</v>
      </c>
      <c r="AH87" s="10">
        <f t="shared" si="37"/>
        <v>0.93934041180831807</v>
      </c>
    </row>
    <row r="88" spans="1:34" x14ac:dyDescent="0.35">
      <c r="A88" s="31"/>
      <c r="B88" s="112" t="s">
        <v>194</v>
      </c>
      <c r="C88" s="19"/>
      <c r="D88" s="10">
        <f t="shared" ref="D88:V88" si="55">D85</f>
        <v>0.52671166054538254</v>
      </c>
      <c r="E88" s="10">
        <f t="shared" si="55"/>
        <v>0.56437219976295738</v>
      </c>
      <c r="F88" s="10">
        <f t="shared" si="55"/>
        <v>0.97039887978021433</v>
      </c>
      <c r="G88" s="10">
        <f t="shared" si="55"/>
        <v>0.58413003262705954</v>
      </c>
      <c r="H88" s="10">
        <f t="shared" si="55"/>
        <v>0.14592874239591636</v>
      </c>
      <c r="I88" s="10">
        <f t="shared" si="55"/>
        <v>2.2672810555631759</v>
      </c>
      <c r="J88" s="10">
        <f t="shared" si="55"/>
        <v>1.0617650413283006</v>
      </c>
      <c r="K88" s="10">
        <f t="shared" si="55"/>
        <v>0.1435056232073475</v>
      </c>
      <c r="L88" s="10">
        <f t="shared" si="55"/>
        <v>0.17585650456437674</v>
      </c>
      <c r="M88" s="10">
        <f t="shared" si="55"/>
        <v>0.50728105556317638</v>
      </c>
      <c r="N88" s="10">
        <f t="shared" si="55"/>
        <v>0.13500028512905549</v>
      </c>
      <c r="O88" s="10">
        <f t="shared" si="55"/>
        <v>0.76283265698666369</v>
      </c>
      <c r="P88" s="10">
        <f t="shared" si="55"/>
        <v>1.3860246135048442</v>
      </c>
      <c r="Q88" s="10">
        <f t="shared" si="55"/>
        <v>0.70370581866998627</v>
      </c>
      <c r="R88" s="10">
        <f t="shared" si="55"/>
        <v>0.66973224249112784</v>
      </c>
      <c r="S88" s="10">
        <f t="shared" si="55"/>
        <v>0.66973224249112784</v>
      </c>
      <c r="T88" s="10">
        <f>T85</f>
        <v>5.0061137957766997</v>
      </c>
      <c r="U88" s="10">
        <f t="shared" si="55"/>
        <v>0.66973224249112795</v>
      </c>
      <c r="V88" s="10">
        <f t="shared" si="55"/>
        <v>0.66973224249112784</v>
      </c>
      <c r="X88" s="10">
        <f t="shared" si="33"/>
        <v>0.92735983870366678</v>
      </c>
      <c r="Y88" s="10">
        <f t="shared" si="34"/>
        <v>0.7096281549734611</v>
      </c>
      <c r="Z88" s="10">
        <f t="shared" si="35"/>
        <v>0.66973224249112784</v>
      </c>
      <c r="AA88" s="10">
        <f t="shared" si="36"/>
        <v>5.0061137957766997</v>
      </c>
      <c r="AC88" s="10">
        <f>AC85</f>
        <v>0.71253403411681915</v>
      </c>
      <c r="AD88" s="10">
        <f>AD85</f>
        <v>0.53051167433571367</v>
      </c>
      <c r="AE88" s="10">
        <f>AE85</f>
        <v>0</v>
      </c>
      <c r="AF88" s="10">
        <f>AF85</f>
        <v>1.4584279026510356</v>
      </c>
      <c r="AG88" s="10">
        <f>AG85</f>
        <v>1.0558880361297036</v>
      </c>
      <c r="AH88" s="10">
        <f t="shared" si="37"/>
        <v>0.93934041180831807</v>
      </c>
    </row>
    <row r="89" spans="1:34" x14ac:dyDescent="0.35">
      <c r="A89" s="31"/>
      <c r="B89" s="112" t="s">
        <v>157</v>
      </c>
      <c r="C89" s="19"/>
      <c r="D89" s="10">
        <f>D51</f>
        <v>0.23090099649293316</v>
      </c>
      <c r="E89" s="10">
        <f>E51</f>
        <v>0.2638270876325457</v>
      </c>
      <c r="F89" s="10">
        <f t="shared" ref="F89:V89" si="56">F51</f>
        <v>0.22003867325083704</v>
      </c>
      <c r="G89" s="10">
        <f t="shared" si="56"/>
        <v>0.75467805269440547</v>
      </c>
      <c r="H89" s="10">
        <f t="shared" si="56"/>
        <v>0.9388155434142087</v>
      </c>
      <c r="I89" s="10">
        <f t="shared" si="56"/>
        <v>0.80570871560617707</v>
      </c>
      <c r="J89" s="10">
        <f t="shared" si="56"/>
        <v>1.2470760287490696</v>
      </c>
      <c r="K89" s="10">
        <f t="shared" si="56"/>
        <v>2.4028634787725589</v>
      </c>
      <c r="L89" s="10">
        <f t="shared" si="56"/>
        <v>0.95498740099836166</v>
      </c>
      <c r="M89" s="10">
        <f t="shared" si="56"/>
        <v>1.1149643921769865</v>
      </c>
      <c r="N89" s="10">
        <f t="shared" si="56"/>
        <v>1.2814101263892725</v>
      </c>
      <c r="O89" s="10">
        <f t="shared" si="56"/>
        <v>0.68902254319128531</v>
      </c>
      <c r="P89" s="10">
        <f t="shared" si="56"/>
        <v>0.21108146338495448</v>
      </c>
      <c r="Q89" s="10">
        <f t="shared" si="56"/>
        <v>0.43705680175368533</v>
      </c>
      <c r="R89" s="10">
        <f t="shared" si="56"/>
        <v>0.69628810783612494</v>
      </c>
      <c r="S89" s="10">
        <f t="shared" si="56"/>
        <v>0.69628810783612494</v>
      </c>
      <c r="T89" s="10">
        <f>T51</f>
        <v>1.6942271226632766</v>
      </c>
      <c r="U89" s="10">
        <f t="shared" si="56"/>
        <v>0.69628810783612494</v>
      </c>
      <c r="V89" s="10">
        <f t="shared" si="56"/>
        <v>0.69628810783612494</v>
      </c>
      <c r="X89" s="10">
        <f t="shared" si="33"/>
        <v>0.84377951886921354</v>
      </c>
      <c r="Y89" s="10">
        <f t="shared" si="34"/>
        <v>0.82517366460766295</v>
      </c>
      <c r="Z89" s="10">
        <f t="shared" si="35"/>
        <v>0.69628810783612494</v>
      </c>
      <c r="AA89" s="10">
        <f t="shared" si="36"/>
        <v>2.4028634787725589</v>
      </c>
      <c r="AC89" s="10">
        <f t="shared" ref="AC89:AG90" si="57">AC51</f>
        <v>1.194372364620722</v>
      </c>
      <c r="AD89" s="10">
        <f t="shared" si="57"/>
        <v>1.6665545553400016</v>
      </c>
      <c r="AE89" s="10">
        <f t="shared" si="57"/>
        <v>0</v>
      </c>
      <c r="AF89" s="10">
        <f t="shared" si="57"/>
        <v>1.6993112477893226</v>
      </c>
      <c r="AG89" s="10">
        <f t="shared" si="57"/>
        <v>2.3358086755679506</v>
      </c>
      <c r="AH89" s="10">
        <f t="shared" si="37"/>
        <v>1.7240117108294992</v>
      </c>
    </row>
    <row r="90" spans="1:34" x14ac:dyDescent="0.35">
      <c r="A90" s="31"/>
      <c r="B90" s="112" t="s">
        <v>155</v>
      </c>
      <c r="C90" s="19"/>
      <c r="D90" s="10">
        <f>D52</f>
        <v>1.4248059850644959</v>
      </c>
      <c r="E90" s="10">
        <f>E52</f>
        <v>1.1589759084889355</v>
      </c>
      <c r="F90" s="10">
        <f t="shared" ref="F90:V90" si="58">F52</f>
        <v>1.5639196773736908</v>
      </c>
      <c r="G90" s="10">
        <f t="shared" si="58"/>
        <v>3.9720161461165686</v>
      </c>
      <c r="H90" s="10">
        <f t="shared" si="58"/>
        <v>1.4619277301528859</v>
      </c>
      <c r="I90" s="10">
        <f t="shared" si="58"/>
        <v>1.2659162520708565</v>
      </c>
      <c r="J90" s="10">
        <f t="shared" si="58"/>
        <v>1.703299508211825</v>
      </c>
      <c r="K90" s="10">
        <f t="shared" si="58"/>
        <v>1.7492096300066331</v>
      </c>
      <c r="L90" s="10">
        <f t="shared" si="58"/>
        <v>2.8373070076345082</v>
      </c>
      <c r="M90" s="10">
        <f t="shared" si="58"/>
        <v>1.7905287396219611</v>
      </c>
      <c r="N90" s="10">
        <f t="shared" si="58"/>
        <v>0.58039840951075838</v>
      </c>
      <c r="O90" s="10">
        <f t="shared" si="58"/>
        <v>1.478422384689944</v>
      </c>
      <c r="P90" s="10">
        <f t="shared" si="58"/>
        <v>0.9886053297712305</v>
      </c>
      <c r="Q90" s="10">
        <f t="shared" si="58"/>
        <v>0.28447126281751522</v>
      </c>
      <c r="R90" s="10">
        <f t="shared" si="58"/>
        <v>3.264961342083704</v>
      </c>
      <c r="S90" s="10">
        <f t="shared" si="58"/>
        <v>1.5670022909976966</v>
      </c>
      <c r="T90" s="10">
        <f>T52</f>
        <v>2.3555620487188405</v>
      </c>
      <c r="U90" s="10">
        <f t="shared" si="58"/>
        <v>2.4709044086759411</v>
      </c>
      <c r="V90" s="10">
        <f t="shared" si="58"/>
        <v>1.5670022909976966</v>
      </c>
      <c r="X90" s="10">
        <f t="shared" si="33"/>
        <v>1.7623808606845099</v>
      </c>
      <c r="Y90" s="10">
        <f t="shared" si="34"/>
        <v>1.5899859979665576</v>
      </c>
      <c r="Z90" s="10">
        <f t="shared" si="35"/>
        <v>2.2174675831887596</v>
      </c>
      <c r="AA90" s="10">
        <f t="shared" si="36"/>
        <v>3.9720161461165686</v>
      </c>
      <c r="AC90" s="10">
        <f t="shared" si="57"/>
        <v>0</v>
      </c>
      <c r="AD90" s="10">
        <f t="shared" si="57"/>
        <v>0.80560255890152277</v>
      </c>
      <c r="AE90" s="10">
        <f t="shared" si="57"/>
        <v>0</v>
      </c>
      <c r="AF90" s="10">
        <f t="shared" si="57"/>
        <v>0</v>
      </c>
      <c r="AG90" s="10">
        <f t="shared" si="57"/>
        <v>3.3935644232176783</v>
      </c>
      <c r="AH90" s="10">
        <f t="shared" si="37"/>
        <v>1.0497917455298003</v>
      </c>
    </row>
    <row r="91" spans="1:34" x14ac:dyDescent="0.35">
      <c r="A91" s="31" t="s">
        <v>229</v>
      </c>
      <c r="B91" s="112" t="s">
        <v>216</v>
      </c>
      <c r="C91" s="19"/>
      <c r="D91" s="10">
        <f t="shared" ref="D91:V91" si="59">D90</f>
        <v>1.4248059850644959</v>
      </c>
      <c r="E91" s="10">
        <f t="shared" si="59"/>
        <v>1.1589759084889355</v>
      </c>
      <c r="F91" s="10">
        <f t="shared" si="59"/>
        <v>1.5639196773736908</v>
      </c>
      <c r="G91" s="10">
        <f t="shared" si="59"/>
        <v>3.9720161461165686</v>
      </c>
      <c r="H91" s="10">
        <f t="shared" si="59"/>
        <v>1.4619277301528859</v>
      </c>
      <c r="I91" s="10">
        <f t="shared" si="59"/>
        <v>1.2659162520708565</v>
      </c>
      <c r="J91" s="10">
        <f t="shared" si="59"/>
        <v>1.703299508211825</v>
      </c>
      <c r="K91" s="10">
        <f t="shared" si="59"/>
        <v>1.7492096300066331</v>
      </c>
      <c r="L91" s="10">
        <f t="shared" si="59"/>
        <v>2.8373070076345082</v>
      </c>
      <c r="M91" s="10">
        <f t="shared" si="59"/>
        <v>1.7905287396219611</v>
      </c>
      <c r="N91" s="10">
        <f t="shared" si="59"/>
        <v>0.58039840951075838</v>
      </c>
      <c r="O91" s="10">
        <f t="shared" si="59"/>
        <v>1.478422384689944</v>
      </c>
      <c r="P91" s="10">
        <f t="shared" si="59"/>
        <v>0.9886053297712305</v>
      </c>
      <c r="Q91" s="10">
        <f t="shared" si="59"/>
        <v>0.28447126281751522</v>
      </c>
      <c r="R91" s="10">
        <f t="shared" si="59"/>
        <v>3.264961342083704</v>
      </c>
      <c r="S91" s="10">
        <f t="shared" si="59"/>
        <v>1.5670022909976966</v>
      </c>
      <c r="T91" s="10">
        <f t="shared" si="59"/>
        <v>2.3555620487188405</v>
      </c>
      <c r="U91" s="10">
        <f t="shared" si="59"/>
        <v>2.4709044086759411</v>
      </c>
      <c r="V91" s="10">
        <f t="shared" si="59"/>
        <v>1.5670022909976966</v>
      </c>
      <c r="X91" s="10">
        <f t="shared" si="33"/>
        <v>1.7623808606845099</v>
      </c>
      <c r="Y91" s="10">
        <f t="shared" si="34"/>
        <v>1.5899859979665576</v>
      </c>
      <c r="Z91" s="10">
        <f t="shared" si="35"/>
        <v>2.2174675831887596</v>
      </c>
      <c r="AA91" s="10">
        <f t="shared" si="36"/>
        <v>3.9720161461165686</v>
      </c>
      <c r="AC91" s="10">
        <f>AC90</f>
        <v>0</v>
      </c>
      <c r="AD91" s="10">
        <f>AD90</f>
        <v>0.80560255890152277</v>
      </c>
      <c r="AE91" s="10">
        <f>AE90</f>
        <v>0</v>
      </c>
      <c r="AF91" s="10">
        <f>AF90</f>
        <v>0</v>
      </c>
      <c r="AG91" s="10">
        <f>AG90</f>
        <v>3.3935644232176783</v>
      </c>
      <c r="AH91" s="10">
        <f t="shared" si="37"/>
        <v>1.0497917455298003</v>
      </c>
    </row>
    <row r="92" spans="1:34" x14ac:dyDescent="0.35">
      <c r="A92" s="31" t="s">
        <v>230</v>
      </c>
      <c r="B92" s="112" t="s">
        <v>219</v>
      </c>
      <c r="C92" s="19"/>
      <c r="D92" s="10">
        <f>D89</f>
        <v>0.23090099649293316</v>
      </c>
      <c r="E92" s="10">
        <f t="shared" ref="E92:V92" si="60">E89</f>
        <v>0.2638270876325457</v>
      </c>
      <c r="F92" s="10">
        <f t="shared" si="60"/>
        <v>0.22003867325083704</v>
      </c>
      <c r="G92" s="10">
        <f t="shared" si="60"/>
        <v>0.75467805269440547</v>
      </c>
      <c r="H92" s="10">
        <f t="shared" si="60"/>
        <v>0.9388155434142087</v>
      </c>
      <c r="I92" s="10">
        <f t="shared" si="60"/>
        <v>0.80570871560617707</v>
      </c>
      <c r="J92" s="10">
        <f t="shared" si="60"/>
        <v>1.2470760287490696</v>
      </c>
      <c r="K92" s="10">
        <f t="shared" si="60"/>
        <v>2.4028634787725589</v>
      </c>
      <c r="L92" s="10">
        <f t="shared" si="60"/>
        <v>0.95498740099836166</v>
      </c>
      <c r="M92" s="10">
        <f t="shared" si="60"/>
        <v>1.1149643921769865</v>
      </c>
      <c r="N92" s="10">
        <f t="shared" si="60"/>
        <v>1.2814101263892725</v>
      </c>
      <c r="O92" s="10">
        <f t="shared" si="60"/>
        <v>0.68902254319128531</v>
      </c>
      <c r="P92" s="10">
        <f t="shared" si="60"/>
        <v>0.21108146338495448</v>
      </c>
      <c r="Q92" s="10">
        <f t="shared" si="60"/>
        <v>0.43705680175368533</v>
      </c>
      <c r="R92" s="10">
        <f t="shared" si="60"/>
        <v>0.69628810783612494</v>
      </c>
      <c r="S92" s="10">
        <f t="shared" si="60"/>
        <v>0.69628810783612494</v>
      </c>
      <c r="T92" s="10">
        <f>T89</f>
        <v>1.6942271226632766</v>
      </c>
      <c r="U92" s="10">
        <f t="shared" si="60"/>
        <v>0.69628810783612494</v>
      </c>
      <c r="V92" s="10">
        <f t="shared" si="60"/>
        <v>0.69628810783612494</v>
      </c>
      <c r="X92" s="10">
        <f t="shared" si="33"/>
        <v>0.84377951886921354</v>
      </c>
      <c r="Y92" s="10">
        <f t="shared" si="34"/>
        <v>0.82517366460766295</v>
      </c>
      <c r="Z92" s="10">
        <f t="shared" si="35"/>
        <v>0.69628810783612494</v>
      </c>
      <c r="AA92" s="10">
        <f t="shared" si="36"/>
        <v>2.4028634787725589</v>
      </c>
      <c r="AC92" s="10">
        <f>AC89</f>
        <v>1.194372364620722</v>
      </c>
      <c r="AD92" s="10">
        <f>AD89</f>
        <v>1.6665545553400016</v>
      </c>
      <c r="AE92" s="10">
        <f>AE89</f>
        <v>0</v>
      </c>
      <c r="AF92" s="10">
        <f>AF89</f>
        <v>1.6993112477893226</v>
      </c>
      <c r="AG92" s="10">
        <f>AG89</f>
        <v>2.3358086755679506</v>
      </c>
      <c r="AH92" s="10">
        <f t="shared" si="37"/>
        <v>1.7240117108294992</v>
      </c>
    </row>
    <row r="93" spans="1:34" x14ac:dyDescent="0.35">
      <c r="A93" s="31"/>
      <c r="B93" s="112" t="s">
        <v>158</v>
      </c>
      <c r="C93" s="19"/>
      <c r="D93" s="10">
        <f>D54</f>
        <v>0.47949313986455877</v>
      </c>
      <c r="E93" s="10">
        <f>E54</f>
        <v>0.86975346473576653</v>
      </c>
      <c r="F93" s="10">
        <f t="shared" ref="F93:V93" si="61">F54</f>
        <v>1.4152820094409462</v>
      </c>
      <c r="G93" s="10">
        <f t="shared" si="61"/>
        <v>3.7313188239457569</v>
      </c>
      <c r="H93" s="10">
        <f t="shared" si="61"/>
        <v>7.9717955903661153E-2</v>
      </c>
      <c r="I93" s="10">
        <f t="shared" si="61"/>
        <v>1.4948709195747893</v>
      </c>
      <c r="J93" s="10">
        <f t="shared" si="61"/>
        <v>2.6657600209132211</v>
      </c>
      <c r="K93" s="10">
        <f t="shared" si="61"/>
        <v>0.53389314970740465</v>
      </c>
      <c r="L93" s="10">
        <f t="shared" si="61"/>
        <v>0.745312125896469</v>
      </c>
      <c r="M93" s="10">
        <f t="shared" si="61"/>
        <v>1.2176242656550951</v>
      </c>
      <c r="N93" s="10">
        <f t="shared" si="61"/>
        <v>3.4341634625958219</v>
      </c>
      <c r="O93" s="10">
        <f t="shared" si="61"/>
        <v>1.6922896576245021</v>
      </c>
      <c r="P93" s="10">
        <f t="shared" si="61"/>
        <v>6.0531014419237001</v>
      </c>
      <c r="Q93" s="10">
        <f t="shared" si="61"/>
        <v>0.14015155750310715</v>
      </c>
      <c r="R93" s="10">
        <f t="shared" si="61"/>
        <v>1.6823728087082923</v>
      </c>
      <c r="S93" s="10">
        <f t="shared" si="61"/>
        <v>1.6823728087082923</v>
      </c>
      <c r="T93" s="10">
        <f>T54</f>
        <v>0.31491617132749861</v>
      </c>
      <c r="U93" s="10">
        <f t="shared" si="61"/>
        <v>1.6823728087082923</v>
      </c>
      <c r="V93" s="10">
        <f t="shared" si="61"/>
        <v>1.6823728087082923</v>
      </c>
      <c r="X93" s="10">
        <f t="shared" si="33"/>
        <v>1.6630073369181828</v>
      </c>
      <c r="Y93" s="10">
        <f t="shared" si="34"/>
        <v>1.7537665710917716</v>
      </c>
      <c r="Z93" s="10">
        <f t="shared" si="35"/>
        <v>1.6823728087082923</v>
      </c>
      <c r="AA93" s="10">
        <f t="shared" si="36"/>
        <v>6.0531014419237001</v>
      </c>
      <c r="AC93" s="10">
        <f>AC54</f>
        <v>1.3016308279133297</v>
      </c>
      <c r="AD93" s="10">
        <f>AD54</f>
        <v>1.0930833326784422</v>
      </c>
      <c r="AE93" s="10">
        <f>AE54</f>
        <v>0</v>
      </c>
      <c r="AF93" s="10">
        <f>AF54</f>
        <v>0.71283916735561004</v>
      </c>
      <c r="AG93" s="10">
        <f>AG54</f>
        <v>1.9095762724069267</v>
      </c>
      <c r="AH93" s="10">
        <f t="shared" si="37"/>
        <v>1.2542824000885773</v>
      </c>
    </row>
    <row r="94" spans="1:34" x14ac:dyDescent="0.35">
      <c r="A94" s="31" t="s">
        <v>232</v>
      </c>
      <c r="B94" s="32" t="s">
        <v>366</v>
      </c>
      <c r="C94" s="19"/>
      <c r="D94" s="10">
        <f>D93</f>
        <v>0.47949313986455877</v>
      </c>
      <c r="E94" s="10">
        <f t="shared" ref="E94:Y94" si="62">E93</f>
        <v>0.86975346473576653</v>
      </c>
      <c r="F94" s="10">
        <f t="shared" si="62"/>
        <v>1.4152820094409462</v>
      </c>
      <c r="G94" s="10">
        <f t="shared" si="62"/>
        <v>3.7313188239457569</v>
      </c>
      <c r="H94" s="10">
        <f t="shared" si="62"/>
        <v>7.9717955903661153E-2</v>
      </c>
      <c r="I94" s="10">
        <f t="shared" si="62"/>
        <v>1.4948709195747893</v>
      </c>
      <c r="J94" s="10">
        <f t="shared" si="62"/>
        <v>2.6657600209132211</v>
      </c>
      <c r="K94" s="10">
        <f t="shared" si="62"/>
        <v>0.53389314970740465</v>
      </c>
      <c r="L94" s="10">
        <f t="shared" si="62"/>
        <v>0.745312125896469</v>
      </c>
      <c r="M94" s="10">
        <f t="shared" si="62"/>
        <v>1.2176242656550951</v>
      </c>
      <c r="N94" s="10">
        <f t="shared" si="62"/>
        <v>3.4341634625958219</v>
      </c>
      <c r="O94" s="10">
        <f t="shared" si="62"/>
        <v>1.6922896576245021</v>
      </c>
      <c r="P94" s="10">
        <f t="shared" si="62"/>
        <v>6.0531014419237001</v>
      </c>
      <c r="Q94" s="10">
        <f t="shared" si="62"/>
        <v>0.14015155750310715</v>
      </c>
      <c r="R94" s="10">
        <f t="shared" si="62"/>
        <v>1.6823728087082923</v>
      </c>
      <c r="S94" s="10">
        <f t="shared" si="62"/>
        <v>1.6823728087082923</v>
      </c>
      <c r="T94" s="10">
        <f t="shared" si="62"/>
        <v>0.31491617132749861</v>
      </c>
      <c r="U94" s="10">
        <f t="shared" si="62"/>
        <v>1.6823728087082923</v>
      </c>
      <c r="V94" s="10">
        <f t="shared" si="62"/>
        <v>1.6823728087082923</v>
      </c>
      <c r="W94" s="10"/>
      <c r="X94" s="10">
        <f t="shared" si="62"/>
        <v>1.6630073369181828</v>
      </c>
      <c r="Y94" s="10">
        <f t="shared" si="62"/>
        <v>1.7537665710917716</v>
      </c>
      <c r="Z94" s="10">
        <f t="shared" si="35"/>
        <v>1.6823728087082923</v>
      </c>
      <c r="AA94" s="10">
        <f t="shared" si="36"/>
        <v>6.0531014419237001</v>
      </c>
      <c r="AC94" s="10">
        <f>AC93</f>
        <v>1.3016308279133297</v>
      </c>
      <c r="AD94" s="10">
        <f>AD93</f>
        <v>1.0930833326784422</v>
      </c>
      <c r="AE94" s="10">
        <f>AE93</f>
        <v>0</v>
      </c>
      <c r="AF94" s="10">
        <f>AF93</f>
        <v>0.71283916735561004</v>
      </c>
      <c r="AG94" s="10">
        <f>AG93</f>
        <v>1.9095762724069267</v>
      </c>
      <c r="AH94" s="10">
        <f t="shared" si="37"/>
        <v>1.2542824000885773</v>
      </c>
    </row>
    <row r="95" spans="1:34" x14ac:dyDescent="0.35">
      <c r="A95" s="31"/>
      <c r="B95" s="112" t="s">
        <v>162</v>
      </c>
      <c r="C95" s="19"/>
      <c r="D95" s="10">
        <f>D53</f>
        <v>6.240333333333334</v>
      </c>
      <c r="E95" s="10">
        <f>E53</f>
        <v>6.240333333333334</v>
      </c>
      <c r="F95" s="10">
        <f t="shared" ref="F95:V95" si="63">F53</f>
        <v>6.240333333333334</v>
      </c>
      <c r="G95" s="10">
        <f t="shared" si="63"/>
        <v>6.240333333333334</v>
      </c>
      <c r="H95" s="10">
        <f t="shared" si="63"/>
        <v>6.240333333333334</v>
      </c>
      <c r="I95" s="10">
        <f t="shared" si="63"/>
        <v>6.240333333333334</v>
      </c>
      <c r="J95" s="10">
        <f t="shared" si="63"/>
        <v>6.240333333333334</v>
      </c>
      <c r="K95" s="10">
        <f t="shared" si="63"/>
        <v>6.240333333333334</v>
      </c>
      <c r="L95" s="10">
        <f t="shared" si="63"/>
        <v>6.240333333333334</v>
      </c>
      <c r="M95" s="10">
        <f t="shared" si="63"/>
        <v>6.240333333333334</v>
      </c>
      <c r="N95" s="10">
        <f t="shared" si="63"/>
        <v>6.240333333333334</v>
      </c>
      <c r="O95" s="10">
        <f t="shared" si="63"/>
        <v>6.240333333333334</v>
      </c>
      <c r="P95" s="10">
        <f t="shared" si="63"/>
        <v>6.240333333333334</v>
      </c>
      <c r="Q95" s="10">
        <f t="shared" si="63"/>
        <v>6.240333333333334</v>
      </c>
      <c r="R95" s="10">
        <f t="shared" si="63"/>
        <v>6.240333333333334</v>
      </c>
      <c r="S95" s="10">
        <f t="shared" si="63"/>
        <v>6.240333333333334</v>
      </c>
      <c r="T95" s="10">
        <f>T53</f>
        <v>6.240333333333334</v>
      </c>
      <c r="U95" s="10">
        <f t="shared" si="63"/>
        <v>6.240333333333334</v>
      </c>
      <c r="V95" s="10">
        <f t="shared" si="63"/>
        <v>6.240333333333334</v>
      </c>
      <c r="X95" s="10">
        <f t="shared" si="33"/>
        <v>6.2403333333333357</v>
      </c>
      <c r="Y95" s="10">
        <f t="shared" si="34"/>
        <v>6.240333333333334</v>
      </c>
      <c r="Z95" s="10">
        <f t="shared" si="35"/>
        <v>6.240333333333334</v>
      </c>
      <c r="AA95" s="10">
        <f t="shared" si="36"/>
        <v>6.240333333333334</v>
      </c>
      <c r="AC95" s="10">
        <f>AC53</f>
        <v>0</v>
      </c>
      <c r="AD95" s="10">
        <f>AD53</f>
        <v>2.9918750438182151</v>
      </c>
      <c r="AE95" s="10">
        <f>AE53</f>
        <v>0</v>
      </c>
      <c r="AF95" s="10">
        <f>AF53</f>
        <v>1.1551993986834859</v>
      </c>
      <c r="AG95" s="10">
        <f>AG53</f>
        <v>1.4953323749920528</v>
      </c>
      <c r="AH95" s="10">
        <f t="shared" si="37"/>
        <v>1.4106017043734385</v>
      </c>
    </row>
    <row r="96" spans="1:34" x14ac:dyDescent="0.35">
      <c r="A96" s="31" t="s">
        <v>231</v>
      </c>
      <c r="B96" s="112" t="s">
        <v>159</v>
      </c>
      <c r="C96" s="19"/>
      <c r="D96" s="10">
        <f>D85</f>
        <v>0.52671166054538254</v>
      </c>
      <c r="E96" s="10">
        <f>E85</f>
        <v>0.56437219976295738</v>
      </c>
      <c r="F96" s="10">
        <f t="shared" ref="F96:V96" si="64">F85</f>
        <v>0.97039887978021433</v>
      </c>
      <c r="G96" s="10">
        <f t="shared" si="64"/>
        <v>0.58413003262705954</v>
      </c>
      <c r="H96" s="10">
        <f t="shared" si="64"/>
        <v>0.14592874239591636</v>
      </c>
      <c r="I96" s="10">
        <f t="shared" si="64"/>
        <v>2.2672810555631759</v>
      </c>
      <c r="J96" s="10">
        <f t="shared" si="64"/>
        <v>1.0617650413283006</v>
      </c>
      <c r="K96" s="10">
        <f t="shared" si="64"/>
        <v>0.1435056232073475</v>
      </c>
      <c r="L96" s="10">
        <f t="shared" si="64"/>
        <v>0.17585650456437674</v>
      </c>
      <c r="M96" s="10">
        <f t="shared" si="64"/>
        <v>0.50728105556317638</v>
      </c>
      <c r="N96" s="10">
        <f t="shared" si="64"/>
        <v>0.13500028512905549</v>
      </c>
      <c r="O96" s="10">
        <f t="shared" si="64"/>
        <v>0.76283265698666369</v>
      </c>
      <c r="P96" s="10">
        <f t="shared" si="64"/>
        <v>1.3860246135048442</v>
      </c>
      <c r="Q96" s="10">
        <f t="shared" si="64"/>
        <v>0.70370581866998627</v>
      </c>
      <c r="R96" s="10">
        <f t="shared" si="64"/>
        <v>0.66973224249112784</v>
      </c>
      <c r="S96" s="10">
        <f t="shared" si="64"/>
        <v>0.66973224249112784</v>
      </c>
      <c r="T96" s="10">
        <f>T85</f>
        <v>5.0061137957766997</v>
      </c>
      <c r="U96" s="10">
        <f t="shared" si="64"/>
        <v>0.66973224249112795</v>
      </c>
      <c r="V96" s="10">
        <f t="shared" si="64"/>
        <v>0.66973224249112784</v>
      </c>
      <c r="X96" s="10">
        <f t="shared" si="33"/>
        <v>0.92735983870366678</v>
      </c>
      <c r="Y96" s="10">
        <f t="shared" si="34"/>
        <v>0.7096281549734611</v>
      </c>
      <c r="Z96" s="10">
        <f t="shared" si="35"/>
        <v>0.66973224249112784</v>
      </c>
      <c r="AA96" s="10">
        <f t="shared" si="36"/>
        <v>5.0061137957766997</v>
      </c>
      <c r="AC96" s="10">
        <f>AC85</f>
        <v>0.71253403411681915</v>
      </c>
      <c r="AD96" s="10">
        <f>AD85</f>
        <v>0.53051167433571367</v>
      </c>
      <c r="AE96" s="10">
        <f>AE85</f>
        <v>0</v>
      </c>
      <c r="AF96" s="10">
        <f>AF85</f>
        <v>1.4584279026510356</v>
      </c>
      <c r="AG96" s="10">
        <f>AG85</f>
        <v>1.0558880361297036</v>
      </c>
      <c r="AH96" s="10">
        <f t="shared" si="37"/>
        <v>0.93934041180831807</v>
      </c>
    </row>
    <row r="97" spans="1:34" x14ac:dyDescent="0.35">
      <c r="A97" s="31" t="s">
        <v>295</v>
      </c>
      <c r="B97" s="112" t="s">
        <v>182</v>
      </c>
      <c r="C97" s="19"/>
      <c r="D97" s="78">
        <v>0</v>
      </c>
      <c r="E97" s="78">
        <v>0</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X97" s="10">
        <f t="shared" si="33"/>
        <v>0</v>
      </c>
      <c r="Y97" s="10">
        <f t="shared" si="34"/>
        <v>0</v>
      </c>
      <c r="Z97" s="10">
        <f t="shared" si="35"/>
        <v>0</v>
      </c>
      <c r="AA97" s="10">
        <f t="shared" si="36"/>
        <v>0</v>
      </c>
      <c r="AC97" s="78">
        <v>0</v>
      </c>
      <c r="AD97" s="78">
        <v>0</v>
      </c>
      <c r="AE97" s="78">
        <v>0</v>
      </c>
      <c r="AF97" s="78">
        <v>0</v>
      </c>
      <c r="AG97" s="78">
        <v>0</v>
      </c>
      <c r="AH97" s="10">
        <f t="shared" si="37"/>
        <v>0</v>
      </c>
    </row>
    <row r="98" spans="1:34" x14ac:dyDescent="0.35">
      <c r="A98" s="31" t="s">
        <v>269</v>
      </c>
      <c r="B98" s="112" t="s">
        <v>215</v>
      </c>
      <c r="C98" s="19"/>
      <c r="D98" s="10">
        <f>D95</f>
        <v>6.240333333333334</v>
      </c>
      <c r="E98" s="10">
        <f>E95</f>
        <v>6.240333333333334</v>
      </c>
      <c r="F98" s="10">
        <f t="shared" ref="F98:V98" si="65">F95</f>
        <v>6.240333333333334</v>
      </c>
      <c r="G98" s="10">
        <f t="shared" si="65"/>
        <v>6.240333333333334</v>
      </c>
      <c r="H98" s="10">
        <f t="shared" si="65"/>
        <v>6.240333333333334</v>
      </c>
      <c r="I98" s="10">
        <f t="shared" si="65"/>
        <v>6.240333333333334</v>
      </c>
      <c r="J98" s="10">
        <f t="shared" si="65"/>
        <v>6.240333333333334</v>
      </c>
      <c r="K98" s="10">
        <f t="shared" si="65"/>
        <v>6.240333333333334</v>
      </c>
      <c r="L98" s="10">
        <f t="shared" si="65"/>
        <v>6.240333333333334</v>
      </c>
      <c r="M98" s="10">
        <f t="shared" si="65"/>
        <v>6.240333333333334</v>
      </c>
      <c r="N98" s="10">
        <f t="shared" si="65"/>
        <v>6.240333333333334</v>
      </c>
      <c r="O98" s="10">
        <f t="shared" si="65"/>
        <v>6.240333333333334</v>
      </c>
      <c r="P98" s="10">
        <f t="shared" si="65"/>
        <v>6.240333333333334</v>
      </c>
      <c r="Q98" s="10">
        <f t="shared" si="65"/>
        <v>6.240333333333334</v>
      </c>
      <c r="R98" s="10">
        <f t="shared" si="65"/>
        <v>6.240333333333334</v>
      </c>
      <c r="S98" s="10">
        <f t="shared" si="65"/>
        <v>6.240333333333334</v>
      </c>
      <c r="T98" s="10">
        <f>T95</f>
        <v>6.240333333333334</v>
      </c>
      <c r="U98" s="10">
        <f t="shared" si="65"/>
        <v>6.240333333333334</v>
      </c>
      <c r="V98" s="10">
        <f t="shared" si="65"/>
        <v>6.240333333333334</v>
      </c>
      <c r="X98" s="10">
        <f t="shared" si="33"/>
        <v>6.2403333333333357</v>
      </c>
      <c r="Y98" s="10">
        <f t="shared" si="34"/>
        <v>6.240333333333334</v>
      </c>
      <c r="Z98" s="10">
        <f t="shared" si="35"/>
        <v>6.240333333333334</v>
      </c>
      <c r="AA98" s="10">
        <f t="shared" si="36"/>
        <v>6.240333333333334</v>
      </c>
      <c r="AC98" s="10">
        <f>AC95</f>
        <v>0</v>
      </c>
      <c r="AD98" s="10">
        <f>AD95</f>
        <v>2.9918750438182151</v>
      </c>
      <c r="AE98" s="10">
        <f>AE95</f>
        <v>0</v>
      </c>
      <c r="AF98" s="10">
        <f>AF95</f>
        <v>1.1551993986834859</v>
      </c>
      <c r="AG98" s="10">
        <f>AG95</f>
        <v>1.4953323749920528</v>
      </c>
      <c r="AH98" s="10">
        <f t="shared" si="37"/>
        <v>1.4106017043734385</v>
      </c>
    </row>
    <row r="99" spans="1:34" x14ac:dyDescent="0.35">
      <c r="A99" s="31" t="s">
        <v>269</v>
      </c>
      <c r="B99" s="112" t="s">
        <v>217</v>
      </c>
      <c r="C99" s="19"/>
      <c r="D99" s="10">
        <f>D95</f>
        <v>6.240333333333334</v>
      </c>
      <c r="E99" s="10">
        <f>E95</f>
        <v>6.240333333333334</v>
      </c>
      <c r="F99" s="10">
        <f t="shared" ref="F99:V99" si="66">F95</f>
        <v>6.240333333333334</v>
      </c>
      <c r="G99" s="10">
        <f t="shared" si="66"/>
        <v>6.240333333333334</v>
      </c>
      <c r="H99" s="10">
        <f t="shared" si="66"/>
        <v>6.240333333333334</v>
      </c>
      <c r="I99" s="10">
        <f t="shared" si="66"/>
        <v>6.240333333333334</v>
      </c>
      <c r="J99" s="10">
        <f t="shared" si="66"/>
        <v>6.240333333333334</v>
      </c>
      <c r="K99" s="10">
        <f t="shared" si="66"/>
        <v>6.240333333333334</v>
      </c>
      <c r="L99" s="10">
        <f t="shared" si="66"/>
        <v>6.240333333333334</v>
      </c>
      <c r="M99" s="10">
        <f t="shared" si="66"/>
        <v>6.240333333333334</v>
      </c>
      <c r="N99" s="10">
        <f t="shared" si="66"/>
        <v>6.240333333333334</v>
      </c>
      <c r="O99" s="10">
        <f t="shared" si="66"/>
        <v>6.240333333333334</v>
      </c>
      <c r="P99" s="10">
        <f t="shared" si="66"/>
        <v>6.240333333333334</v>
      </c>
      <c r="Q99" s="10">
        <f t="shared" si="66"/>
        <v>6.240333333333334</v>
      </c>
      <c r="R99" s="10">
        <f t="shared" si="66"/>
        <v>6.240333333333334</v>
      </c>
      <c r="S99" s="10">
        <f t="shared" si="66"/>
        <v>6.240333333333334</v>
      </c>
      <c r="T99" s="10">
        <f>T95</f>
        <v>6.240333333333334</v>
      </c>
      <c r="U99" s="10">
        <f t="shared" si="66"/>
        <v>6.240333333333334</v>
      </c>
      <c r="V99" s="10">
        <f t="shared" si="66"/>
        <v>6.240333333333334</v>
      </c>
      <c r="X99" s="10">
        <f t="shared" si="33"/>
        <v>6.2403333333333357</v>
      </c>
      <c r="Y99" s="10">
        <f t="shared" si="34"/>
        <v>6.240333333333334</v>
      </c>
      <c r="Z99" s="10">
        <f t="shared" si="35"/>
        <v>6.240333333333334</v>
      </c>
      <c r="AA99" s="10">
        <f t="shared" si="36"/>
        <v>6.240333333333334</v>
      </c>
      <c r="AC99" s="10">
        <f>AC95</f>
        <v>0</v>
      </c>
      <c r="AD99" s="10">
        <f>AD95</f>
        <v>2.9918750438182151</v>
      </c>
      <c r="AE99" s="10">
        <f>AE95</f>
        <v>0</v>
      </c>
      <c r="AF99" s="10">
        <f>AF95</f>
        <v>1.1551993986834859</v>
      </c>
      <c r="AG99" s="10">
        <f>AG95</f>
        <v>1.4953323749920528</v>
      </c>
      <c r="AH99" s="10">
        <f t="shared" si="37"/>
        <v>1.4106017043734385</v>
      </c>
    </row>
    <row r="100" spans="1:34" x14ac:dyDescent="0.35">
      <c r="A100" s="31"/>
      <c r="B100" s="112" t="s">
        <v>160</v>
      </c>
      <c r="C100" s="19"/>
      <c r="D100" s="78">
        <v>0</v>
      </c>
      <c r="E100" s="78">
        <v>0</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X100" s="10">
        <f t="shared" si="33"/>
        <v>0</v>
      </c>
      <c r="Y100" s="10">
        <f t="shared" si="34"/>
        <v>0</v>
      </c>
      <c r="Z100" s="10">
        <f t="shared" si="35"/>
        <v>0</v>
      </c>
      <c r="AA100" s="10">
        <f t="shared" si="36"/>
        <v>0</v>
      </c>
      <c r="AC100" s="78">
        <v>0</v>
      </c>
      <c r="AD100" s="78">
        <v>0</v>
      </c>
      <c r="AE100" s="78">
        <v>0</v>
      </c>
      <c r="AF100" s="78">
        <v>0</v>
      </c>
      <c r="AG100" s="78">
        <v>0</v>
      </c>
      <c r="AH100" s="10">
        <f t="shared" si="37"/>
        <v>0</v>
      </c>
    </row>
    <row r="101" spans="1:34" x14ac:dyDescent="0.35">
      <c r="A101" s="31" t="s">
        <v>230</v>
      </c>
      <c r="B101" s="112" t="s">
        <v>156</v>
      </c>
      <c r="C101" s="19"/>
      <c r="D101" s="10">
        <f>D89</f>
        <v>0.23090099649293316</v>
      </c>
      <c r="E101" s="10">
        <f>E89</f>
        <v>0.2638270876325457</v>
      </c>
      <c r="F101" s="10">
        <f t="shared" ref="F101:V101" si="67">F89</f>
        <v>0.22003867325083704</v>
      </c>
      <c r="G101" s="10">
        <f t="shared" si="67"/>
        <v>0.75467805269440547</v>
      </c>
      <c r="H101" s="10">
        <f t="shared" si="67"/>
        <v>0.9388155434142087</v>
      </c>
      <c r="I101" s="10">
        <f t="shared" si="67"/>
        <v>0.80570871560617707</v>
      </c>
      <c r="J101" s="10">
        <f t="shared" si="67"/>
        <v>1.2470760287490696</v>
      </c>
      <c r="K101" s="10">
        <f t="shared" si="67"/>
        <v>2.4028634787725589</v>
      </c>
      <c r="L101" s="10">
        <f t="shared" si="67"/>
        <v>0.95498740099836166</v>
      </c>
      <c r="M101" s="10">
        <f t="shared" si="67"/>
        <v>1.1149643921769865</v>
      </c>
      <c r="N101" s="10">
        <f t="shared" si="67"/>
        <v>1.2814101263892725</v>
      </c>
      <c r="O101" s="10">
        <f t="shared" si="67"/>
        <v>0.68902254319128531</v>
      </c>
      <c r="P101" s="10">
        <f t="shared" si="67"/>
        <v>0.21108146338495448</v>
      </c>
      <c r="Q101" s="10">
        <f t="shared" si="67"/>
        <v>0.43705680175368533</v>
      </c>
      <c r="R101" s="10">
        <f t="shared" si="67"/>
        <v>0.69628810783612494</v>
      </c>
      <c r="S101" s="10">
        <f t="shared" si="67"/>
        <v>0.69628810783612494</v>
      </c>
      <c r="T101" s="10">
        <f>T89</f>
        <v>1.6942271226632766</v>
      </c>
      <c r="U101" s="10">
        <f t="shared" si="67"/>
        <v>0.69628810783612494</v>
      </c>
      <c r="V101" s="10">
        <f t="shared" si="67"/>
        <v>0.69628810783612494</v>
      </c>
      <c r="X101" s="10">
        <f t="shared" si="33"/>
        <v>0.84377951886921354</v>
      </c>
      <c r="Y101" s="10">
        <f t="shared" si="34"/>
        <v>0.82517366460766295</v>
      </c>
      <c r="Z101" s="10">
        <f t="shared" si="35"/>
        <v>0.69628810783612494</v>
      </c>
      <c r="AA101" s="10">
        <f t="shared" si="36"/>
        <v>2.4028634787725589</v>
      </c>
      <c r="AC101" s="10">
        <f t="shared" ref="AC101:AG102" si="68">AC89</f>
        <v>1.194372364620722</v>
      </c>
      <c r="AD101" s="10">
        <f t="shared" si="68"/>
        <v>1.6665545553400016</v>
      </c>
      <c r="AE101" s="10">
        <f t="shared" si="68"/>
        <v>0</v>
      </c>
      <c r="AF101" s="10">
        <f t="shared" si="68"/>
        <v>1.6993112477893226</v>
      </c>
      <c r="AG101" s="10">
        <f t="shared" si="68"/>
        <v>2.3358086755679506</v>
      </c>
      <c r="AH101" s="10">
        <f t="shared" si="37"/>
        <v>1.7240117108294992</v>
      </c>
    </row>
    <row r="102" spans="1:34" x14ac:dyDescent="0.35">
      <c r="A102" s="31" t="s">
        <v>229</v>
      </c>
      <c r="B102" s="112" t="s">
        <v>218</v>
      </c>
      <c r="C102" s="19"/>
      <c r="D102" s="10">
        <f>D90</f>
        <v>1.4248059850644959</v>
      </c>
      <c r="E102" s="10">
        <f>E90</f>
        <v>1.1589759084889355</v>
      </c>
      <c r="F102" s="10">
        <f t="shared" ref="F102:V102" si="69">F90</f>
        <v>1.5639196773736908</v>
      </c>
      <c r="G102" s="10">
        <f t="shared" si="69"/>
        <v>3.9720161461165686</v>
      </c>
      <c r="H102" s="10">
        <f t="shared" si="69"/>
        <v>1.4619277301528859</v>
      </c>
      <c r="I102" s="10">
        <f t="shared" si="69"/>
        <v>1.2659162520708565</v>
      </c>
      <c r="J102" s="10">
        <f t="shared" si="69"/>
        <v>1.703299508211825</v>
      </c>
      <c r="K102" s="10">
        <f t="shared" si="69"/>
        <v>1.7492096300066331</v>
      </c>
      <c r="L102" s="10">
        <f t="shared" si="69"/>
        <v>2.8373070076345082</v>
      </c>
      <c r="M102" s="10">
        <f t="shared" si="69"/>
        <v>1.7905287396219611</v>
      </c>
      <c r="N102" s="10">
        <f t="shared" si="69"/>
        <v>0.58039840951075838</v>
      </c>
      <c r="O102" s="10">
        <f t="shared" si="69"/>
        <v>1.478422384689944</v>
      </c>
      <c r="P102" s="10">
        <f t="shared" si="69"/>
        <v>0.9886053297712305</v>
      </c>
      <c r="Q102" s="10">
        <f t="shared" si="69"/>
        <v>0.28447126281751522</v>
      </c>
      <c r="R102" s="10">
        <f t="shared" si="69"/>
        <v>3.264961342083704</v>
      </c>
      <c r="S102" s="10">
        <f t="shared" si="69"/>
        <v>1.5670022909976966</v>
      </c>
      <c r="T102" s="10">
        <f>T90</f>
        <v>2.3555620487188405</v>
      </c>
      <c r="U102" s="10">
        <f t="shared" si="69"/>
        <v>2.4709044086759411</v>
      </c>
      <c r="V102" s="10">
        <f t="shared" si="69"/>
        <v>1.5670022909976966</v>
      </c>
      <c r="X102" s="10">
        <f t="shared" si="33"/>
        <v>1.7623808606845099</v>
      </c>
      <c r="Y102" s="10">
        <f t="shared" si="34"/>
        <v>1.5899859979665576</v>
      </c>
      <c r="Z102" s="10">
        <f t="shared" si="35"/>
        <v>2.2174675831887596</v>
      </c>
      <c r="AA102" s="10">
        <f t="shared" si="36"/>
        <v>3.9720161461165686</v>
      </c>
      <c r="AC102" s="10">
        <f t="shared" si="68"/>
        <v>0</v>
      </c>
      <c r="AD102" s="10">
        <f t="shared" si="68"/>
        <v>0.80560255890152277</v>
      </c>
      <c r="AE102" s="10">
        <f t="shared" si="68"/>
        <v>0</v>
      </c>
      <c r="AF102" s="10">
        <f t="shared" si="68"/>
        <v>0</v>
      </c>
      <c r="AG102" s="10">
        <f t="shared" si="68"/>
        <v>3.3935644232176783</v>
      </c>
      <c r="AH102" s="10">
        <f t="shared" si="37"/>
        <v>1.0497917455298003</v>
      </c>
    </row>
    <row r="103" spans="1:34" x14ac:dyDescent="0.35">
      <c r="A103" s="85" t="s">
        <v>230</v>
      </c>
      <c r="B103" s="113" t="s">
        <v>161</v>
      </c>
      <c r="C103" s="32"/>
      <c r="D103" s="129">
        <f>D89</f>
        <v>0.23090099649293316</v>
      </c>
      <c r="E103" s="129">
        <f>E89</f>
        <v>0.2638270876325457</v>
      </c>
      <c r="F103" s="129">
        <f t="shared" ref="F103:V103" si="70">F89</f>
        <v>0.22003867325083704</v>
      </c>
      <c r="G103" s="129">
        <f t="shared" si="70"/>
        <v>0.75467805269440547</v>
      </c>
      <c r="H103" s="129">
        <f t="shared" si="70"/>
        <v>0.9388155434142087</v>
      </c>
      <c r="I103" s="129">
        <f t="shared" si="70"/>
        <v>0.80570871560617707</v>
      </c>
      <c r="J103" s="129">
        <f t="shared" si="70"/>
        <v>1.2470760287490696</v>
      </c>
      <c r="K103" s="129">
        <f t="shared" si="70"/>
        <v>2.4028634787725589</v>
      </c>
      <c r="L103" s="129">
        <f t="shared" si="70"/>
        <v>0.95498740099836166</v>
      </c>
      <c r="M103" s="129">
        <f t="shared" si="70"/>
        <v>1.1149643921769865</v>
      </c>
      <c r="N103" s="129">
        <f t="shared" si="70"/>
        <v>1.2814101263892725</v>
      </c>
      <c r="O103" s="129">
        <f t="shared" si="70"/>
        <v>0.68902254319128531</v>
      </c>
      <c r="P103" s="129">
        <f t="shared" si="70"/>
        <v>0.21108146338495448</v>
      </c>
      <c r="Q103" s="129">
        <f t="shared" si="70"/>
        <v>0.43705680175368533</v>
      </c>
      <c r="R103" s="129">
        <f t="shared" si="70"/>
        <v>0.69628810783612494</v>
      </c>
      <c r="S103" s="129">
        <f t="shared" si="70"/>
        <v>0.69628810783612494</v>
      </c>
      <c r="T103" s="129">
        <f>T89</f>
        <v>1.6942271226632766</v>
      </c>
      <c r="U103" s="129">
        <f t="shared" si="70"/>
        <v>0.69628810783612494</v>
      </c>
      <c r="V103" s="129">
        <f t="shared" si="70"/>
        <v>0.69628810783612494</v>
      </c>
      <c r="X103" s="10">
        <f t="shared" si="33"/>
        <v>0.84377951886921354</v>
      </c>
      <c r="Y103" s="10">
        <f t="shared" si="34"/>
        <v>0.82517366460766295</v>
      </c>
      <c r="Z103" s="10">
        <f t="shared" si="35"/>
        <v>0.69628810783612494</v>
      </c>
      <c r="AA103" s="10">
        <f t="shared" si="36"/>
        <v>2.4028634787725589</v>
      </c>
      <c r="AC103" s="129">
        <f>AC89</f>
        <v>1.194372364620722</v>
      </c>
      <c r="AD103" s="129">
        <f>AD89</f>
        <v>1.6665545553400016</v>
      </c>
      <c r="AE103" s="129">
        <f>AE89</f>
        <v>0</v>
      </c>
      <c r="AF103" s="129">
        <f>AF89</f>
        <v>1.6993112477893226</v>
      </c>
      <c r="AG103" s="129">
        <f>AG89</f>
        <v>2.3358086755679506</v>
      </c>
      <c r="AH103" s="10">
        <f t="shared" si="37"/>
        <v>1.7240117108294992</v>
      </c>
    </row>
    <row r="104" spans="1:34" ht="13.15" x14ac:dyDescent="0.4">
      <c r="A104" s="90" t="s">
        <v>268</v>
      </c>
      <c r="B104" s="111" t="s">
        <v>224</v>
      </c>
      <c r="C104" s="19"/>
      <c r="D104" s="10">
        <f>D85</f>
        <v>0.52671166054538254</v>
      </c>
      <c r="E104" s="10">
        <f t="shared" ref="E104:V104" si="71">E85</f>
        <v>0.56437219976295738</v>
      </c>
      <c r="F104" s="10">
        <f t="shared" si="71"/>
        <v>0.97039887978021433</v>
      </c>
      <c r="G104" s="10">
        <f t="shared" si="71"/>
        <v>0.58413003262705954</v>
      </c>
      <c r="H104" s="10">
        <f t="shared" si="71"/>
        <v>0.14592874239591636</v>
      </c>
      <c r="I104" s="10">
        <f t="shared" si="71"/>
        <v>2.2672810555631759</v>
      </c>
      <c r="J104" s="10">
        <f t="shared" si="71"/>
        <v>1.0617650413283006</v>
      </c>
      <c r="K104" s="10">
        <f t="shared" si="71"/>
        <v>0.1435056232073475</v>
      </c>
      <c r="L104" s="10">
        <f t="shared" si="71"/>
        <v>0.17585650456437674</v>
      </c>
      <c r="M104" s="10">
        <f t="shared" si="71"/>
        <v>0.50728105556317638</v>
      </c>
      <c r="N104" s="10">
        <f t="shared" si="71"/>
        <v>0.13500028512905549</v>
      </c>
      <c r="O104" s="10">
        <f t="shared" si="71"/>
        <v>0.76283265698666369</v>
      </c>
      <c r="P104" s="10">
        <f t="shared" si="71"/>
        <v>1.3860246135048442</v>
      </c>
      <c r="Q104" s="10">
        <f t="shared" si="71"/>
        <v>0.70370581866998627</v>
      </c>
      <c r="R104" s="10">
        <f t="shared" si="71"/>
        <v>0.66973224249112784</v>
      </c>
      <c r="S104" s="10">
        <f t="shared" si="71"/>
        <v>0.66973224249112784</v>
      </c>
      <c r="T104" s="10">
        <f>T85</f>
        <v>5.0061137957766997</v>
      </c>
      <c r="U104" s="10">
        <f t="shared" si="71"/>
        <v>0.66973224249112795</v>
      </c>
      <c r="V104" s="10">
        <f t="shared" si="71"/>
        <v>0.66973224249112784</v>
      </c>
      <c r="X104" s="10">
        <f t="shared" si="33"/>
        <v>0.92735983870366678</v>
      </c>
      <c r="Y104" s="10">
        <f t="shared" si="34"/>
        <v>0.7096281549734611</v>
      </c>
      <c r="Z104" s="10">
        <f t="shared" si="35"/>
        <v>0.66973224249112784</v>
      </c>
      <c r="AA104" s="10">
        <f t="shared" si="36"/>
        <v>5.0061137957766997</v>
      </c>
      <c r="AC104" s="10">
        <f>AC85</f>
        <v>0.71253403411681915</v>
      </c>
      <c r="AD104" s="10">
        <f>AD85</f>
        <v>0.53051167433571367</v>
      </c>
      <c r="AE104" s="10">
        <f>AE85</f>
        <v>0</v>
      </c>
      <c r="AF104" s="10">
        <f>AF85</f>
        <v>1.4584279026510356</v>
      </c>
      <c r="AG104" s="10">
        <f>AG85</f>
        <v>1.0558880361297036</v>
      </c>
      <c r="AH104" s="10">
        <f t="shared" si="37"/>
        <v>0.93934041180831807</v>
      </c>
    </row>
    <row r="105" spans="1:34" x14ac:dyDescent="0.35">
      <c r="A105" s="153" t="s">
        <v>461</v>
      </c>
      <c r="B105" s="112" t="s">
        <v>258</v>
      </c>
      <c r="C105" s="19"/>
      <c r="D105" s="10">
        <f>(D90+D89)/2</f>
        <v>0.82785349077871451</v>
      </c>
      <c r="E105" s="10">
        <f>(E90+E89)/2</f>
        <v>0.7114014980607406</v>
      </c>
      <c r="F105" s="10">
        <f t="shared" ref="F105:V105" si="72">(F90+F89)/2</f>
        <v>0.89197917531226389</v>
      </c>
      <c r="G105" s="10">
        <f t="shared" si="72"/>
        <v>2.363347099405487</v>
      </c>
      <c r="H105" s="10">
        <f t="shared" si="72"/>
        <v>1.2003716367835473</v>
      </c>
      <c r="I105" s="10">
        <f t="shared" si="72"/>
        <v>1.0358124838385168</v>
      </c>
      <c r="J105" s="10">
        <f t="shared" si="72"/>
        <v>1.4751877684804473</v>
      </c>
      <c r="K105" s="10">
        <f t="shared" si="72"/>
        <v>2.0760365543895958</v>
      </c>
      <c r="L105" s="10">
        <f t="shared" si="72"/>
        <v>1.8961472043164349</v>
      </c>
      <c r="M105" s="10">
        <f t="shared" si="72"/>
        <v>1.4527465658994738</v>
      </c>
      <c r="N105" s="10">
        <f t="shared" si="72"/>
        <v>0.93090426795001546</v>
      </c>
      <c r="O105" s="10">
        <f t="shared" si="72"/>
        <v>1.0837224639406147</v>
      </c>
      <c r="P105" s="10">
        <f t="shared" si="72"/>
        <v>0.59984339657809249</v>
      </c>
      <c r="Q105" s="10">
        <f t="shared" si="72"/>
        <v>0.36076403228560028</v>
      </c>
      <c r="R105" s="10">
        <f t="shared" si="72"/>
        <v>1.9806247249599145</v>
      </c>
      <c r="S105" s="10">
        <f t="shared" si="72"/>
        <v>1.1316451994169108</v>
      </c>
      <c r="T105" s="10">
        <f>(T90+T89)/2</f>
        <v>2.0248945856910585</v>
      </c>
      <c r="U105" s="10">
        <f t="shared" si="72"/>
        <v>1.583596258256033</v>
      </c>
      <c r="V105" s="10">
        <f t="shared" si="72"/>
        <v>1.1316451994169108</v>
      </c>
      <c r="X105" s="10">
        <f t="shared" si="33"/>
        <v>1.3030801897768618</v>
      </c>
      <c r="Y105" s="10">
        <f t="shared" si="34"/>
        <v>1.2075798312871104</v>
      </c>
      <c r="Z105" s="10">
        <f t="shared" si="35"/>
        <v>1.4568778455124423</v>
      </c>
      <c r="AA105" s="10">
        <f t="shared" si="36"/>
        <v>2.363347099405487</v>
      </c>
      <c r="AC105" s="10">
        <f>(AC90+AC89)/2</f>
        <v>0.59718618231036102</v>
      </c>
      <c r="AD105" s="10">
        <f>(AD90+AD89)/2</f>
        <v>1.2360785571207622</v>
      </c>
      <c r="AE105" s="10">
        <f>(AE90+AE89)/2</f>
        <v>0</v>
      </c>
      <c r="AF105" s="10">
        <f>(AF90+AF89)/2</f>
        <v>0.84965562389466132</v>
      </c>
      <c r="AG105" s="10">
        <f>(AG90+AG89)/2</f>
        <v>2.8646865493928146</v>
      </c>
      <c r="AH105" s="10">
        <f t="shared" si="37"/>
        <v>1.3869017281796499</v>
      </c>
    </row>
    <row r="106" spans="1:34" x14ac:dyDescent="0.35">
      <c r="A106" s="31"/>
      <c r="B106" s="112" t="s">
        <v>228</v>
      </c>
      <c r="C106" s="19"/>
      <c r="D106" s="10">
        <f t="shared" ref="D106:V106" si="73">D107</f>
        <v>0.47949313986455877</v>
      </c>
      <c r="E106" s="10">
        <f t="shared" si="73"/>
        <v>0.86975346473576653</v>
      </c>
      <c r="F106" s="10">
        <f t="shared" si="73"/>
        <v>1.4152820094409462</v>
      </c>
      <c r="G106" s="10">
        <f t="shared" si="73"/>
        <v>3.7313188239457569</v>
      </c>
      <c r="H106" s="10">
        <f t="shared" si="73"/>
        <v>7.9717955903661153E-2</v>
      </c>
      <c r="I106" s="10">
        <f t="shared" si="73"/>
        <v>1.4948709195747893</v>
      </c>
      <c r="J106" s="10">
        <f t="shared" si="73"/>
        <v>2.6657600209132211</v>
      </c>
      <c r="K106" s="10">
        <f t="shared" si="73"/>
        <v>0.53389314970740465</v>
      </c>
      <c r="L106" s="10">
        <f t="shared" si="73"/>
        <v>0.745312125896469</v>
      </c>
      <c r="M106" s="10">
        <f t="shared" si="73"/>
        <v>1.2176242656550951</v>
      </c>
      <c r="N106" s="10">
        <f t="shared" si="73"/>
        <v>3.4341634625958219</v>
      </c>
      <c r="O106" s="10">
        <f t="shared" si="73"/>
        <v>1.6922896576245021</v>
      </c>
      <c r="P106" s="10">
        <f t="shared" si="73"/>
        <v>6.0531014419237001</v>
      </c>
      <c r="Q106" s="10">
        <f t="shared" si="73"/>
        <v>0.14015155750310715</v>
      </c>
      <c r="R106" s="10">
        <f t="shared" si="73"/>
        <v>1.6823728087082923</v>
      </c>
      <c r="S106" s="10">
        <f t="shared" si="73"/>
        <v>1.6823728087082923</v>
      </c>
      <c r="T106" s="10">
        <f t="shared" si="73"/>
        <v>0.31491617132749861</v>
      </c>
      <c r="U106" s="10">
        <f t="shared" si="73"/>
        <v>1.6823728087082923</v>
      </c>
      <c r="V106" s="10">
        <f t="shared" si="73"/>
        <v>1.6823728087082923</v>
      </c>
      <c r="X106" s="10">
        <f t="shared" si="33"/>
        <v>1.6630073369181828</v>
      </c>
      <c r="Y106" s="10">
        <f t="shared" si="34"/>
        <v>1.7537665710917716</v>
      </c>
      <c r="Z106" s="10">
        <f t="shared" si="35"/>
        <v>1.6823728087082923</v>
      </c>
      <c r="AA106" s="10">
        <f t="shared" si="36"/>
        <v>6.0531014419237001</v>
      </c>
      <c r="AC106" s="10">
        <f>AC107</f>
        <v>1.3016308279133297</v>
      </c>
      <c r="AD106" s="10">
        <f>AD107</f>
        <v>1.0930833326784422</v>
      </c>
      <c r="AE106" s="10">
        <f>AE107</f>
        <v>0</v>
      </c>
      <c r="AF106" s="10">
        <f>AF107</f>
        <v>0.71283916735561004</v>
      </c>
      <c r="AG106" s="10">
        <f>AG107</f>
        <v>1.9095762724069267</v>
      </c>
      <c r="AH106" s="10">
        <f t="shared" si="37"/>
        <v>1.2542824000885773</v>
      </c>
    </row>
    <row r="107" spans="1:34" x14ac:dyDescent="0.35">
      <c r="A107" s="31"/>
      <c r="B107" s="112" t="s">
        <v>226</v>
      </c>
      <c r="C107" s="19"/>
      <c r="D107" s="10">
        <f t="shared" ref="D107:V107" si="74">D93</f>
        <v>0.47949313986455877</v>
      </c>
      <c r="E107" s="10">
        <f t="shared" si="74"/>
        <v>0.86975346473576653</v>
      </c>
      <c r="F107" s="10">
        <f t="shared" si="74"/>
        <v>1.4152820094409462</v>
      </c>
      <c r="G107" s="10">
        <f t="shared" si="74"/>
        <v>3.7313188239457569</v>
      </c>
      <c r="H107" s="10">
        <f t="shared" si="74"/>
        <v>7.9717955903661153E-2</v>
      </c>
      <c r="I107" s="10">
        <f t="shared" si="74"/>
        <v>1.4948709195747893</v>
      </c>
      <c r="J107" s="10">
        <f t="shared" si="74"/>
        <v>2.6657600209132211</v>
      </c>
      <c r="K107" s="10">
        <f t="shared" si="74"/>
        <v>0.53389314970740465</v>
      </c>
      <c r="L107" s="10">
        <f t="shared" si="74"/>
        <v>0.745312125896469</v>
      </c>
      <c r="M107" s="10">
        <f t="shared" si="74"/>
        <v>1.2176242656550951</v>
      </c>
      <c r="N107" s="10">
        <f t="shared" si="74"/>
        <v>3.4341634625958219</v>
      </c>
      <c r="O107" s="10">
        <f t="shared" si="74"/>
        <v>1.6922896576245021</v>
      </c>
      <c r="P107" s="10">
        <f t="shared" si="74"/>
        <v>6.0531014419237001</v>
      </c>
      <c r="Q107" s="10">
        <f t="shared" si="74"/>
        <v>0.14015155750310715</v>
      </c>
      <c r="R107" s="10">
        <f t="shared" si="74"/>
        <v>1.6823728087082923</v>
      </c>
      <c r="S107" s="10">
        <f t="shared" si="74"/>
        <v>1.6823728087082923</v>
      </c>
      <c r="T107" s="10">
        <f>T93</f>
        <v>0.31491617132749861</v>
      </c>
      <c r="U107" s="10">
        <f t="shared" si="74"/>
        <v>1.6823728087082923</v>
      </c>
      <c r="V107" s="10">
        <f t="shared" si="74"/>
        <v>1.6823728087082923</v>
      </c>
      <c r="X107" s="10">
        <f t="shared" si="33"/>
        <v>1.6630073369181828</v>
      </c>
      <c r="Y107" s="10">
        <f t="shared" si="34"/>
        <v>1.7537665710917716</v>
      </c>
      <c r="Z107" s="10">
        <f t="shared" si="35"/>
        <v>1.6823728087082923</v>
      </c>
      <c r="AA107" s="10">
        <f t="shared" si="36"/>
        <v>6.0531014419237001</v>
      </c>
      <c r="AC107" s="10">
        <f>AC93</f>
        <v>1.3016308279133297</v>
      </c>
      <c r="AD107" s="10">
        <f>AD93</f>
        <v>1.0930833326784422</v>
      </c>
      <c r="AE107" s="10">
        <f>AE93</f>
        <v>0</v>
      </c>
      <c r="AF107" s="10">
        <f>AF93</f>
        <v>0.71283916735561004</v>
      </c>
      <c r="AG107" s="10">
        <f>AG93</f>
        <v>1.9095762724069267</v>
      </c>
      <c r="AH107" s="10">
        <f t="shared" si="37"/>
        <v>1.2542824000885773</v>
      </c>
    </row>
    <row r="108" spans="1:34" x14ac:dyDescent="0.35">
      <c r="A108" s="31"/>
      <c r="B108" s="19" t="s">
        <v>367</v>
      </c>
      <c r="C108" s="19"/>
      <c r="D108" s="10"/>
      <c r="E108" s="10"/>
      <c r="F108" s="10"/>
      <c r="G108" s="10"/>
      <c r="H108" s="10"/>
      <c r="I108" s="10"/>
      <c r="J108" s="10"/>
      <c r="K108" s="10"/>
      <c r="L108" s="10"/>
      <c r="M108" s="10"/>
      <c r="N108" s="10"/>
      <c r="O108" s="10"/>
      <c r="P108" s="10"/>
      <c r="Q108" s="10"/>
      <c r="R108" s="10"/>
      <c r="S108" s="10"/>
      <c r="T108" s="10"/>
      <c r="U108" s="10"/>
      <c r="V108" s="10"/>
      <c r="X108" s="10"/>
      <c r="Y108" s="10"/>
      <c r="Z108" s="10"/>
      <c r="AA108" s="10">
        <f t="shared" si="36"/>
        <v>0</v>
      </c>
      <c r="AC108" s="10"/>
      <c r="AD108" s="10"/>
      <c r="AE108" s="10"/>
      <c r="AF108" s="10"/>
      <c r="AG108" s="10"/>
      <c r="AH108" s="10" t="e">
        <f t="shared" si="37"/>
        <v>#DIV/0!</v>
      </c>
    </row>
    <row r="109" spans="1:34" x14ac:dyDescent="0.35">
      <c r="A109" s="31"/>
      <c r="B109" s="112" t="s">
        <v>225</v>
      </c>
      <c r="C109" s="19"/>
      <c r="D109" s="10">
        <f>D95</f>
        <v>6.240333333333334</v>
      </c>
      <c r="E109" s="10">
        <f>E95</f>
        <v>6.240333333333334</v>
      </c>
      <c r="F109" s="10">
        <f t="shared" ref="F109:V109" si="75">F95</f>
        <v>6.240333333333334</v>
      </c>
      <c r="G109" s="10">
        <f t="shared" si="75"/>
        <v>6.240333333333334</v>
      </c>
      <c r="H109" s="10">
        <f t="shared" si="75"/>
        <v>6.240333333333334</v>
      </c>
      <c r="I109" s="10">
        <f t="shared" si="75"/>
        <v>6.240333333333334</v>
      </c>
      <c r="J109" s="10">
        <f t="shared" si="75"/>
        <v>6.240333333333334</v>
      </c>
      <c r="K109" s="10">
        <f t="shared" si="75"/>
        <v>6.240333333333334</v>
      </c>
      <c r="L109" s="10">
        <f t="shared" si="75"/>
        <v>6.240333333333334</v>
      </c>
      <c r="M109" s="10">
        <f t="shared" si="75"/>
        <v>6.240333333333334</v>
      </c>
      <c r="N109" s="10">
        <f t="shared" si="75"/>
        <v>6.240333333333334</v>
      </c>
      <c r="O109" s="10">
        <f t="shared" si="75"/>
        <v>6.240333333333334</v>
      </c>
      <c r="P109" s="10">
        <f t="shared" si="75"/>
        <v>6.240333333333334</v>
      </c>
      <c r="Q109" s="10">
        <f t="shared" si="75"/>
        <v>6.240333333333334</v>
      </c>
      <c r="R109" s="10">
        <f t="shared" si="75"/>
        <v>6.240333333333334</v>
      </c>
      <c r="S109" s="10">
        <f t="shared" si="75"/>
        <v>6.240333333333334</v>
      </c>
      <c r="T109" s="10">
        <f>T95</f>
        <v>6.240333333333334</v>
      </c>
      <c r="U109" s="10">
        <f t="shared" si="75"/>
        <v>6.240333333333334</v>
      </c>
      <c r="V109" s="10">
        <f t="shared" si="75"/>
        <v>6.240333333333334</v>
      </c>
      <c r="X109" s="10">
        <f t="shared" si="33"/>
        <v>6.2403333333333357</v>
      </c>
      <c r="Y109" s="10">
        <f t="shared" si="34"/>
        <v>6.240333333333334</v>
      </c>
      <c r="Z109" s="10">
        <f>AVERAGE(R109:S109,U109:V109)</f>
        <v>6.240333333333334</v>
      </c>
      <c r="AA109" s="10">
        <f t="shared" si="36"/>
        <v>6.240333333333334</v>
      </c>
      <c r="AC109" s="10">
        <f>AC95</f>
        <v>0</v>
      </c>
      <c r="AD109" s="10">
        <f>AD95</f>
        <v>2.9918750438182151</v>
      </c>
      <c r="AE109" s="10">
        <f>AE95</f>
        <v>0</v>
      </c>
      <c r="AF109" s="10">
        <f>AF95</f>
        <v>1.1551993986834859</v>
      </c>
      <c r="AG109" s="10">
        <f>AG95</f>
        <v>1.4953323749920528</v>
      </c>
      <c r="AH109" s="10">
        <f t="shared" si="37"/>
        <v>1.4106017043734385</v>
      </c>
    </row>
    <row r="110" spans="1:34" x14ac:dyDescent="0.35">
      <c r="A110" s="31" t="s">
        <v>269</v>
      </c>
      <c r="B110" s="112" t="s">
        <v>227</v>
      </c>
      <c r="C110" s="19"/>
      <c r="D110" s="10">
        <f>D109</f>
        <v>6.240333333333334</v>
      </c>
      <c r="E110" s="10">
        <f>E109</f>
        <v>6.240333333333334</v>
      </c>
      <c r="F110" s="10">
        <f t="shared" ref="F110:V110" si="76">F109</f>
        <v>6.240333333333334</v>
      </c>
      <c r="G110" s="10">
        <f t="shared" si="76"/>
        <v>6.240333333333334</v>
      </c>
      <c r="H110" s="10">
        <f t="shared" si="76"/>
        <v>6.240333333333334</v>
      </c>
      <c r="I110" s="10">
        <f t="shared" si="76"/>
        <v>6.240333333333334</v>
      </c>
      <c r="J110" s="10">
        <f t="shared" si="76"/>
        <v>6.240333333333334</v>
      </c>
      <c r="K110" s="10">
        <f t="shared" si="76"/>
        <v>6.240333333333334</v>
      </c>
      <c r="L110" s="10">
        <f t="shared" si="76"/>
        <v>6.240333333333334</v>
      </c>
      <c r="M110" s="10">
        <f t="shared" si="76"/>
        <v>6.240333333333334</v>
      </c>
      <c r="N110" s="10">
        <f t="shared" si="76"/>
        <v>6.240333333333334</v>
      </c>
      <c r="O110" s="10">
        <f t="shared" si="76"/>
        <v>6.240333333333334</v>
      </c>
      <c r="P110" s="10">
        <f t="shared" si="76"/>
        <v>6.240333333333334</v>
      </c>
      <c r="Q110" s="10">
        <f t="shared" si="76"/>
        <v>6.240333333333334</v>
      </c>
      <c r="R110" s="10">
        <f t="shared" si="76"/>
        <v>6.240333333333334</v>
      </c>
      <c r="S110" s="10">
        <f t="shared" si="76"/>
        <v>6.240333333333334</v>
      </c>
      <c r="T110" s="10">
        <f t="shared" si="76"/>
        <v>6.240333333333334</v>
      </c>
      <c r="U110" s="10">
        <f t="shared" si="76"/>
        <v>6.240333333333334</v>
      </c>
      <c r="V110" s="10">
        <f t="shared" si="76"/>
        <v>6.240333333333334</v>
      </c>
      <c r="X110" s="10">
        <f t="shared" si="33"/>
        <v>6.2403333333333357</v>
      </c>
      <c r="Y110" s="10">
        <f t="shared" si="34"/>
        <v>6.240333333333334</v>
      </c>
      <c r="Z110" s="10">
        <f>AVERAGE(R110:S110,U110:V110)</f>
        <v>6.240333333333334</v>
      </c>
      <c r="AA110" s="10">
        <f t="shared" si="36"/>
        <v>6.240333333333334</v>
      </c>
      <c r="AC110" s="10">
        <f>AC109</f>
        <v>0</v>
      </c>
      <c r="AD110" s="10">
        <f>AD109</f>
        <v>2.9918750438182151</v>
      </c>
      <c r="AE110" s="10">
        <f>AE109</f>
        <v>0</v>
      </c>
      <c r="AF110" s="10">
        <f>AF109</f>
        <v>1.1551993986834859</v>
      </c>
      <c r="AG110" s="10">
        <f>AG109</f>
        <v>1.4953323749920528</v>
      </c>
      <c r="AH110" s="10">
        <f t="shared" si="37"/>
        <v>1.4106017043734385</v>
      </c>
    </row>
    <row r="111" spans="1:34" x14ac:dyDescent="0.35">
      <c r="A111" s="31" t="s">
        <v>240</v>
      </c>
      <c r="B111" s="114" t="s">
        <v>261</v>
      </c>
      <c r="C111" s="23"/>
      <c r="D111" s="10">
        <f>D104</f>
        <v>0.52671166054538254</v>
      </c>
      <c r="E111" s="10">
        <f>E104</f>
        <v>0.56437219976295738</v>
      </c>
      <c r="F111" s="10">
        <f t="shared" ref="F111:V111" si="77">F104</f>
        <v>0.97039887978021433</v>
      </c>
      <c r="G111" s="10">
        <f t="shared" si="77"/>
        <v>0.58413003262705954</v>
      </c>
      <c r="H111" s="10">
        <f t="shared" si="77"/>
        <v>0.14592874239591636</v>
      </c>
      <c r="I111" s="10">
        <f t="shared" si="77"/>
        <v>2.2672810555631759</v>
      </c>
      <c r="J111" s="10">
        <f t="shared" si="77"/>
        <v>1.0617650413283006</v>
      </c>
      <c r="K111" s="10">
        <f t="shared" si="77"/>
        <v>0.1435056232073475</v>
      </c>
      <c r="L111" s="10">
        <f t="shared" si="77"/>
        <v>0.17585650456437674</v>
      </c>
      <c r="M111" s="10">
        <f t="shared" si="77"/>
        <v>0.50728105556317638</v>
      </c>
      <c r="N111" s="10">
        <f t="shared" si="77"/>
        <v>0.13500028512905549</v>
      </c>
      <c r="O111" s="10">
        <f t="shared" si="77"/>
        <v>0.76283265698666369</v>
      </c>
      <c r="P111" s="10">
        <f t="shared" si="77"/>
        <v>1.3860246135048442</v>
      </c>
      <c r="Q111" s="10">
        <f t="shared" si="77"/>
        <v>0.70370581866998627</v>
      </c>
      <c r="R111" s="10">
        <f t="shared" si="77"/>
        <v>0.66973224249112784</v>
      </c>
      <c r="S111" s="10">
        <f t="shared" si="77"/>
        <v>0.66973224249112784</v>
      </c>
      <c r="T111" s="10">
        <f>T104</f>
        <v>5.0061137957766997</v>
      </c>
      <c r="U111" s="10">
        <f t="shared" si="77"/>
        <v>0.66973224249112795</v>
      </c>
      <c r="V111" s="10">
        <f t="shared" si="77"/>
        <v>0.66973224249112784</v>
      </c>
      <c r="X111" s="10">
        <f t="shared" si="33"/>
        <v>0.92735983870366678</v>
      </c>
      <c r="Y111" s="10">
        <f t="shared" si="34"/>
        <v>0.7096281549734611</v>
      </c>
      <c r="Z111" s="10">
        <f>AVERAGE(R111:S111,U111:V111)</f>
        <v>0.66973224249112784</v>
      </c>
      <c r="AA111" s="10">
        <f t="shared" si="36"/>
        <v>5.0061137957766997</v>
      </c>
      <c r="AC111" s="10">
        <f>AC104</f>
        <v>0.71253403411681915</v>
      </c>
      <c r="AD111" s="10">
        <f>AD104</f>
        <v>0.53051167433571367</v>
      </c>
      <c r="AE111" s="10">
        <f>AE104</f>
        <v>0</v>
      </c>
      <c r="AF111" s="10">
        <f>AF104</f>
        <v>1.4584279026510356</v>
      </c>
      <c r="AG111" s="10">
        <f>AG104</f>
        <v>1.0558880361297036</v>
      </c>
      <c r="AH111" s="10">
        <f t="shared" si="37"/>
        <v>0.93934041180831807</v>
      </c>
    </row>
    <row r="112" spans="1:34" x14ac:dyDescent="0.35">
      <c r="A112" s="31"/>
      <c r="B112" s="19" t="s">
        <v>368</v>
      </c>
      <c r="C112" s="23"/>
      <c r="D112" s="10"/>
      <c r="E112" s="10"/>
      <c r="F112" s="10"/>
      <c r="G112" s="10"/>
      <c r="H112" s="10"/>
      <c r="I112" s="10"/>
      <c r="J112" s="10"/>
      <c r="K112" s="10"/>
      <c r="L112" s="10"/>
      <c r="M112" s="10"/>
      <c r="N112" s="10"/>
      <c r="O112" s="10"/>
      <c r="P112" s="10"/>
      <c r="Q112" s="10"/>
      <c r="R112" s="10"/>
      <c r="S112" s="10"/>
      <c r="T112" s="10"/>
      <c r="U112" s="10"/>
      <c r="V112" s="10"/>
      <c r="X112" s="10"/>
      <c r="Y112" s="10"/>
      <c r="Z112" s="10"/>
      <c r="AA112" s="10">
        <f t="shared" si="36"/>
        <v>0</v>
      </c>
      <c r="AC112" s="10"/>
      <c r="AD112" s="10"/>
      <c r="AE112" s="10"/>
      <c r="AF112" s="10"/>
      <c r="AG112" s="10"/>
      <c r="AH112" s="10" t="e">
        <f t="shared" si="37"/>
        <v>#DIV/0!</v>
      </c>
    </row>
    <row r="113" spans="1:34" x14ac:dyDescent="0.35">
      <c r="A113" s="31"/>
      <c r="B113" s="114" t="s">
        <v>369</v>
      </c>
      <c r="C113" s="23"/>
      <c r="D113" s="10"/>
      <c r="E113" s="10"/>
      <c r="F113" s="10"/>
      <c r="G113" s="10"/>
      <c r="H113" s="10"/>
      <c r="I113" s="10"/>
      <c r="J113" s="10"/>
      <c r="K113" s="10"/>
      <c r="L113" s="10"/>
      <c r="M113" s="10"/>
      <c r="N113" s="10"/>
      <c r="O113" s="10"/>
      <c r="P113" s="10"/>
      <c r="Q113" s="10"/>
      <c r="R113" s="10"/>
      <c r="S113" s="10"/>
      <c r="T113" s="10"/>
      <c r="U113" s="10"/>
      <c r="V113" s="10"/>
      <c r="X113" s="10"/>
      <c r="Y113" s="10"/>
      <c r="Z113" s="10"/>
      <c r="AA113" s="10">
        <f t="shared" si="36"/>
        <v>0</v>
      </c>
      <c r="AC113" s="10"/>
      <c r="AD113" s="10"/>
      <c r="AE113" s="10"/>
      <c r="AF113" s="10"/>
      <c r="AG113" s="10"/>
      <c r="AH113" s="10" t="e">
        <f t="shared" si="37"/>
        <v>#DIV/0!</v>
      </c>
    </row>
    <row r="114" spans="1:34" x14ac:dyDescent="0.35">
      <c r="A114" s="85"/>
      <c r="B114" s="115" t="s">
        <v>262</v>
      </c>
      <c r="C114" s="136"/>
      <c r="D114" s="116">
        <v>0</v>
      </c>
      <c r="E114" s="116">
        <v>0</v>
      </c>
      <c r="F114" s="116">
        <v>0</v>
      </c>
      <c r="G114" s="116">
        <v>0</v>
      </c>
      <c r="H114" s="116">
        <v>0</v>
      </c>
      <c r="I114" s="116">
        <v>0</v>
      </c>
      <c r="J114" s="116">
        <v>0</v>
      </c>
      <c r="K114" s="116">
        <v>0</v>
      </c>
      <c r="L114" s="116">
        <v>0</v>
      </c>
      <c r="M114" s="116">
        <v>0</v>
      </c>
      <c r="N114" s="116">
        <v>0</v>
      </c>
      <c r="O114" s="116">
        <v>0</v>
      </c>
      <c r="P114" s="116">
        <v>0</v>
      </c>
      <c r="Q114" s="116">
        <v>0</v>
      </c>
      <c r="R114" s="116">
        <v>0</v>
      </c>
      <c r="S114" s="116">
        <v>0</v>
      </c>
      <c r="T114" s="116">
        <v>0</v>
      </c>
      <c r="U114" s="116">
        <v>0</v>
      </c>
      <c r="V114" s="116">
        <v>0</v>
      </c>
      <c r="X114" s="10">
        <f t="shared" si="33"/>
        <v>0</v>
      </c>
      <c r="Y114" s="10">
        <f t="shared" si="34"/>
        <v>0</v>
      </c>
      <c r="Z114" s="10">
        <f t="shared" ref="Z114:Z123" si="78">AVERAGE(R114:S114,U114:V114)</f>
        <v>0</v>
      </c>
      <c r="AA114" s="10">
        <f t="shared" si="36"/>
        <v>0</v>
      </c>
      <c r="AC114" s="116">
        <v>0</v>
      </c>
      <c r="AD114" s="116">
        <v>0</v>
      </c>
      <c r="AE114" s="116">
        <v>0</v>
      </c>
      <c r="AF114" s="116">
        <v>0</v>
      </c>
      <c r="AG114" s="116">
        <v>0</v>
      </c>
      <c r="AH114" s="10">
        <f t="shared" si="37"/>
        <v>0</v>
      </c>
    </row>
    <row r="115" spans="1:34" ht="13.15" x14ac:dyDescent="0.4">
      <c r="A115" s="90" t="s">
        <v>198</v>
      </c>
      <c r="B115" s="111" t="s">
        <v>163</v>
      </c>
      <c r="C115" s="19"/>
      <c r="D115" s="10">
        <f>D59</f>
        <v>7.7526903082322152</v>
      </c>
      <c r="E115" s="10">
        <f>E59</f>
        <v>8.2383935520761256</v>
      </c>
      <c r="F115" s="10">
        <f t="shared" ref="F115:V115" si="79">F59</f>
        <v>9.9184743260871073</v>
      </c>
      <c r="G115" s="10">
        <f t="shared" si="79"/>
        <v>3.8189459788973812</v>
      </c>
      <c r="H115" s="10">
        <f t="shared" si="79"/>
        <v>0.44429173171975989</v>
      </c>
      <c r="I115" s="10">
        <f t="shared" si="79"/>
        <v>6.7772454683745638</v>
      </c>
      <c r="J115" s="10">
        <f t="shared" si="79"/>
        <v>6.0121209132144209</v>
      </c>
      <c r="K115" s="10">
        <f t="shared" si="79"/>
        <v>5.6511303830557065</v>
      </c>
      <c r="L115" s="10">
        <f t="shared" si="79"/>
        <v>2.2621554369487185</v>
      </c>
      <c r="M115" s="10">
        <f t="shared" si="79"/>
        <v>2.3604483153496534</v>
      </c>
      <c r="N115" s="10">
        <f t="shared" si="79"/>
        <v>2.1049646979404435</v>
      </c>
      <c r="O115" s="10">
        <f t="shared" si="79"/>
        <v>1.1845764292286565</v>
      </c>
      <c r="P115" s="10">
        <f t="shared" si="79"/>
        <v>2.7519800223689161</v>
      </c>
      <c r="Q115" s="10">
        <f t="shared" si="79"/>
        <v>6.3093079125950373</v>
      </c>
      <c r="R115" s="10">
        <f t="shared" si="79"/>
        <v>4.644870192952574</v>
      </c>
      <c r="S115" s="10">
        <f t="shared" si="79"/>
        <v>4.644870192952574</v>
      </c>
      <c r="T115" s="10">
        <f>T59</f>
        <v>11.310113795776701</v>
      </c>
      <c r="U115" s="10">
        <f t="shared" si="79"/>
        <v>4.644870192952574</v>
      </c>
      <c r="V115" s="10">
        <f t="shared" si="79"/>
        <v>4.644870192952574</v>
      </c>
      <c r="X115" s="10">
        <f t="shared" si="33"/>
        <v>5.0250694759829306</v>
      </c>
      <c r="Y115" s="10">
        <f t="shared" si="34"/>
        <v>4.6847661054349077</v>
      </c>
      <c r="Z115" s="10">
        <f t="shared" si="78"/>
        <v>4.644870192952574</v>
      </c>
      <c r="AA115" s="10">
        <f t="shared" si="36"/>
        <v>11.310113795776701</v>
      </c>
      <c r="AC115" s="10">
        <f>AC59</f>
        <v>3.925534384889672</v>
      </c>
      <c r="AD115" s="10">
        <f>AD59</f>
        <v>3.0631316474203443</v>
      </c>
      <c r="AE115" s="10">
        <f>AE59</f>
        <v>0</v>
      </c>
      <c r="AF115" s="10">
        <f>AF59</f>
        <v>5.1749415683232005</v>
      </c>
      <c r="AG115" s="10">
        <f>AG59</f>
        <v>5.0126659265625726</v>
      </c>
      <c r="AH115" s="10">
        <f t="shared" si="37"/>
        <v>4.2940683817989473</v>
      </c>
    </row>
    <row r="116" spans="1:34" x14ac:dyDescent="0.35">
      <c r="A116" s="31" t="s">
        <v>270</v>
      </c>
      <c r="B116" s="112" t="s">
        <v>199</v>
      </c>
      <c r="C116" s="19"/>
      <c r="D116" s="10">
        <f t="shared" ref="D116:V116" si="80">D117+4</f>
        <v>5.7684533936332008</v>
      </c>
      <c r="E116" s="10">
        <f t="shared" si="80"/>
        <v>5.1589759084889355</v>
      </c>
      <c r="F116" s="10">
        <f t="shared" si="80"/>
        <v>5.5639196773736908</v>
      </c>
      <c r="G116" s="10">
        <f t="shared" si="80"/>
        <v>6.6641767816648185</v>
      </c>
      <c r="H116" s="10">
        <f t="shared" si="80"/>
        <v>5.4622026410618369</v>
      </c>
      <c r="I116" s="10">
        <f t="shared" si="80"/>
        <v>6.3364193315258701</v>
      </c>
      <c r="J116" s="10">
        <f t="shared" si="80"/>
        <v>5.703299508211825</v>
      </c>
      <c r="K116" s="10">
        <f t="shared" si="80"/>
        <v>7.5424534890937034</v>
      </c>
      <c r="L116" s="10">
        <f t="shared" si="80"/>
        <v>6.8373070076345082</v>
      </c>
      <c r="M116" s="10">
        <f t="shared" si="80"/>
        <v>6.7045250386111972</v>
      </c>
      <c r="N116" s="10">
        <f t="shared" si="80"/>
        <v>5.9835656816691403</v>
      </c>
      <c r="O116" s="10">
        <f t="shared" si="80"/>
        <v>5.478422384689944</v>
      </c>
      <c r="P116" s="10">
        <f t="shared" si="80"/>
        <v>5.8210867489343547</v>
      </c>
      <c r="Q116" s="10">
        <f t="shared" si="80"/>
        <v>5.7208521889795199</v>
      </c>
      <c r="R116" s="10">
        <f t="shared" si="80"/>
        <v>8.0527815328755921</v>
      </c>
      <c r="S116" s="10">
        <f t="shared" si="80"/>
        <v>6.0302777060006045</v>
      </c>
      <c r="T116" s="10">
        <f t="shared" si="80"/>
        <v>17.50556204871884</v>
      </c>
      <c r="U116" s="10">
        <f t="shared" si="80"/>
        <v>6.4709044086759411</v>
      </c>
      <c r="V116" s="10">
        <f t="shared" si="80"/>
        <v>6.0302777060006045</v>
      </c>
      <c r="X116" s="10">
        <f t="shared" si="33"/>
        <v>6.7808138517812697</v>
      </c>
      <c r="Y116" s="10">
        <f t="shared" si="34"/>
        <v>6.0532614129694675</v>
      </c>
      <c r="Z116" s="10">
        <f t="shared" si="78"/>
        <v>6.6460603383881853</v>
      </c>
      <c r="AA116" s="10">
        <f t="shared" si="36"/>
        <v>17.50556204871884</v>
      </c>
      <c r="AC116" s="10">
        <f t="shared" ref="AC116:AH116" si="81">AC117</f>
        <v>0</v>
      </c>
      <c r="AD116" s="10">
        <f t="shared" si="81"/>
        <v>0.12423807569108369</v>
      </c>
      <c r="AE116" s="10">
        <f t="shared" si="81"/>
        <v>0</v>
      </c>
      <c r="AF116" s="10">
        <f t="shared" si="81"/>
        <v>0</v>
      </c>
      <c r="AG116" s="10">
        <f t="shared" si="81"/>
        <v>3.8568398382205862</v>
      </c>
      <c r="AH116" s="10">
        <f t="shared" si="81"/>
        <v>0.99526947847791747</v>
      </c>
    </row>
    <row r="117" spans="1:34" x14ac:dyDescent="0.35">
      <c r="A117" s="31"/>
      <c r="B117" s="112" t="s">
        <v>165</v>
      </c>
      <c r="C117" s="19"/>
      <c r="D117" s="10">
        <f>D60</f>
        <v>1.7684533936332008</v>
      </c>
      <c r="E117" s="10">
        <f>E60</f>
        <v>1.1589759084889355</v>
      </c>
      <c r="F117" s="10">
        <f t="shared" ref="F117:V117" si="82">F60</f>
        <v>1.5639196773736908</v>
      </c>
      <c r="G117" s="10">
        <f t="shared" si="82"/>
        <v>2.6641767816648185</v>
      </c>
      <c r="H117" s="10">
        <f t="shared" si="82"/>
        <v>1.4622026410618369</v>
      </c>
      <c r="I117" s="10">
        <f t="shared" si="82"/>
        <v>2.3364193315258701</v>
      </c>
      <c r="J117" s="10">
        <f t="shared" si="82"/>
        <v>1.703299508211825</v>
      </c>
      <c r="K117" s="10">
        <f t="shared" si="82"/>
        <v>3.5424534890937034</v>
      </c>
      <c r="L117" s="10">
        <f t="shared" si="82"/>
        <v>2.8373070076345082</v>
      </c>
      <c r="M117" s="10">
        <f t="shared" si="82"/>
        <v>2.7045250386111972</v>
      </c>
      <c r="N117" s="10">
        <f t="shared" si="82"/>
        <v>1.9835656816691403</v>
      </c>
      <c r="O117" s="10">
        <f t="shared" si="82"/>
        <v>1.478422384689944</v>
      </c>
      <c r="P117" s="10">
        <f t="shared" si="82"/>
        <v>1.8210867489343547</v>
      </c>
      <c r="Q117" s="10">
        <f t="shared" si="82"/>
        <v>1.7208521889795199</v>
      </c>
      <c r="R117" s="10">
        <f t="shared" si="82"/>
        <v>4.052781532875593</v>
      </c>
      <c r="S117" s="10">
        <f t="shared" si="82"/>
        <v>2.0302777060006045</v>
      </c>
      <c r="T117" s="10">
        <f>T60</f>
        <v>13.50556204871884</v>
      </c>
      <c r="U117" s="10">
        <f t="shared" si="82"/>
        <v>2.4709044086759411</v>
      </c>
      <c r="V117" s="10">
        <f t="shared" si="82"/>
        <v>2.0302777060006045</v>
      </c>
      <c r="X117" s="10">
        <f t="shared" si="33"/>
        <v>2.7808138517812702</v>
      </c>
      <c r="Y117" s="10">
        <f t="shared" si="34"/>
        <v>2.053261412969468</v>
      </c>
      <c r="Z117" s="10">
        <f t="shared" si="78"/>
        <v>2.6460603383881853</v>
      </c>
      <c r="AA117" s="10">
        <f t="shared" si="36"/>
        <v>13.50556204871884</v>
      </c>
      <c r="AC117" s="10">
        <f>AC60</f>
        <v>0</v>
      </c>
      <c r="AD117" s="10">
        <f>AD60</f>
        <v>0.12423807569108369</v>
      </c>
      <c r="AE117" s="10">
        <f>AE60</f>
        <v>0</v>
      </c>
      <c r="AF117" s="10">
        <f>AF60</f>
        <v>0</v>
      </c>
      <c r="AG117" s="10">
        <f>AG60</f>
        <v>3.8568398382205862</v>
      </c>
      <c r="AH117" s="10">
        <f t="shared" si="37"/>
        <v>0.99526947847791747</v>
      </c>
    </row>
    <row r="118" spans="1:34" x14ac:dyDescent="0.35">
      <c r="A118" s="31" t="s">
        <v>381</v>
      </c>
      <c r="B118" s="112" t="s">
        <v>437</v>
      </c>
      <c r="C118" s="19"/>
      <c r="D118" s="10">
        <f>D117</f>
        <v>1.7684533936332008</v>
      </c>
      <c r="E118" s="10">
        <f t="shared" ref="E118:V118" si="83">E117</f>
        <v>1.1589759084889355</v>
      </c>
      <c r="F118" s="10">
        <f t="shared" si="83"/>
        <v>1.5639196773736908</v>
      </c>
      <c r="G118" s="10">
        <f t="shared" si="83"/>
        <v>2.6641767816648185</v>
      </c>
      <c r="H118" s="10">
        <f t="shared" si="83"/>
        <v>1.4622026410618369</v>
      </c>
      <c r="I118" s="10">
        <f t="shared" si="83"/>
        <v>2.3364193315258701</v>
      </c>
      <c r="J118" s="10">
        <f t="shared" si="83"/>
        <v>1.703299508211825</v>
      </c>
      <c r="K118" s="10">
        <f t="shared" si="83"/>
        <v>3.5424534890937034</v>
      </c>
      <c r="L118" s="10">
        <f t="shared" si="83"/>
        <v>2.8373070076345082</v>
      </c>
      <c r="M118" s="10">
        <f t="shared" si="83"/>
        <v>2.7045250386111972</v>
      </c>
      <c r="N118" s="10">
        <f t="shared" si="83"/>
        <v>1.9835656816691403</v>
      </c>
      <c r="O118" s="10">
        <f t="shared" si="83"/>
        <v>1.478422384689944</v>
      </c>
      <c r="P118" s="10">
        <f t="shared" si="83"/>
        <v>1.8210867489343547</v>
      </c>
      <c r="Q118" s="10">
        <f t="shared" si="83"/>
        <v>1.7208521889795199</v>
      </c>
      <c r="R118" s="10">
        <f t="shared" si="83"/>
        <v>4.052781532875593</v>
      </c>
      <c r="S118" s="10">
        <f t="shared" si="83"/>
        <v>2.0302777060006045</v>
      </c>
      <c r="T118" s="10">
        <f t="shared" si="83"/>
        <v>13.50556204871884</v>
      </c>
      <c r="U118" s="10">
        <f t="shared" si="83"/>
        <v>2.4709044086759411</v>
      </c>
      <c r="V118" s="10">
        <f t="shared" si="83"/>
        <v>2.0302777060006045</v>
      </c>
      <c r="X118" s="10">
        <f>AVERAGE(D118:V118)</f>
        <v>2.7808138517812702</v>
      </c>
      <c r="Y118" s="10">
        <f>AVERAGE(D118:Q118)</f>
        <v>2.053261412969468</v>
      </c>
      <c r="Z118" s="10">
        <f>AVERAGE(R118:S118,U118:V118)</f>
        <v>2.6460603383881853</v>
      </c>
      <c r="AA118" s="10">
        <f>MAX(D118:V118)</f>
        <v>13.50556204871884</v>
      </c>
      <c r="AC118" s="10">
        <f t="shared" ref="AC118:AH118" si="84">AC117</f>
        <v>0</v>
      </c>
      <c r="AD118" s="10">
        <f t="shared" si="84"/>
        <v>0.12423807569108369</v>
      </c>
      <c r="AE118" s="10">
        <f t="shared" si="84"/>
        <v>0</v>
      </c>
      <c r="AF118" s="10">
        <f t="shared" si="84"/>
        <v>0</v>
      </c>
      <c r="AG118" s="10">
        <f t="shared" si="84"/>
        <v>3.8568398382205862</v>
      </c>
      <c r="AH118" s="10">
        <f t="shared" si="84"/>
        <v>0.99526947847791747</v>
      </c>
    </row>
    <row r="119" spans="1:34" x14ac:dyDescent="0.35">
      <c r="A119" s="31"/>
      <c r="B119" s="112" t="s">
        <v>438</v>
      </c>
      <c r="C119" s="19"/>
      <c r="D119" s="10">
        <f>D117</f>
        <v>1.7684533936332008</v>
      </c>
      <c r="E119" s="10">
        <f t="shared" ref="E119:V119" si="85">E117</f>
        <v>1.1589759084889355</v>
      </c>
      <c r="F119" s="10">
        <f t="shared" si="85"/>
        <v>1.5639196773736908</v>
      </c>
      <c r="G119" s="10">
        <f t="shared" si="85"/>
        <v>2.6641767816648185</v>
      </c>
      <c r="H119" s="10">
        <f t="shared" si="85"/>
        <v>1.4622026410618369</v>
      </c>
      <c r="I119" s="10">
        <f t="shared" si="85"/>
        <v>2.3364193315258701</v>
      </c>
      <c r="J119" s="10">
        <f t="shared" si="85"/>
        <v>1.703299508211825</v>
      </c>
      <c r="K119" s="10">
        <f t="shared" si="85"/>
        <v>3.5424534890937034</v>
      </c>
      <c r="L119" s="10">
        <f t="shared" si="85"/>
        <v>2.8373070076345082</v>
      </c>
      <c r="M119" s="10">
        <f t="shared" si="85"/>
        <v>2.7045250386111972</v>
      </c>
      <c r="N119" s="10">
        <f t="shared" si="85"/>
        <v>1.9835656816691403</v>
      </c>
      <c r="O119" s="10">
        <f t="shared" si="85"/>
        <v>1.478422384689944</v>
      </c>
      <c r="P119" s="10">
        <f t="shared" si="85"/>
        <v>1.8210867489343547</v>
      </c>
      <c r="Q119" s="10">
        <f t="shared" si="85"/>
        <v>1.7208521889795199</v>
      </c>
      <c r="R119" s="10">
        <f t="shared" si="85"/>
        <v>4.052781532875593</v>
      </c>
      <c r="S119" s="10">
        <f t="shared" si="85"/>
        <v>2.0302777060006045</v>
      </c>
      <c r="T119" s="10">
        <f t="shared" si="85"/>
        <v>13.50556204871884</v>
      </c>
      <c r="U119" s="10">
        <f t="shared" si="85"/>
        <v>2.4709044086759411</v>
      </c>
      <c r="V119" s="10">
        <f t="shared" si="85"/>
        <v>2.0302777060006045</v>
      </c>
      <c r="X119" s="10">
        <f>AVERAGE(D119:V119)</f>
        <v>2.7808138517812702</v>
      </c>
      <c r="Y119" s="10">
        <f>AVERAGE(D119:Q119)</f>
        <v>2.053261412969468</v>
      </c>
      <c r="Z119" s="10">
        <f>AVERAGE(R119:S119,U119:V119)</f>
        <v>2.6460603383881853</v>
      </c>
      <c r="AA119" s="10">
        <f>MAX(D119:V119)</f>
        <v>13.50556204871884</v>
      </c>
      <c r="AC119" s="10">
        <f t="shared" ref="AC119:AH119" si="86">AC117</f>
        <v>0</v>
      </c>
      <c r="AD119" s="10">
        <f t="shared" si="86"/>
        <v>0.12423807569108369</v>
      </c>
      <c r="AE119" s="10">
        <f t="shared" si="86"/>
        <v>0</v>
      </c>
      <c r="AF119" s="10">
        <f t="shared" si="86"/>
        <v>0</v>
      </c>
      <c r="AG119" s="10">
        <f t="shared" si="86"/>
        <v>3.8568398382205862</v>
      </c>
      <c r="AH119" s="10">
        <f t="shared" si="86"/>
        <v>0.99526947847791747</v>
      </c>
    </row>
    <row r="120" spans="1:34" s="19" customFormat="1" x14ac:dyDescent="0.35">
      <c r="A120" s="31" t="s">
        <v>232</v>
      </c>
      <c r="B120" s="112" t="s">
        <v>164</v>
      </c>
      <c r="D120" s="82">
        <f>D121+1</f>
        <v>4.6538097341063382</v>
      </c>
      <c r="E120" s="82">
        <f t="shared" ref="E120:V120" si="87">E121+1</f>
        <v>6.5421940553300475</v>
      </c>
      <c r="F120" s="82">
        <f t="shared" si="87"/>
        <v>5.5252246480642722</v>
      </c>
      <c r="G120" s="82">
        <f t="shared" si="87"/>
        <v>7.5543485322107253</v>
      </c>
      <c r="H120" s="82">
        <f t="shared" si="87"/>
        <v>1.0797179559036612</v>
      </c>
      <c r="I120" s="82">
        <f t="shared" si="87"/>
        <v>5.813226560110162</v>
      </c>
      <c r="J120" s="82">
        <f t="shared" si="87"/>
        <v>4.938226560110162</v>
      </c>
      <c r="K120" s="82">
        <f t="shared" si="87"/>
        <v>6.5417803389999474</v>
      </c>
      <c r="L120" s="82">
        <f t="shared" si="87"/>
        <v>6.1009526612693161</v>
      </c>
      <c r="M120" s="82">
        <f t="shared" si="87"/>
        <v>4.1738862159419021</v>
      </c>
      <c r="N120" s="82">
        <f t="shared" si="87"/>
        <v>13.869153902366374</v>
      </c>
      <c r="O120" s="82">
        <f t="shared" si="87"/>
        <v>9.1291921432841576</v>
      </c>
      <c r="P120" s="82">
        <f t="shared" si="87"/>
        <v>8.8348718293762722</v>
      </c>
      <c r="Q120" s="82">
        <f t="shared" si="87"/>
        <v>5.6525305903351235</v>
      </c>
      <c r="R120" s="82">
        <f t="shared" si="87"/>
        <v>6.3864002181456954</v>
      </c>
      <c r="S120" s="82">
        <f t="shared" si="87"/>
        <v>6.3864002181456963</v>
      </c>
      <c r="T120" s="82">
        <f t="shared" si="87"/>
        <v>2.9002495046608319</v>
      </c>
      <c r="U120" s="82">
        <f t="shared" si="87"/>
        <v>6.3864002181456963</v>
      </c>
      <c r="V120" s="82">
        <f t="shared" si="87"/>
        <v>6.3864002181456963</v>
      </c>
      <c r="X120" s="10">
        <f t="shared" si="33"/>
        <v>6.2555245318237933</v>
      </c>
      <c r="Y120" s="10">
        <f t="shared" si="34"/>
        <v>6.4577939805291757</v>
      </c>
      <c r="Z120" s="10">
        <f t="shared" si="78"/>
        <v>6.3864002181456954</v>
      </c>
      <c r="AA120" s="10">
        <f t="shared" si="36"/>
        <v>13.869153902366374</v>
      </c>
      <c r="AC120" s="82">
        <f>AC121</f>
        <v>4.393909652389123</v>
      </c>
      <c r="AD120" s="82">
        <f>AD121</f>
        <v>2.9885139183734166</v>
      </c>
      <c r="AE120" s="82">
        <f>AE121</f>
        <v>0</v>
      </c>
      <c r="AF120" s="82">
        <f>AF121</f>
        <v>3.6945960622037566</v>
      </c>
      <c r="AG120" s="82">
        <f>AG121</f>
        <v>5.6913713455023345</v>
      </c>
      <c r="AH120" s="10">
        <f t="shared" si="37"/>
        <v>4.1920977446171577</v>
      </c>
    </row>
    <row r="121" spans="1:34" x14ac:dyDescent="0.35">
      <c r="A121" s="31"/>
      <c r="B121" s="112" t="s">
        <v>166</v>
      </c>
      <c r="C121" s="19"/>
      <c r="D121" s="10">
        <f>D62</f>
        <v>3.6538097341063382</v>
      </c>
      <c r="E121" s="10">
        <f>E62</f>
        <v>5.5421940553300475</v>
      </c>
      <c r="F121" s="10">
        <f t="shared" ref="F121:V121" si="88">F62</f>
        <v>4.5252246480642722</v>
      </c>
      <c r="G121" s="10">
        <f t="shared" si="88"/>
        <v>6.5543485322107253</v>
      </c>
      <c r="H121" s="10">
        <f t="shared" si="88"/>
        <v>7.9717955903661153E-2</v>
      </c>
      <c r="I121" s="10">
        <f t="shared" si="88"/>
        <v>4.813226560110162</v>
      </c>
      <c r="J121" s="10">
        <f t="shared" si="88"/>
        <v>3.938226560110162</v>
      </c>
      <c r="K121" s="10">
        <f t="shared" si="88"/>
        <v>5.5417803389999474</v>
      </c>
      <c r="L121" s="10">
        <f t="shared" si="88"/>
        <v>5.1009526612693161</v>
      </c>
      <c r="M121" s="10">
        <f t="shared" si="88"/>
        <v>3.1738862159419021</v>
      </c>
      <c r="N121" s="10">
        <f t="shared" si="88"/>
        <v>12.869153902366374</v>
      </c>
      <c r="O121" s="10">
        <f t="shared" si="88"/>
        <v>8.1291921432841576</v>
      </c>
      <c r="P121" s="10">
        <f t="shared" si="88"/>
        <v>7.8348718293762731</v>
      </c>
      <c r="Q121" s="10">
        <f t="shared" si="88"/>
        <v>4.6525305903351235</v>
      </c>
      <c r="R121" s="10">
        <f t="shared" si="88"/>
        <v>5.3864002181456954</v>
      </c>
      <c r="S121" s="10">
        <f t="shared" si="88"/>
        <v>5.3864002181456963</v>
      </c>
      <c r="T121" s="10">
        <f>T62</f>
        <v>1.9002495046608319</v>
      </c>
      <c r="U121" s="10">
        <f t="shared" si="88"/>
        <v>5.3864002181456963</v>
      </c>
      <c r="V121" s="10">
        <f t="shared" si="88"/>
        <v>5.3864002181456963</v>
      </c>
      <c r="X121" s="10">
        <f t="shared" si="33"/>
        <v>5.2555245318237933</v>
      </c>
      <c r="Y121" s="10">
        <f t="shared" si="34"/>
        <v>5.4577939805291757</v>
      </c>
      <c r="Z121" s="10">
        <f t="shared" si="78"/>
        <v>5.3864002181456954</v>
      </c>
      <c r="AA121" s="10">
        <f t="shared" si="36"/>
        <v>12.869153902366374</v>
      </c>
      <c r="AC121" s="10">
        <f>AC62</f>
        <v>4.393909652389123</v>
      </c>
      <c r="AD121" s="10">
        <f>AD62</f>
        <v>2.9885139183734166</v>
      </c>
      <c r="AE121" s="10">
        <f>AE62</f>
        <v>0</v>
      </c>
      <c r="AF121" s="10">
        <f>AF62</f>
        <v>3.6945960622037566</v>
      </c>
      <c r="AG121" s="10">
        <f>AG62</f>
        <v>5.6913713455023345</v>
      </c>
      <c r="AH121" s="10">
        <f t="shared" si="37"/>
        <v>4.1920977446171577</v>
      </c>
    </row>
    <row r="122" spans="1:34" x14ac:dyDescent="0.35">
      <c r="A122" s="31"/>
      <c r="B122" s="112" t="s">
        <v>167</v>
      </c>
      <c r="C122" s="19"/>
      <c r="D122" s="10">
        <f>D61</f>
        <v>11.603666666666662</v>
      </c>
      <c r="E122" s="10">
        <f>E61</f>
        <v>15.103666666666669</v>
      </c>
      <c r="F122" s="10">
        <f t="shared" ref="F122:V122" si="89">F61</f>
        <v>13.242555555555555</v>
      </c>
      <c r="G122" s="10">
        <f t="shared" si="89"/>
        <v>6.3362447797494177</v>
      </c>
      <c r="H122" s="10">
        <f t="shared" si="89"/>
        <v>3.7703333333333333</v>
      </c>
      <c r="I122" s="10">
        <f t="shared" si="89"/>
        <v>10.325888888888883</v>
      </c>
      <c r="J122" s="10">
        <f t="shared" si="89"/>
        <v>3.8536666666666655</v>
      </c>
      <c r="K122" s="10">
        <f t="shared" si="89"/>
        <v>9.353666666666669</v>
      </c>
      <c r="L122" s="10">
        <f t="shared" si="89"/>
        <v>5.7147777777777762</v>
      </c>
      <c r="M122" s="10">
        <f t="shared" si="89"/>
        <v>6.4369999999999958</v>
      </c>
      <c r="N122" s="10">
        <f t="shared" si="89"/>
        <v>11.048111111111112</v>
      </c>
      <c r="O122" s="10">
        <f t="shared" si="89"/>
        <v>13.687000000000005</v>
      </c>
      <c r="P122" s="10">
        <f t="shared" si="89"/>
        <v>4.5271802397593834</v>
      </c>
      <c r="Q122" s="10">
        <f t="shared" si="89"/>
        <v>10.826702084485341</v>
      </c>
      <c r="R122" s="10">
        <f t="shared" si="89"/>
        <v>8.6339198938015258</v>
      </c>
      <c r="S122" s="10">
        <f t="shared" si="89"/>
        <v>11.979765075055887</v>
      </c>
      <c r="T122" s="10">
        <f>T61</f>
        <v>3.7703333333333333</v>
      </c>
      <c r="U122" s="10">
        <f t="shared" si="89"/>
        <v>12.738435478661263</v>
      </c>
      <c r="V122" s="10">
        <f t="shared" si="89"/>
        <v>12.562591462956284</v>
      </c>
      <c r="X122" s="10">
        <f t="shared" si="33"/>
        <v>9.2376581937439877</v>
      </c>
      <c r="Y122" s="10">
        <f t="shared" si="34"/>
        <v>8.9878900312376775</v>
      </c>
      <c r="Z122" s="10">
        <f t="shared" si="78"/>
        <v>11.478677977618739</v>
      </c>
      <c r="AA122" s="10">
        <f t="shared" si="36"/>
        <v>15.103666666666669</v>
      </c>
      <c r="AC122" s="10">
        <f>AC61</f>
        <v>8.6339198938015258</v>
      </c>
      <c r="AD122" s="10">
        <f>AD61</f>
        <v>9.9939965175651615</v>
      </c>
      <c r="AE122" s="10">
        <f>AE61</f>
        <v>0</v>
      </c>
      <c r="AF122" s="10">
        <f>AF61</f>
        <v>12.738435478661263</v>
      </c>
      <c r="AG122" s="10">
        <f>AG61</f>
        <v>12.562591462956284</v>
      </c>
      <c r="AH122" s="10">
        <f t="shared" si="37"/>
        <v>10.982235838246059</v>
      </c>
    </row>
    <row r="123" spans="1:34" x14ac:dyDescent="0.35">
      <c r="A123" s="31" t="s">
        <v>269</v>
      </c>
      <c r="B123" s="112" t="s">
        <v>186</v>
      </c>
      <c r="C123" s="19"/>
      <c r="D123" s="10">
        <f t="shared" ref="D123:V123" si="90">D122</f>
        <v>11.603666666666662</v>
      </c>
      <c r="E123" s="10">
        <f t="shared" si="90"/>
        <v>15.103666666666669</v>
      </c>
      <c r="F123" s="10">
        <f t="shared" si="90"/>
        <v>13.242555555555555</v>
      </c>
      <c r="G123" s="10">
        <f t="shared" si="90"/>
        <v>6.3362447797494177</v>
      </c>
      <c r="H123" s="10">
        <f t="shared" si="90"/>
        <v>3.7703333333333333</v>
      </c>
      <c r="I123" s="10">
        <f t="shared" si="90"/>
        <v>10.325888888888883</v>
      </c>
      <c r="J123" s="10">
        <f t="shared" si="90"/>
        <v>3.8536666666666655</v>
      </c>
      <c r="K123" s="10">
        <f t="shared" si="90"/>
        <v>9.353666666666669</v>
      </c>
      <c r="L123" s="10">
        <f t="shared" si="90"/>
        <v>5.7147777777777762</v>
      </c>
      <c r="M123" s="10">
        <f t="shared" si="90"/>
        <v>6.4369999999999958</v>
      </c>
      <c r="N123" s="10">
        <f t="shared" si="90"/>
        <v>11.048111111111112</v>
      </c>
      <c r="O123" s="10">
        <f t="shared" si="90"/>
        <v>13.687000000000005</v>
      </c>
      <c r="P123" s="10">
        <f t="shared" si="90"/>
        <v>4.5271802397593834</v>
      </c>
      <c r="Q123" s="10">
        <f t="shared" si="90"/>
        <v>10.826702084485341</v>
      </c>
      <c r="R123" s="10">
        <f t="shared" si="90"/>
        <v>8.6339198938015258</v>
      </c>
      <c r="S123" s="10">
        <f t="shared" si="90"/>
        <v>11.979765075055887</v>
      </c>
      <c r="T123" s="10">
        <f t="shared" si="90"/>
        <v>3.7703333333333333</v>
      </c>
      <c r="U123" s="10">
        <f t="shared" si="90"/>
        <v>12.738435478661263</v>
      </c>
      <c r="V123" s="10">
        <f t="shared" si="90"/>
        <v>12.562591462956284</v>
      </c>
      <c r="X123" s="10">
        <f t="shared" si="33"/>
        <v>9.2376581937439877</v>
      </c>
      <c r="Y123" s="10">
        <f t="shared" si="34"/>
        <v>8.9878900312376775</v>
      </c>
      <c r="Z123" s="10">
        <f t="shared" si="78"/>
        <v>11.478677977618739</v>
      </c>
      <c r="AA123" s="10">
        <f t="shared" si="36"/>
        <v>15.103666666666669</v>
      </c>
      <c r="AC123" s="10">
        <f>AC122</f>
        <v>8.6339198938015258</v>
      </c>
      <c r="AD123" s="10">
        <f>AD122</f>
        <v>9.9939965175651615</v>
      </c>
      <c r="AE123" s="10">
        <f>AE122</f>
        <v>0</v>
      </c>
      <c r="AF123" s="10">
        <f>AF122</f>
        <v>12.738435478661263</v>
      </c>
      <c r="AG123" s="10">
        <f>AG122</f>
        <v>12.562591462956284</v>
      </c>
      <c r="AH123" s="10">
        <f t="shared" si="37"/>
        <v>10.982235838246059</v>
      </c>
    </row>
    <row r="124" spans="1:34" x14ac:dyDescent="0.35">
      <c r="A124" s="31"/>
      <c r="B124" s="19" t="s">
        <v>370</v>
      </c>
      <c r="C124" s="19"/>
      <c r="D124" s="10"/>
      <c r="E124" s="10"/>
      <c r="F124" s="10"/>
      <c r="G124" s="10"/>
      <c r="H124" s="10"/>
      <c r="I124" s="10"/>
      <c r="J124" s="10"/>
      <c r="K124" s="10"/>
      <c r="L124" s="10"/>
      <c r="M124" s="10"/>
      <c r="N124" s="10"/>
      <c r="O124" s="10"/>
      <c r="P124" s="10"/>
      <c r="Q124" s="10"/>
      <c r="R124" s="10"/>
      <c r="S124" s="10"/>
      <c r="T124" s="10"/>
      <c r="U124" s="10"/>
      <c r="V124" s="10"/>
      <c r="X124" s="10"/>
      <c r="Y124" s="10"/>
      <c r="Z124" s="10"/>
      <c r="AA124" s="10">
        <f t="shared" si="36"/>
        <v>0</v>
      </c>
      <c r="AC124" s="10"/>
      <c r="AD124" s="10"/>
      <c r="AE124" s="10"/>
      <c r="AF124" s="10"/>
      <c r="AG124" s="10"/>
      <c r="AH124" s="10" t="e">
        <f t="shared" si="37"/>
        <v>#DIV/0!</v>
      </c>
    </row>
    <row r="125" spans="1:34" x14ac:dyDescent="0.35">
      <c r="A125" s="85" t="s">
        <v>269</v>
      </c>
      <c r="B125" s="113" t="s">
        <v>200</v>
      </c>
      <c r="C125" s="32"/>
      <c r="D125" s="129">
        <f>D122</f>
        <v>11.603666666666662</v>
      </c>
      <c r="E125" s="129">
        <f t="shared" ref="E125:V125" si="91">E122</f>
        <v>15.103666666666669</v>
      </c>
      <c r="F125" s="129">
        <f t="shared" si="91"/>
        <v>13.242555555555555</v>
      </c>
      <c r="G125" s="129">
        <f t="shared" si="91"/>
        <v>6.3362447797494177</v>
      </c>
      <c r="H125" s="129">
        <f t="shared" si="91"/>
        <v>3.7703333333333333</v>
      </c>
      <c r="I125" s="129">
        <f t="shared" si="91"/>
        <v>10.325888888888883</v>
      </c>
      <c r="J125" s="129">
        <f t="shared" si="91"/>
        <v>3.8536666666666655</v>
      </c>
      <c r="K125" s="129">
        <f t="shared" si="91"/>
        <v>9.353666666666669</v>
      </c>
      <c r="L125" s="129">
        <f t="shared" si="91"/>
        <v>5.7147777777777762</v>
      </c>
      <c r="M125" s="129">
        <f t="shared" si="91"/>
        <v>6.4369999999999958</v>
      </c>
      <c r="N125" s="129">
        <f t="shared" si="91"/>
        <v>11.048111111111112</v>
      </c>
      <c r="O125" s="129">
        <f t="shared" si="91"/>
        <v>13.687000000000005</v>
      </c>
      <c r="P125" s="129">
        <f t="shared" si="91"/>
        <v>4.5271802397593834</v>
      </c>
      <c r="Q125" s="129">
        <f t="shared" si="91"/>
        <v>10.826702084485341</v>
      </c>
      <c r="R125" s="129">
        <f t="shared" si="91"/>
        <v>8.6339198938015258</v>
      </c>
      <c r="S125" s="129">
        <f t="shared" si="91"/>
        <v>11.979765075055887</v>
      </c>
      <c r="T125" s="129">
        <f t="shared" si="91"/>
        <v>3.7703333333333333</v>
      </c>
      <c r="U125" s="129">
        <f t="shared" si="91"/>
        <v>12.738435478661263</v>
      </c>
      <c r="V125" s="129">
        <f t="shared" si="91"/>
        <v>12.562591462956284</v>
      </c>
      <c r="X125" s="10">
        <f t="shared" si="33"/>
        <v>9.2376581937439877</v>
      </c>
      <c r="Y125" s="10">
        <f t="shared" si="34"/>
        <v>8.9878900312376775</v>
      </c>
      <c r="Z125" s="10">
        <f t="shared" ref="Z125:Z134" si="92">AVERAGE(R125:S125,U125:V125)</f>
        <v>11.478677977618739</v>
      </c>
      <c r="AA125" s="10">
        <f t="shared" si="36"/>
        <v>15.103666666666669</v>
      </c>
      <c r="AC125" s="129">
        <f>AC122</f>
        <v>8.6339198938015258</v>
      </c>
      <c r="AD125" s="129">
        <f>AD122</f>
        <v>9.9939965175651615</v>
      </c>
      <c r="AE125" s="129">
        <f>AE122</f>
        <v>0</v>
      </c>
      <c r="AF125" s="129">
        <f>AF122</f>
        <v>12.738435478661263</v>
      </c>
      <c r="AG125" s="129">
        <f>AG122</f>
        <v>12.562591462956284</v>
      </c>
      <c r="AH125" s="10">
        <f t="shared" si="37"/>
        <v>10.982235838246059</v>
      </c>
    </row>
    <row r="126" spans="1:34" ht="13.15" x14ac:dyDescent="0.4">
      <c r="A126" s="117" t="s">
        <v>201</v>
      </c>
      <c r="B126" s="112" t="s">
        <v>168</v>
      </c>
      <c r="C126" s="19"/>
      <c r="D126" s="10">
        <f>D115</f>
        <v>7.7526903082322152</v>
      </c>
      <c r="E126" s="10">
        <f>E115</f>
        <v>8.2383935520761256</v>
      </c>
      <c r="F126" s="10">
        <f t="shared" ref="F126:V126" si="93">F115</f>
        <v>9.9184743260871073</v>
      </c>
      <c r="G126" s="10">
        <f t="shared" si="93"/>
        <v>3.8189459788973812</v>
      </c>
      <c r="H126" s="10">
        <f t="shared" si="93"/>
        <v>0.44429173171975989</v>
      </c>
      <c r="I126" s="10">
        <f t="shared" si="93"/>
        <v>6.7772454683745638</v>
      </c>
      <c r="J126" s="10">
        <f t="shared" si="93"/>
        <v>6.0121209132144209</v>
      </c>
      <c r="K126" s="10">
        <f t="shared" si="93"/>
        <v>5.6511303830557065</v>
      </c>
      <c r="L126" s="10">
        <f t="shared" si="93"/>
        <v>2.2621554369487185</v>
      </c>
      <c r="M126" s="10">
        <f t="shared" si="93"/>
        <v>2.3604483153496534</v>
      </c>
      <c r="N126" s="10">
        <f t="shared" si="93"/>
        <v>2.1049646979404435</v>
      </c>
      <c r="O126" s="10">
        <f t="shared" si="93"/>
        <v>1.1845764292286565</v>
      </c>
      <c r="P126" s="10">
        <f t="shared" si="93"/>
        <v>2.7519800223689161</v>
      </c>
      <c r="Q126" s="10">
        <f t="shared" si="93"/>
        <v>6.3093079125950373</v>
      </c>
      <c r="R126" s="10">
        <f t="shared" si="93"/>
        <v>4.644870192952574</v>
      </c>
      <c r="S126" s="10">
        <f t="shared" si="93"/>
        <v>4.644870192952574</v>
      </c>
      <c r="T126" s="10">
        <f>T115</f>
        <v>11.310113795776701</v>
      </c>
      <c r="U126" s="10">
        <f t="shared" si="93"/>
        <v>4.644870192952574</v>
      </c>
      <c r="V126" s="10">
        <f t="shared" si="93"/>
        <v>4.644870192952574</v>
      </c>
      <c r="X126" s="10">
        <f t="shared" si="33"/>
        <v>5.0250694759829306</v>
      </c>
      <c r="Y126" s="10">
        <f t="shared" si="34"/>
        <v>4.6847661054349077</v>
      </c>
      <c r="Z126" s="10">
        <f t="shared" si="92"/>
        <v>4.644870192952574</v>
      </c>
      <c r="AA126" s="10">
        <f t="shared" si="36"/>
        <v>11.310113795776701</v>
      </c>
      <c r="AC126" s="10">
        <f t="shared" ref="AC126:AG127" si="94">AC115</f>
        <v>3.925534384889672</v>
      </c>
      <c r="AD126" s="10">
        <f t="shared" si="94"/>
        <v>3.0631316474203443</v>
      </c>
      <c r="AE126" s="10">
        <f t="shared" si="94"/>
        <v>0</v>
      </c>
      <c r="AF126" s="10">
        <f t="shared" si="94"/>
        <v>5.1749415683232005</v>
      </c>
      <c r="AG126" s="10">
        <f t="shared" si="94"/>
        <v>5.0126659265625726</v>
      </c>
      <c r="AH126" s="10">
        <f t="shared" si="37"/>
        <v>4.2940683817989473</v>
      </c>
    </row>
    <row r="127" spans="1:34" x14ac:dyDescent="0.35">
      <c r="A127" s="31" t="s">
        <v>263</v>
      </c>
      <c r="B127" s="112" t="s">
        <v>172</v>
      </c>
      <c r="C127" s="19"/>
      <c r="D127" s="10">
        <f>D116</f>
        <v>5.7684533936332008</v>
      </c>
      <c r="E127" s="10">
        <f>E116</f>
        <v>5.1589759084889355</v>
      </c>
      <c r="F127" s="10">
        <f t="shared" ref="F127:V127" si="95">F116</f>
        <v>5.5639196773736908</v>
      </c>
      <c r="G127" s="10">
        <f t="shared" si="95"/>
        <v>6.6641767816648185</v>
      </c>
      <c r="H127" s="10">
        <f t="shared" si="95"/>
        <v>5.4622026410618369</v>
      </c>
      <c r="I127" s="10">
        <f t="shared" si="95"/>
        <v>6.3364193315258701</v>
      </c>
      <c r="J127" s="10">
        <f t="shared" si="95"/>
        <v>5.703299508211825</v>
      </c>
      <c r="K127" s="10">
        <f t="shared" si="95"/>
        <v>7.5424534890937034</v>
      </c>
      <c r="L127" s="10">
        <f t="shared" si="95"/>
        <v>6.8373070076345082</v>
      </c>
      <c r="M127" s="10">
        <f t="shared" si="95"/>
        <v>6.7045250386111972</v>
      </c>
      <c r="N127" s="10">
        <f t="shared" si="95"/>
        <v>5.9835656816691403</v>
      </c>
      <c r="O127" s="10">
        <f t="shared" si="95"/>
        <v>5.478422384689944</v>
      </c>
      <c r="P127" s="10">
        <f t="shared" si="95"/>
        <v>5.8210867489343547</v>
      </c>
      <c r="Q127" s="10">
        <f t="shared" si="95"/>
        <v>5.7208521889795199</v>
      </c>
      <c r="R127" s="10">
        <f t="shared" si="95"/>
        <v>8.0527815328755921</v>
      </c>
      <c r="S127" s="10">
        <f t="shared" si="95"/>
        <v>6.0302777060006045</v>
      </c>
      <c r="T127" s="10">
        <f>T116</f>
        <v>17.50556204871884</v>
      </c>
      <c r="U127" s="10">
        <f t="shared" si="95"/>
        <v>6.4709044086759411</v>
      </c>
      <c r="V127" s="10">
        <f t="shared" si="95"/>
        <v>6.0302777060006045</v>
      </c>
      <c r="X127" s="10">
        <f t="shared" si="33"/>
        <v>6.7808138517812697</v>
      </c>
      <c r="Y127" s="10">
        <f t="shared" si="34"/>
        <v>6.0532614129694675</v>
      </c>
      <c r="Z127" s="10">
        <f t="shared" si="92"/>
        <v>6.6460603383881853</v>
      </c>
      <c r="AA127" s="10">
        <f t="shared" si="36"/>
        <v>17.50556204871884</v>
      </c>
      <c r="AC127" s="10">
        <f t="shared" si="94"/>
        <v>0</v>
      </c>
      <c r="AD127" s="10">
        <f t="shared" si="94"/>
        <v>0.12423807569108369</v>
      </c>
      <c r="AE127" s="10">
        <f t="shared" si="94"/>
        <v>0</v>
      </c>
      <c r="AF127" s="10">
        <f t="shared" si="94"/>
        <v>0</v>
      </c>
      <c r="AG127" s="10">
        <f t="shared" si="94"/>
        <v>3.8568398382205862</v>
      </c>
      <c r="AH127" s="10">
        <f t="shared" si="37"/>
        <v>0.99526947847791747</v>
      </c>
    </row>
    <row r="128" spans="1:34" x14ac:dyDescent="0.35">
      <c r="A128" s="31" t="s">
        <v>232</v>
      </c>
      <c r="B128" s="19" t="s">
        <v>371</v>
      </c>
      <c r="C128" s="19"/>
      <c r="D128" s="10">
        <f>D132</f>
        <v>3.6538097341063382</v>
      </c>
      <c r="E128" s="10">
        <f t="shared" ref="E128:V128" si="96">E132</f>
        <v>5.5421940553300475</v>
      </c>
      <c r="F128" s="10">
        <f t="shared" si="96"/>
        <v>4.5252246480642722</v>
      </c>
      <c r="G128" s="10">
        <f t="shared" si="96"/>
        <v>6.5543485322107253</v>
      </c>
      <c r="H128" s="10">
        <f t="shared" si="96"/>
        <v>7.9717955903661153E-2</v>
      </c>
      <c r="I128" s="10">
        <f t="shared" si="96"/>
        <v>4.813226560110162</v>
      </c>
      <c r="J128" s="10">
        <f t="shared" si="96"/>
        <v>3.938226560110162</v>
      </c>
      <c r="K128" s="10">
        <f t="shared" si="96"/>
        <v>5.5417803389999474</v>
      </c>
      <c r="L128" s="10">
        <f t="shared" si="96"/>
        <v>5.1009526612693161</v>
      </c>
      <c r="M128" s="10">
        <f t="shared" si="96"/>
        <v>3.1738862159419021</v>
      </c>
      <c r="N128" s="10">
        <f t="shared" si="96"/>
        <v>12.869153902366374</v>
      </c>
      <c r="O128" s="10">
        <f t="shared" si="96"/>
        <v>8.1291921432841576</v>
      </c>
      <c r="P128" s="10">
        <f t="shared" si="96"/>
        <v>7.8348718293762731</v>
      </c>
      <c r="Q128" s="10">
        <f t="shared" si="96"/>
        <v>4.6525305903351235</v>
      </c>
      <c r="R128" s="10">
        <f t="shared" si="96"/>
        <v>5.3864002181456954</v>
      </c>
      <c r="S128" s="10">
        <f t="shared" si="96"/>
        <v>5.3864002181456963</v>
      </c>
      <c r="T128" s="10">
        <f>T132</f>
        <v>1.9002495046608319</v>
      </c>
      <c r="U128" s="10">
        <f t="shared" si="96"/>
        <v>5.3864002181456963</v>
      </c>
      <c r="V128" s="10">
        <f t="shared" si="96"/>
        <v>5.3864002181456963</v>
      </c>
      <c r="W128" s="10"/>
      <c r="X128" s="10">
        <f>AVERAGE(D128:V128)</f>
        <v>5.2555245318237933</v>
      </c>
      <c r="Y128" s="10">
        <f>AVERAGE(D128:Q128)</f>
        <v>5.4577939805291757</v>
      </c>
      <c r="Z128" s="10">
        <f t="shared" si="92"/>
        <v>5.3864002181456954</v>
      </c>
      <c r="AA128" s="10">
        <f t="shared" si="36"/>
        <v>12.869153902366374</v>
      </c>
      <c r="AC128" s="10">
        <f>AC132</f>
        <v>4.393909652389123</v>
      </c>
      <c r="AD128" s="10">
        <f>AD132</f>
        <v>2.9885139183734166</v>
      </c>
      <c r="AE128" s="10">
        <f>AE132</f>
        <v>0</v>
      </c>
      <c r="AF128" s="10">
        <f>AF132</f>
        <v>3.6945960622037566</v>
      </c>
      <c r="AG128" s="10">
        <f>AG132</f>
        <v>5.6913713455023345</v>
      </c>
      <c r="AH128" s="10">
        <f t="shared" si="37"/>
        <v>4.1920977446171577</v>
      </c>
    </row>
    <row r="129" spans="1:34" x14ac:dyDescent="0.35">
      <c r="A129" s="31"/>
      <c r="B129" s="19" t="s">
        <v>372</v>
      </c>
      <c r="C129" s="19"/>
      <c r="D129" s="10">
        <f>D130</f>
        <v>1.7684533936332008</v>
      </c>
      <c r="E129" s="10">
        <f t="shared" ref="E129:V129" si="97">E130</f>
        <v>1.1589759084889355</v>
      </c>
      <c r="F129" s="10">
        <f t="shared" si="97"/>
        <v>1.5639196773736908</v>
      </c>
      <c r="G129" s="10">
        <f t="shared" si="97"/>
        <v>2.6641767816648185</v>
      </c>
      <c r="H129" s="10">
        <f t="shared" si="97"/>
        <v>1.4622026410618369</v>
      </c>
      <c r="I129" s="10">
        <f t="shared" si="97"/>
        <v>2.3364193315258701</v>
      </c>
      <c r="J129" s="10">
        <f t="shared" si="97"/>
        <v>1.703299508211825</v>
      </c>
      <c r="K129" s="10">
        <f t="shared" si="97"/>
        <v>3.5424534890937034</v>
      </c>
      <c r="L129" s="10">
        <f t="shared" si="97"/>
        <v>2.8373070076345082</v>
      </c>
      <c r="M129" s="10">
        <f t="shared" si="97"/>
        <v>2.7045250386111972</v>
      </c>
      <c r="N129" s="10">
        <f t="shared" si="97"/>
        <v>1.9835656816691403</v>
      </c>
      <c r="O129" s="10">
        <f t="shared" si="97"/>
        <v>1.478422384689944</v>
      </c>
      <c r="P129" s="10">
        <f t="shared" si="97"/>
        <v>1.8210867489343547</v>
      </c>
      <c r="Q129" s="10">
        <f t="shared" si="97"/>
        <v>1.7208521889795199</v>
      </c>
      <c r="R129" s="10">
        <f t="shared" si="97"/>
        <v>4.052781532875593</v>
      </c>
      <c r="S129" s="10">
        <f t="shared" si="97"/>
        <v>2.0302777060006045</v>
      </c>
      <c r="T129" s="10">
        <f t="shared" si="97"/>
        <v>13.50556204871884</v>
      </c>
      <c r="U129" s="10">
        <f t="shared" si="97"/>
        <v>2.4709044086759411</v>
      </c>
      <c r="V129" s="10">
        <f t="shared" si="97"/>
        <v>2.0302777060006045</v>
      </c>
      <c r="W129" s="10"/>
      <c r="X129" s="10">
        <f>AVERAGE(D129:V129)</f>
        <v>2.7808138517812702</v>
      </c>
      <c r="Y129" s="10">
        <f>AVERAGE(D129:Q129)</f>
        <v>2.053261412969468</v>
      </c>
      <c r="Z129" s="10">
        <f t="shared" si="92"/>
        <v>2.6460603383881853</v>
      </c>
      <c r="AA129" s="10">
        <f t="shared" si="36"/>
        <v>13.50556204871884</v>
      </c>
      <c r="AC129" s="10">
        <f>AC130</f>
        <v>0</v>
      </c>
      <c r="AD129" s="10">
        <f>AD130</f>
        <v>0.12423807569108369</v>
      </c>
      <c r="AE129" s="10">
        <f>AE130</f>
        <v>0</v>
      </c>
      <c r="AF129" s="10">
        <f>AF130</f>
        <v>0</v>
      </c>
      <c r="AG129" s="10">
        <f>AG130</f>
        <v>3.8568398382205862</v>
      </c>
      <c r="AH129" s="10">
        <f t="shared" si="37"/>
        <v>0.99526947847791747</v>
      </c>
    </row>
    <row r="130" spans="1:34" x14ac:dyDescent="0.35">
      <c r="A130" s="31"/>
      <c r="B130" s="112" t="s">
        <v>170</v>
      </c>
      <c r="C130" s="19"/>
      <c r="D130" s="10">
        <f>D117</f>
        <v>1.7684533936332008</v>
      </c>
      <c r="E130" s="10">
        <f>E117</f>
        <v>1.1589759084889355</v>
      </c>
      <c r="F130" s="10">
        <f t="shared" ref="F130:V130" si="98">F117</f>
        <v>1.5639196773736908</v>
      </c>
      <c r="G130" s="10">
        <f t="shared" si="98"/>
        <v>2.6641767816648185</v>
      </c>
      <c r="H130" s="10">
        <f t="shared" si="98"/>
        <v>1.4622026410618369</v>
      </c>
      <c r="I130" s="10">
        <f t="shared" si="98"/>
        <v>2.3364193315258701</v>
      </c>
      <c r="J130" s="10">
        <f t="shared" si="98"/>
        <v>1.703299508211825</v>
      </c>
      <c r="K130" s="10">
        <f t="shared" si="98"/>
        <v>3.5424534890937034</v>
      </c>
      <c r="L130" s="10">
        <f t="shared" si="98"/>
        <v>2.8373070076345082</v>
      </c>
      <c r="M130" s="10">
        <f t="shared" si="98"/>
        <v>2.7045250386111972</v>
      </c>
      <c r="N130" s="10">
        <f t="shared" si="98"/>
        <v>1.9835656816691403</v>
      </c>
      <c r="O130" s="10">
        <f t="shared" si="98"/>
        <v>1.478422384689944</v>
      </c>
      <c r="P130" s="10">
        <f t="shared" si="98"/>
        <v>1.8210867489343547</v>
      </c>
      <c r="Q130" s="10">
        <f t="shared" si="98"/>
        <v>1.7208521889795199</v>
      </c>
      <c r="R130" s="10">
        <f t="shared" si="98"/>
        <v>4.052781532875593</v>
      </c>
      <c r="S130" s="10">
        <f t="shared" si="98"/>
        <v>2.0302777060006045</v>
      </c>
      <c r="T130" s="10">
        <f>T117</f>
        <v>13.50556204871884</v>
      </c>
      <c r="U130" s="10">
        <f t="shared" si="98"/>
        <v>2.4709044086759411</v>
      </c>
      <c r="V130" s="10">
        <f t="shared" si="98"/>
        <v>2.0302777060006045</v>
      </c>
      <c r="X130" s="10">
        <f t="shared" si="33"/>
        <v>2.7808138517812702</v>
      </c>
      <c r="Y130" s="10">
        <f t="shared" si="34"/>
        <v>2.053261412969468</v>
      </c>
      <c r="Z130" s="10">
        <f t="shared" si="92"/>
        <v>2.6460603383881853</v>
      </c>
      <c r="AA130" s="10">
        <f t="shared" si="36"/>
        <v>13.50556204871884</v>
      </c>
      <c r="AC130" s="10">
        <f>AC117</f>
        <v>0</v>
      </c>
      <c r="AD130" s="10">
        <f>AD117</f>
        <v>0.12423807569108369</v>
      </c>
      <c r="AE130" s="10">
        <f>AE117</f>
        <v>0</v>
      </c>
      <c r="AF130" s="10">
        <f>AF117</f>
        <v>0</v>
      </c>
      <c r="AG130" s="10">
        <f>AG117</f>
        <v>3.8568398382205862</v>
      </c>
      <c r="AH130" s="10">
        <f t="shared" si="37"/>
        <v>0.99526947847791747</v>
      </c>
    </row>
    <row r="131" spans="1:34" s="19" customFormat="1" x14ac:dyDescent="0.35">
      <c r="A131" s="31" t="s">
        <v>232</v>
      </c>
      <c r="B131" s="112" t="s">
        <v>169</v>
      </c>
      <c r="D131" s="82">
        <f>D132+1</f>
        <v>4.6538097341063382</v>
      </c>
      <c r="E131" s="82">
        <f t="shared" ref="E131:V131" si="99">E132+1</f>
        <v>6.5421940553300475</v>
      </c>
      <c r="F131" s="82">
        <f t="shared" si="99"/>
        <v>5.5252246480642722</v>
      </c>
      <c r="G131" s="82">
        <f t="shared" si="99"/>
        <v>7.5543485322107253</v>
      </c>
      <c r="H131" s="82">
        <f t="shared" si="99"/>
        <v>1.0797179559036612</v>
      </c>
      <c r="I131" s="82">
        <f t="shared" si="99"/>
        <v>5.813226560110162</v>
      </c>
      <c r="J131" s="82">
        <f t="shared" si="99"/>
        <v>4.938226560110162</v>
      </c>
      <c r="K131" s="82">
        <f t="shared" si="99"/>
        <v>6.5417803389999474</v>
      </c>
      <c r="L131" s="82">
        <f t="shared" si="99"/>
        <v>6.1009526612693161</v>
      </c>
      <c r="M131" s="82">
        <f t="shared" si="99"/>
        <v>4.1738862159419021</v>
      </c>
      <c r="N131" s="82">
        <f t="shared" si="99"/>
        <v>13.869153902366374</v>
      </c>
      <c r="O131" s="82">
        <f t="shared" si="99"/>
        <v>9.1291921432841576</v>
      </c>
      <c r="P131" s="82">
        <f t="shared" si="99"/>
        <v>8.8348718293762722</v>
      </c>
      <c r="Q131" s="82">
        <f t="shared" si="99"/>
        <v>5.6525305903351235</v>
      </c>
      <c r="R131" s="82">
        <f t="shared" si="99"/>
        <v>6.3864002181456954</v>
      </c>
      <c r="S131" s="82">
        <f t="shared" si="99"/>
        <v>6.3864002181456963</v>
      </c>
      <c r="T131" s="82">
        <f t="shared" si="99"/>
        <v>2.9002495046608319</v>
      </c>
      <c r="U131" s="82">
        <f t="shared" si="99"/>
        <v>6.3864002181456963</v>
      </c>
      <c r="V131" s="82">
        <f t="shared" si="99"/>
        <v>6.3864002181456963</v>
      </c>
      <c r="X131" s="10">
        <f t="shared" si="33"/>
        <v>6.2555245318237933</v>
      </c>
      <c r="Y131" s="10">
        <f t="shared" si="34"/>
        <v>6.4577939805291757</v>
      </c>
      <c r="Z131" s="10">
        <f t="shared" si="92"/>
        <v>6.3864002181456954</v>
      </c>
      <c r="AA131" s="10">
        <f t="shared" si="36"/>
        <v>13.869153902366374</v>
      </c>
      <c r="AC131" s="82">
        <f>AC132</f>
        <v>4.393909652389123</v>
      </c>
      <c r="AD131" s="82">
        <f>AD132</f>
        <v>2.9885139183734166</v>
      </c>
      <c r="AE131" s="82">
        <f>AE132</f>
        <v>0</v>
      </c>
      <c r="AF131" s="82">
        <f>AF132</f>
        <v>3.6945960622037566</v>
      </c>
      <c r="AG131" s="82">
        <f>AG132</f>
        <v>5.6913713455023345</v>
      </c>
      <c r="AH131" s="10">
        <f t="shared" si="37"/>
        <v>4.1920977446171577</v>
      </c>
    </row>
    <row r="132" spans="1:34" x14ac:dyDescent="0.35">
      <c r="A132" s="31"/>
      <c r="B132" s="112" t="s">
        <v>171</v>
      </c>
      <c r="C132" s="19"/>
      <c r="D132" s="10">
        <f>D121</f>
        <v>3.6538097341063382</v>
      </c>
      <c r="E132" s="10">
        <f>E121</f>
        <v>5.5421940553300475</v>
      </c>
      <c r="F132" s="10">
        <f t="shared" ref="F132:V132" si="100">F121</f>
        <v>4.5252246480642722</v>
      </c>
      <c r="G132" s="10">
        <f t="shared" si="100"/>
        <v>6.5543485322107253</v>
      </c>
      <c r="H132" s="10">
        <f t="shared" si="100"/>
        <v>7.9717955903661153E-2</v>
      </c>
      <c r="I132" s="10">
        <f t="shared" si="100"/>
        <v>4.813226560110162</v>
      </c>
      <c r="J132" s="10">
        <f t="shared" si="100"/>
        <v>3.938226560110162</v>
      </c>
      <c r="K132" s="10">
        <f t="shared" si="100"/>
        <v>5.5417803389999474</v>
      </c>
      <c r="L132" s="10">
        <f t="shared" si="100"/>
        <v>5.1009526612693161</v>
      </c>
      <c r="M132" s="10">
        <f t="shared" si="100"/>
        <v>3.1738862159419021</v>
      </c>
      <c r="N132" s="10">
        <f t="shared" si="100"/>
        <v>12.869153902366374</v>
      </c>
      <c r="O132" s="10">
        <f t="shared" si="100"/>
        <v>8.1291921432841576</v>
      </c>
      <c r="P132" s="10">
        <f t="shared" si="100"/>
        <v>7.8348718293762731</v>
      </c>
      <c r="Q132" s="10">
        <f t="shared" si="100"/>
        <v>4.6525305903351235</v>
      </c>
      <c r="R132" s="10">
        <f t="shared" si="100"/>
        <v>5.3864002181456954</v>
      </c>
      <c r="S132" s="10">
        <f t="shared" si="100"/>
        <v>5.3864002181456963</v>
      </c>
      <c r="T132" s="10">
        <f>T121</f>
        <v>1.9002495046608319</v>
      </c>
      <c r="U132" s="10">
        <f t="shared" si="100"/>
        <v>5.3864002181456963</v>
      </c>
      <c r="V132" s="10">
        <f t="shared" si="100"/>
        <v>5.3864002181456963</v>
      </c>
      <c r="X132" s="10">
        <f t="shared" si="33"/>
        <v>5.2555245318237933</v>
      </c>
      <c r="Y132" s="10">
        <f t="shared" si="34"/>
        <v>5.4577939805291757</v>
      </c>
      <c r="Z132" s="10">
        <f t="shared" si="92"/>
        <v>5.3864002181456954</v>
      </c>
      <c r="AA132" s="10">
        <f t="shared" si="36"/>
        <v>12.869153902366374</v>
      </c>
      <c r="AC132" s="10">
        <f t="shared" ref="AC132:AG133" si="101">AC121</f>
        <v>4.393909652389123</v>
      </c>
      <c r="AD132" s="10">
        <f t="shared" si="101"/>
        <v>2.9885139183734166</v>
      </c>
      <c r="AE132" s="10">
        <f t="shared" si="101"/>
        <v>0</v>
      </c>
      <c r="AF132" s="10">
        <f t="shared" si="101"/>
        <v>3.6945960622037566</v>
      </c>
      <c r="AG132" s="10">
        <f t="shared" si="101"/>
        <v>5.6913713455023345</v>
      </c>
      <c r="AH132" s="10">
        <f t="shared" si="37"/>
        <v>4.1920977446171577</v>
      </c>
    </row>
    <row r="133" spans="1:34" x14ac:dyDescent="0.35">
      <c r="A133" s="31"/>
      <c r="B133" s="112" t="s">
        <v>173</v>
      </c>
      <c r="C133" s="19"/>
      <c r="D133" s="10">
        <f>D122</f>
        <v>11.603666666666662</v>
      </c>
      <c r="E133" s="10">
        <f>E122</f>
        <v>15.103666666666669</v>
      </c>
      <c r="F133" s="10">
        <f t="shared" ref="F133:V133" si="102">F122</f>
        <v>13.242555555555555</v>
      </c>
      <c r="G133" s="10">
        <f t="shared" si="102"/>
        <v>6.3362447797494177</v>
      </c>
      <c r="H133" s="10">
        <f t="shared" si="102"/>
        <v>3.7703333333333333</v>
      </c>
      <c r="I133" s="10">
        <f t="shared" si="102"/>
        <v>10.325888888888883</v>
      </c>
      <c r="J133" s="10">
        <f t="shared" si="102"/>
        <v>3.8536666666666655</v>
      </c>
      <c r="K133" s="10">
        <f t="shared" si="102"/>
        <v>9.353666666666669</v>
      </c>
      <c r="L133" s="10">
        <f t="shared" si="102"/>
        <v>5.7147777777777762</v>
      </c>
      <c r="M133" s="10">
        <f t="shared" si="102"/>
        <v>6.4369999999999958</v>
      </c>
      <c r="N133" s="10">
        <f t="shared" si="102"/>
        <v>11.048111111111112</v>
      </c>
      <c r="O133" s="10">
        <f t="shared" si="102"/>
        <v>13.687000000000005</v>
      </c>
      <c r="P133" s="10">
        <f t="shared" si="102"/>
        <v>4.5271802397593834</v>
      </c>
      <c r="Q133" s="10">
        <f t="shared" si="102"/>
        <v>10.826702084485341</v>
      </c>
      <c r="R133" s="10">
        <f t="shared" si="102"/>
        <v>8.6339198938015258</v>
      </c>
      <c r="S133" s="10">
        <f t="shared" si="102"/>
        <v>11.979765075055887</v>
      </c>
      <c r="T133" s="10">
        <f>T122</f>
        <v>3.7703333333333333</v>
      </c>
      <c r="U133" s="10">
        <f t="shared" si="102"/>
        <v>12.738435478661263</v>
      </c>
      <c r="V133" s="10">
        <f t="shared" si="102"/>
        <v>12.562591462956284</v>
      </c>
      <c r="X133" s="10">
        <f t="shared" si="33"/>
        <v>9.2376581937439877</v>
      </c>
      <c r="Y133" s="10">
        <f t="shared" si="34"/>
        <v>8.9878900312376775</v>
      </c>
      <c r="Z133" s="10">
        <f t="shared" si="92"/>
        <v>11.478677977618739</v>
      </c>
      <c r="AA133" s="10">
        <f t="shared" si="36"/>
        <v>15.103666666666669</v>
      </c>
      <c r="AC133" s="10">
        <f t="shared" si="101"/>
        <v>8.6339198938015258</v>
      </c>
      <c r="AD133" s="10">
        <f t="shared" si="101"/>
        <v>9.9939965175651615</v>
      </c>
      <c r="AE133" s="10">
        <f t="shared" si="101"/>
        <v>0</v>
      </c>
      <c r="AF133" s="10">
        <f t="shared" si="101"/>
        <v>12.738435478661263</v>
      </c>
      <c r="AG133" s="10">
        <f t="shared" si="101"/>
        <v>12.562591462956284</v>
      </c>
      <c r="AH133" s="10">
        <f t="shared" si="37"/>
        <v>10.982235838246059</v>
      </c>
    </row>
    <row r="134" spans="1:34" x14ac:dyDescent="0.35">
      <c r="A134" s="31"/>
      <c r="B134" s="112" t="s">
        <v>202</v>
      </c>
      <c r="C134" s="19"/>
      <c r="D134" s="10">
        <f>D125</f>
        <v>11.603666666666662</v>
      </c>
      <c r="E134" s="10">
        <f>E125</f>
        <v>15.103666666666669</v>
      </c>
      <c r="F134" s="10">
        <f t="shared" ref="F134:V134" si="103">F125</f>
        <v>13.242555555555555</v>
      </c>
      <c r="G134" s="10">
        <f t="shared" si="103"/>
        <v>6.3362447797494177</v>
      </c>
      <c r="H134" s="10">
        <f t="shared" si="103"/>
        <v>3.7703333333333333</v>
      </c>
      <c r="I134" s="10">
        <f t="shared" si="103"/>
        <v>10.325888888888883</v>
      </c>
      <c r="J134" s="10">
        <f t="shared" si="103"/>
        <v>3.8536666666666655</v>
      </c>
      <c r="K134" s="10">
        <f t="shared" si="103"/>
        <v>9.353666666666669</v>
      </c>
      <c r="L134" s="10">
        <f t="shared" si="103"/>
        <v>5.7147777777777762</v>
      </c>
      <c r="M134" s="10">
        <f t="shared" si="103"/>
        <v>6.4369999999999958</v>
      </c>
      <c r="N134" s="10">
        <f t="shared" si="103"/>
        <v>11.048111111111112</v>
      </c>
      <c r="O134" s="10">
        <f t="shared" si="103"/>
        <v>13.687000000000005</v>
      </c>
      <c r="P134" s="10">
        <f t="shared" si="103"/>
        <v>4.5271802397593834</v>
      </c>
      <c r="Q134" s="10">
        <f t="shared" si="103"/>
        <v>10.826702084485341</v>
      </c>
      <c r="R134" s="10">
        <f t="shared" si="103"/>
        <v>8.6339198938015258</v>
      </c>
      <c r="S134" s="10">
        <f t="shared" si="103"/>
        <v>11.979765075055887</v>
      </c>
      <c r="T134" s="10">
        <f>T125</f>
        <v>3.7703333333333333</v>
      </c>
      <c r="U134" s="10">
        <f t="shared" si="103"/>
        <v>12.738435478661263</v>
      </c>
      <c r="V134" s="10">
        <f t="shared" si="103"/>
        <v>12.562591462956284</v>
      </c>
      <c r="X134" s="10">
        <f t="shared" si="33"/>
        <v>9.2376581937439877</v>
      </c>
      <c r="Y134" s="10">
        <f t="shared" si="34"/>
        <v>8.9878900312376775</v>
      </c>
      <c r="Z134" s="10">
        <f t="shared" si="92"/>
        <v>11.478677977618739</v>
      </c>
      <c r="AA134" s="10">
        <f t="shared" si="36"/>
        <v>15.103666666666669</v>
      </c>
      <c r="AC134" s="10">
        <f>AC125</f>
        <v>8.6339198938015258</v>
      </c>
      <c r="AD134" s="10">
        <f>AD125</f>
        <v>9.9939965175651615</v>
      </c>
      <c r="AE134" s="10">
        <f>AE125</f>
        <v>0</v>
      </c>
      <c r="AF134" s="10">
        <f>AF125</f>
        <v>12.738435478661263</v>
      </c>
      <c r="AG134" s="10">
        <f>AG125</f>
        <v>12.562591462956284</v>
      </c>
      <c r="AH134" s="10">
        <f t="shared" si="37"/>
        <v>10.982235838246059</v>
      </c>
    </row>
    <row r="135" spans="1:34" x14ac:dyDescent="0.35">
      <c r="A135" s="31"/>
      <c r="B135" s="19" t="s">
        <v>373</v>
      </c>
      <c r="C135" s="19"/>
      <c r="D135" s="10"/>
      <c r="E135" s="10"/>
      <c r="F135" s="10"/>
      <c r="G135" s="10"/>
      <c r="H135" s="10"/>
      <c r="I135" s="10"/>
      <c r="J135" s="10"/>
      <c r="K135" s="10"/>
      <c r="L135" s="10"/>
      <c r="M135" s="10"/>
      <c r="N135" s="10"/>
      <c r="O135" s="10"/>
      <c r="P135" s="10"/>
      <c r="Q135" s="10"/>
      <c r="R135" s="10"/>
      <c r="S135" s="10"/>
      <c r="T135" s="10"/>
      <c r="U135" s="10"/>
      <c r="V135" s="10"/>
      <c r="X135" s="10"/>
      <c r="Y135" s="10"/>
      <c r="Z135" s="10"/>
      <c r="AA135" s="10">
        <f t="shared" si="36"/>
        <v>0</v>
      </c>
      <c r="AC135" s="10"/>
      <c r="AD135" s="10"/>
      <c r="AE135" s="10"/>
      <c r="AF135" s="10"/>
      <c r="AG135" s="10"/>
      <c r="AH135" s="10" t="e">
        <f t="shared" si="37"/>
        <v>#DIV/0!</v>
      </c>
    </row>
    <row r="136" spans="1:34" x14ac:dyDescent="0.35">
      <c r="A136" s="31" t="s">
        <v>381</v>
      </c>
      <c r="B136" s="23" t="s">
        <v>439</v>
      </c>
      <c r="C136" s="19"/>
      <c r="D136" s="10">
        <f>D130</f>
        <v>1.7684533936332008</v>
      </c>
      <c r="E136" s="10">
        <f t="shared" ref="E136:V136" si="104">E130</f>
        <v>1.1589759084889355</v>
      </c>
      <c r="F136" s="10">
        <f t="shared" si="104"/>
        <v>1.5639196773736908</v>
      </c>
      <c r="G136" s="10">
        <f t="shared" si="104"/>
        <v>2.6641767816648185</v>
      </c>
      <c r="H136" s="10">
        <f t="shared" si="104"/>
        <v>1.4622026410618369</v>
      </c>
      <c r="I136" s="10">
        <f t="shared" si="104"/>
        <v>2.3364193315258701</v>
      </c>
      <c r="J136" s="10">
        <f t="shared" si="104"/>
        <v>1.703299508211825</v>
      </c>
      <c r="K136" s="10">
        <f t="shared" si="104"/>
        <v>3.5424534890937034</v>
      </c>
      <c r="L136" s="10">
        <f t="shared" si="104"/>
        <v>2.8373070076345082</v>
      </c>
      <c r="M136" s="10">
        <f t="shared" si="104"/>
        <v>2.7045250386111972</v>
      </c>
      <c r="N136" s="10">
        <f t="shared" si="104"/>
        <v>1.9835656816691403</v>
      </c>
      <c r="O136" s="10">
        <f t="shared" si="104"/>
        <v>1.478422384689944</v>
      </c>
      <c r="P136" s="10">
        <f t="shared" si="104"/>
        <v>1.8210867489343547</v>
      </c>
      <c r="Q136" s="10">
        <f t="shared" si="104"/>
        <v>1.7208521889795199</v>
      </c>
      <c r="R136" s="10">
        <f t="shared" si="104"/>
        <v>4.052781532875593</v>
      </c>
      <c r="S136" s="10">
        <f t="shared" si="104"/>
        <v>2.0302777060006045</v>
      </c>
      <c r="T136" s="10">
        <f>T130</f>
        <v>13.50556204871884</v>
      </c>
      <c r="U136" s="10">
        <f t="shared" si="104"/>
        <v>2.4709044086759411</v>
      </c>
      <c r="V136" s="10">
        <f t="shared" si="104"/>
        <v>2.0302777060006045</v>
      </c>
      <c r="W136" s="10"/>
      <c r="X136" s="10">
        <f>AVERAGE(D136:V136)</f>
        <v>2.7808138517812702</v>
      </c>
      <c r="Y136" s="10">
        <f>AVERAGE(D136:Q136)</f>
        <v>2.053261412969468</v>
      </c>
      <c r="Z136" s="10">
        <f t="shared" ref="Z136:Z191" si="105">AVERAGE(R136:S136,U136:V136)</f>
        <v>2.6460603383881853</v>
      </c>
      <c r="AA136" s="10">
        <f t="shared" ref="AA136:AA191" si="106">MAX(D136:V136)</f>
        <v>13.50556204871884</v>
      </c>
      <c r="AC136" s="10">
        <f>AC130</f>
        <v>0</v>
      </c>
      <c r="AD136" s="10">
        <f>AD130</f>
        <v>0.12423807569108369</v>
      </c>
      <c r="AE136" s="10">
        <f>AE130</f>
        <v>0</v>
      </c>
      <c r="AF136" s="10">
        <f>AF130</f>
        <v>0</v>
      </c>
      <c r="AG136" s="10">
        <f>AG130</f>
        <v>3.8568398382205862</v>
      </c>
      <c r="AH136" s="10">
        <f t="shared" ref="AH136:AH191" si="107">AVERAGE(AC136:AD136,AF136:AG136)</f>
        <v>0.99526947847791747</v>
      </c>
    </row>
    <row r="137" spans="1:34" x14ac:dyDescent="0.35">
      <c r="A137" s="31"/>
      <c r="B137" s="23" t="s">
        <v>440</v>
      </c>
      <c r="C137" s="19"/>
      <c r="D137" s="10">
        <f>D130</f>
        <v>1.7684533936332008</v>
      </c>
      <c r="E137" s="10">
        <f t="shared" ref="E137:V137" si="108">E130</f>
        <v>1.1589759084889355</v>
      </c>
      <c r="F137" s="10">
        <f t="shared" si="108"/>
        <v>1.5639196773736908</v>
      </c>
      <c r="G137" s="10">
        <f t="shared" si="108"/>
        <v>2.6641767816648185</v>
      </c>
      <c r="H137" s="10">
        <f t="shared" si="108"/>
        <v>1.4622026410618369</v>
      </c>
      <c r="I137" s="10">
        <f t="shared" si="108"/>
        <v>2.3364193315258701</v>
      </c>
      <c r="J137" s="10">
        <f t="shared" si="108"/>
        <v>1.703299508211825</v>
      </c>
      <c r="K137" s="10">
        <f t="shared" si="108"/>
        <v>3.5424534890937034</v>
      </c>
      <c r="L137" s="10">
        <f t="shared" si="108"/>
        <v>2.8373070076345082</v>
      </c>
      <c r="M137" s="10">
        <f t="shared" si="108"/>
        <v>2.7045250386111972</v>
      </c>
      <c r="N137" s="10">
        <f t="shared" si="108"/>
        <v>1.9835656816691403</v>
      </c>
      <c r="O137" s="10">
        <f t="shared" si="108"/>
        <v>1.478422384689944</v>
      </c>
      <c r="P137" s="10">
        <f t="shared" si="108"/>
        <v>1.8210867489343547</v>
      </c>
      <c r="Q137" s="10">
        <f t="shared" si="108"/>
        <v>1.7208521889795199</v>
      </c>
      <c r="R137" s="10">
        <f t="shared" si="108"/>
        <v>4.052781532875593</v>
      </c>
      <c r="S137" s="10">
        <f t="shared" si="108"/>
        <v>2.0302777060006045</v>
      </c>
      <c r="T137" s="10">
        <f t="shared" si="108"/>
        <v>13.50556204871884</v>
      </c>
      <c r="U137" s="10">
        <f t="shared" si="108"/>
        <v>2.4709044086759411</v>
      </c>
      <c r="V137" s="10">
        <f t="shared" si="108"/>
        <v>2.0302777060006045</v>
      </c>
      <c r="W137" s="10"/>
      <c r="X137" s="10">
        <f>AVERAGE(D137:V137)</f>
        <v>2.7808138517812702</v>
      </c>
      <c r="Y137" s="10">
        <f>AVERAGE(D137:Q137)</f>
        <v>2.053261412969468</v>
      </c>
      <c r="Z137" s="10">
        <f>AVERAGE(R137:S137,U137:V137)</f>
        <v>2.6460603383881853</v>
      </c>
      <c r="AA137" s="10">
        <f>MAX(D137:V137)</f>
        <v>13.50556204871884</v>
      </c>
      <c r="AC137" s="10">
        <f t="shared" ref="AC137:AH137" si="109">AC130</f>
        <v>0</v>
      </c>
      <c r="AD137" s="10">
        <f t="shared" si="109"/>
        <v>0.12423807569108369</v>
      </c>
      <c r="AE137" s="10">
        <f t="shared" si="109"/>
        <v>0</v>
      </c>
      <c r="AF137" s="10">
        <f t="shared" si="109"/>
        <v>0</v>
      </c>
      <c r="AG137" s="10">
        <f t="shared" si="109"/>
        <v>3.8568398382205862</v>
      </c>
      <c r="AH137" s="10">
        <f t="shared" si="109"/>
        <v>0.99526947847791747</v>
      </c>
    </row>
    <row r="138" spans="1:34" x14ac:dyDescent="0.35">
      <c r="A138" s="31" t="s">
        <v>269</v>
      </c>
      <c r="B138" s="112" t="s">
        <v>192</v>
      </c>
      <c r="C138" s="19"/>
      <c r="D138" s="10">
        <f>D133</f>
        <v>11.603666666666662</v>
      </c>
      <c r="E138" s="10">
        <f>E133</f>
        <v>15.103666666666669</v>
      </c>
      <c r="F138" s="10">
        <f t="shared" ref="F138:V138" si="110">F133</f>
        <v>13.242555555555555</v>
      </c>
      <c r="G138" s="10">
        <f t="shared" si="110"/>
        <v>6.3362447797494177</v>
      </c>
      <c r="H138" s="10">
        <f t="shared" si="110"/>
        <v>3.7703333333333333</v>
      </c>
      <c r="I138" s="10">
        <f t="shared" si="110"/>
        <v>10.325888888888883</v>
      </c>
      <c r="J138" s="10">
        <f t="shared" si="110"/>
        <v>3.8536666666666655</v>
      </c>
      <c r="K138" s="10">
        <f t="shared" si="110"/>
        <v>9.353666666666669</v>
      </c>
      <c r="L138" s="10">
        <f t="shared" si="110"/>
        <v>5.7147777777777762</v>
      </c>
      <c r="M138" s="10">
        <f t="shared" si="110"/>
        <v>6.4369999999999958</v>
      </c>
      <c r="N138" s="10">
        <f t="shared" si="110"/>
        <v>11.048111111111112</v>
      </c>
      <c r="O138" s="10">
        <f t="shared" si="110"/>
        <v>13.687000000000005</v>
      </c>
      <c r="P138" s="10">
        <f t="shared" si="110"/>
        <v>4.5271802397593834</v>
      </c>
      <c r="Q138" s="10">
        <f t="shared" si="110"/>
        <v>10.826702084485341</v>
      </c>
      <c r="R138" s="10">
        <f t="shared" si="110"/>
        <v>8.6339198938015258</v>
      </c>
      <c r="S138" s="10">
        <f t="shared" si="110"/>
        <v>11.979765075055887</v>
      </c>
      <c r="T138" s="10">
        <f>T133</f>
        <v>3.7703333333333333</v>
      </c>
      <c r="U138" s="10">
        <f t="shared" si="110"/>
        <v>12.738435478661263</v>
      </c>
      <c r="V138" s="10">
        <f t="shared" si="110"/>
        <v>12.562591462956284</v>
      </c>
      <c r="X138" s="10">
        <f t="shared" si="33"/>
        <v>9.2376581937439877</v>
      </c>
      <c r="Y138" s="10">
        <f t="shared" si="34"/>
        <v>8.9878900312376775</v>
      </c>
      <c r="Z138" s="10">
        <f t="shared" si="105"/>
        <v>11.478677977618739</v>
      </c>
      <c r="AA138" s="10">
        <f t="shared" si="106"/>
        <v>15.103666666666669</v>
      </c>
      <c r="AC138" s="10">
        <f>AC133</f>
        <v>8.6339198938015258</v>
      </c>
      <c r="AD138" s="10">
        <f>AD133</f>
        <v>9.9939965175651615</v>
      </c>
      <c r="AE138" s="10">
        <f>AE133</f>
        <v>0</v>
      </c>
      <c r="AF138" s="10">
        <f>AF133</f>
        <v>12.738435478661263</v>
      </c>
      <c r="AG138" s="10">
        <f>AG133</f>
        <v>12.562591462956284</v>
      </c>
      <c r="AH138" s="10">
        <f t="shared" si="107"/>
        <v>10.982235838246059</v>
      </c>
    </row>
    <row r="139" spans="1:34" ht="13.15" x14ac:dyDescent="0.4">
      <c r="A139" s="90" t="s">
        <v>203</v>
      </c>
      <c r="B139" s="112" t="s">
        <v>168</v>
      </c>
      <c r="C139" s="80"/>
      <c r="D139" s="86">
        <f>D126*$A$145</f>
        <v>3.8763451541161076</v>
      </c>
      <c r="E139" s="86">
        <f t="shared" ref="E139:V139" si="111">E126*$A$145</f>
        <v>4.1191967760380628</v>
      </c>
      <c r="F139" s="86">
        <f t="shared" si="111"/>
        <v>4.9592371630435537</v>
      </c>
      <c r="G139" s="86">
        <f t="shared" si="111"/>
        <v>1.9094729894486906</v>
      </c>
      <c r="H139" s="86">
        <f t="shared" si="111"/>
        <v>0.22214586585987994</v>
      </c>
      <c r="I139" s="86">
        <f t="shared" si="111"/>
        <v>3.3886227341872819</v>
      </c>
      <c r="J139" s="86">
        <f t="shared" si="111"/>
        <v>3.0060604566072104</v>
      </c>
      <c r="K139" s="86">
        <f t="shared" si="111"/>
        <v>2.8255651915278532</v>
      </c>
      <c r="L139" s="86">
        <f t="shared" si="111"/>
        <v>1.1310777184743592</v>
      </c>
      <c r="M139" s="86">
        <f t="shared" si="111"/>
        <v>1.1802241576748267</v>
      </c>
      <c r="N139" s="86">
        <f t="shared" si="111"/>
        <v>1.0524823489702217</v>
      </c>
      <c r="O139" s="86">
        <f t="shared" si="111"/>
        <v>0.59228821461432823</v>
      </c>
      <c r="P139" s="86">
        <f t="shared" si="111"/>
        <v>1.3759900111844581</v>
      </c>
      <c r="Q139" s="86">
        <f t="shared" si="111"/>
        <v>3.1546539562975187</v>
      </c>
      <c r="R139" s="86">
        <f t="shared" si="111"/>
        <v>2.322435096476287</v>
      </c>
      <c r="S139" s="86">
        <f t="shared" si="111"/>
        <v>2.322435096476287</v>
      </c>
      <c r="T139" s="86">
        <f t="shared" ref="T139:T149" si="112">T126*$A$145</f>
        <v>5.6550568978883504</v>
      </c>
      <c r="U139" s="86">
        <f t="shared" si="111"/>
        <v>2.322435096476287</v>
      </c>
      <c r="V139" s="86">
        <f t="shared" si="111"/>
        <v>2.322435096476287</v>
      </c>
      <c r="W139" s="86"/>
      <c r="X139" s="10">
        <f t="shared" si="33"/>
        <v>2.5125347379914653</v>
      </c>
      <c r="Y139" s="10">
        <f t="shared" si="34"/>
        <v>2.3423830527174538</v>
      </c>
      <c r="Z139" s="10">
        <f t="shared" si="105"/>
        <v>2.322435096476287</v>
      </c>
      <c r="AA139" s="10">
        <f t="shared" si="106"/>
        <v>5.6550568978883504</v>
      </c>
      <c r="AC139" s="86">
        <f t="shared" ref="AC139:AG152" si="113">AC126*$A$145</f>
        <v>1.962767192444836</v>
      </c>
      <c r="AD139" s="86">
        <f t="shared" si="113"/>
        <v>1.5315658237101721</v>
      </c>
      <c r="AE139" s="86">
        <f t="shared" si="113"/>
        <v>0</v>
      </c>
      <c r="AF139" s="86">
        <f t="shared" si="113"/>
        <v>2.5874707841616003</v>
      </c>
      <c r="AG139" s="86">
        <f t="shared" si="113"/>
        <v>2.5063329632812863</v>
      </c>
      <c r="AH139" s="10">
        <f t="shared" si="107"/>
        <v>2.1470341908994737</v>
      </c>
    </row>
    <row r="140" spans="1:34" x14ac:dyDescent="0.35">
      <c r="A140" s="31" t="s">
        <v>448</v>
      </c>
      <c r="B140" s="112" t="s">
        <v>172</v>
      </c>
      <c r="C140" s="19"/>
      <c r="D140" s="82">
        <f>D143+3</f>
        <v>3.8842266968166004</v>
      </c>
      <c r="E140" s="82">
        <f t="shared" ref="E140:V140" si="114">E143+3</f>
        <v>3.5794879542444678</v>
      </c>
      <c r="F140" s="82">
        <f t="shared" si="114"/>
        <v>3.7819598386868454</v>
      </c>
      <c r="G140" s="82">
        <f t="shared" si="114"/>
        <v>4.3320883908324088</v>
      </c>
      <c r="H140" s="82">
        <f t="shared" si="114"/>
        <v>3.7311013205309185</v>
      </c>
      <c r="I140" s="82">
        <f t="shared" si="114"/>
        <v>4.1682096657629355</v>
      </c>
      <c r="J140" s="82">
        <f t="shared" si="114"/>
        <v>3.8516497541059125</v>
      </c>
      <c r="K140" s="82">
        <f t="shared" si="114"/>
        <v>4.7712267445468513</v>
      </c>
      <c r="L140" s="82">
        <f t="shared" si="114"/>
        <v>4.4186535038172536</v>
      </c>
      <c r="M140" s="82">
        <f t="shared" si="114"/>
        <v>4.352262519305599</v>
      </c>
      <c r="N140" s="82">
        <f t="shared" si="114"/>
        <v>3.9917828408345701</v>
      </c>
      <c r="O140" s="82">
        <f t="shared" si="114"/>
        <v>3.739211192344972</v>
      </c>
      <c r="P140" s="82">
        <f t="shared" si="114"/>
        <v>3.9105433744671774</v>
      </c>
      <c r="Q140" s="82">
        <f t="shared" si="114"/>
        <v>3.8604260944897599</v>
      </c>
      <c r="R140" s="82">
        <f t="shared" si="114"/>
        <v>5.026390766437796</v>
      </c>
      <c r="S140" s="82">
        <f t="shared" si="114"/>
        <v>4.0151388530003018</v>
      </c>
      <c r="T140" s="82">
        <f t="shared" si="114"/>
        <v>9.75278102435942</v>
      </c>
      <c r="U140" s="82">
        <f t="shared" si="114"/>
        <v>4.235452204337971</v>
      </c>
      <c r="V140" s="82">
        <f t="shared" si="114"/>
        <v>4.0151388530003018</v>
      </c>
      <c r="W140" s="82"/>
      <c r="X140" s="10">
        <f t="shared" si="33"/>
        <v>4.3904069258906349</v>
      </c>
      <c r="Y140" s="10">
        <f t="shared" si="34"/>
        <v>4.0266307064847338</v>
      </c>
      <c r="Z140" s="10">
        <f t="shared" si="105"/>
        <v>4.3230301691940927</v>
      </c>
      <c r="AA140" s="10">
        <f t="shared" si="106"/>
        <v>9.75278102435942</v>
      </c>
      <c r="AC140" s="82">
        <f t="shared" si="113"/>
        <v>0</v>
      </c>
      <c r="AD140" s="82">
        <f t="shared" si="113"/>
        <v>6.2119037845541847E-2</v>
      </c>
      <c r="AE140" s="82">
        <f t="shared" si="113"/>
        <v>0</v>
      </c>
      <c r="AF140" s="82">
        <f t="shared" si="113"/>
        <v>0</v>
      </c>
      <c r="AG140" s="82">
        <f t="shared" si="113"/>
        <v>1.9284199191102931</v>
      </c>
      <c r="AH140" s="10">
        <f t="shared" si="107"/>
        <v>0.49763473923895873</v>
      </c>
    </row>
    <row r="141" spans="1:34" x14ac:dyDescent="0.35">
      <c r="A141" s="19"/>
      <c r="B141" s="19" t="s">
        <v>371</v>
      </c>
      <c r="C141" s="19"/>
      <c r="D141" s="82">
        <f t="shared" ref="D141:V141" si="115">D128*$A$145</f>
        <v>1.8269048670531691</v>
      </c>
      <c r="E141" s="82">
        <f t="shared" si="115"/>
        <v>2.7710970276650237</v>
      </c>
      <c r="F141" s="82">
        <f t="shared" si="115"/>
        <v>2.2626123240321361</v>
      </c>
      <c r="G141" s="82">
        <f t="shared" si="115"/>
        <v>3.2771742661053627</v>
      </c>
      <c r="H141" s="82">
        <f t="shared" si="115"/>
        <v>3.9858977951830576E-2</v>
      </c>
      <c r="I141" s="82">
        <f t="shared" si="115"/>
        <v>2.406613280055081</v>
      </c>
      <c r="J141" s="82">
        <f t="shared" si="115"/>
        <v>1.969113280055081</v>
      </c>
      <c r="K141" s="82">
        <f t="shared" si="115"/>
        <v>2.7708901694999737</v>
      </c>
      <c r="L141" s="82">
        <f t="shared" si="115"/>
        <v>2.5504763306346581</v>
      </c>
      <c r="M141" s="82">
        <f t="shared" si="115"/>
        <v>1.5869431079709511</v>
      </c>
      <c r="N141" s="82">
        <f t="shared" si="115"/>
        <v>6.4345769511831872</v>
      </c>
      <c r="O141" s="82">
        <f t="shared" si="115"/>
        <v>4.0645960716420788</v>
      </c>
      <c r="P141" s="82">
        <f t="shared" si="115"/>
        <v>3.9174359146881366</v>
      </c>
      <c r="Q141" s="82">
        <f t="shared" si="115"/>
        <v>2.3262652951675618</v>
      </c>
      <c r="R141" s="82">
        <f t="shared" si="115"/>
        <v>2.6932001090728477</v>
      </c>
      <c r="S141" s="82">
        <f t="shared" si="115"/>
        <v>2.6932001090728481</v>
      </c>
      <c r="T141" s="82">
        <f t="shared" si="112"/>
        <v>0.95012475233041593</v>
      </c>
      <c r="U141" s="82">
        <f t="shared" si="115"/>
        <v>2.6932001090728481</v>
      </c>
      <c r="V141" s="82">
        <f t="shared" si="115"/>
        <v>2.6932001090728481</v>
      </c>
      <c r="W141" s="82"/>
      <c r="X141" s="10">
        <f t="shared" si="33"/>
        <v>2.6277622659118967</v>
      </c>
      <c r="Y141" s="10">
        <f t="shared" si="34"/>
        <v>2.7288969902645879</v>
      </c>
      <c r="Z141" s="10">
        <f t="shared" si="105"/>
        <v>2.6932001090728477</v>
      </c>
      <c r="AA141" s="10">
        <f t="shared" si="106"/>
        <v>6.4345769511831872</v>
      </c>
      <c r="AC141" s="82">
        <f t="shared" si="113"/>
        <v>2.1969548261945615</v>
      </c>
      <c r="AD141" s="82">
        <f t="shared" si="113"/>
        <v>1.4942569591867083</v>
      </c>
      <c r="AE141" s="82">
        <f t="shared" si="113"/>
        <v>0</v>
      </c>
      <c r="AF141" s="82">
        <f t="shared" si="113"/>
        <v>1.8472980311018783</v>
      </c>
      <c r="AG141" s="82">
        <f t="shared" si="113"/>
        <v>2.8456856727511672</v>
      </c>
      <c r="AH141" s="10">
        <f t="shared" si="107"/>
        <v>2.0960488723085788</v>
      </c>
    </row>
    <row r="142" spans="1:34" x14ac:dyDescent="0.35">
      <c r="A142" s="31" t="s">
        <v>204</v>
      </c>
      <c r="B142" s="19" t="s">
        <v>372</v>
      </c>
      <c r="C142" s="19"/>
      <c r="D142" s="82">
        <f t="shared" ref="D142:V142" si="116">D129*$A$145</f>
        <v>0.88422669681660038</v>
      </c>
      <c r="E142" s="82">
        <f t="shared" si="116"/>
        <v>0.57948795424446775</v>
      </c>
      <c r="F142" s="82">
        <f t="shared" si="116"/>
        <v>0.78195983868684538</v>
      </c>
      <c r="G142" s="82">
        <f t="shared" si="116"/>
        <v>1.3320883908324093</v>
      </c>
      <c r="H142" s="82">
        <f t="shared" si="116"/>
        <v>0.73110132053091847</v>
      </c>
      <c r="I142" s="82">
        <f t="shared" si="116"/>
        <v>1.1682096657629351</v>
      </c>
      <c r="J142" s="82">
        <f t="shared" si="116"/>
        <v>0.85164975410591248</v>
      </c>
      <c r="K142" s="82">
        <f t="shared" si="116"/>
        <v>1.7712267445468517</v>
      </c>
      <c r="L142" s="82">
        <f t="shared" si="116"/>
        <v>1.4186535038172541</v>
      </c>
      <c r="M142" s="82">
        <f t="shared" si="116"/>
        <v>1.3522625193055986</v>
      </c>
      <c r="N142" s="82">
        <f t="shared" si="116"/>
        <v>0.99178284083457013</v>
      </c>
      <c r="O142" s="82">
        <f t="shared" si="116"/>
        <v>0.73921119234497201</v>
      </c>
      <c r="P142" s="82">
        <f t="shared" si="116"/>
        <v>0.91054337446717737</v>
      </c>
      <c r="Q142" s="82">
        <f t="shared" si="116"/>
        <v>0.86042609448975993</v>
      </c>
      <c r="R142" s="82">
        <f t="shared" si="116"/>
        <v>2.0263907664377965</v>
      </c>
      <c r="S142" s="82">
        <f t="shared" si="116"/>
        <v>1.0151388530003023</v>
      </c>
      <c r="T142" s="82">
        <f t="shared" si="112"/>
        <v>6.75278102435942</v>
      </c>
      <c r="U142" s="82">
        <f t="shared" si="116"/>
        <v>1.2354522043379705</v>
      </c>
      <c r="V142" s="82">
        <f t="shared" si="116"/>
        <v>1.0151388530003023</v>
      </c>
      <c r="W142" s="82"/>
      <c r="X142" s="10">
        <f t="shared" si="33"/>
        <v>1.3904069258906351</v>
      </c>
      <c r="Y142" s="10">
        <f t="shared" si="34"/>
        <v>1.026630706484734</v>
      </c>
      <c r="Z142" s="10">
        <f t="shared" si="105"/>
        <v>1.3230301691940927</v>
      </c>
      <c r="AA142" s="10">
        <f t="shared" si="106"/>
        <v>6.75278102435942</v>
      </c>
      <c r="AC142" s="82">
        <f t="shared" si="113"/>
        <v>0</v>
      </c>
      <c r="AD142" s="82">
        <f t="shared" si="113"/>
        <v>6.2119037845541847E-2</v>
      </c>
      <c r="AE142" s="82">
        <f t="shared" si="113"/>
        <v>0</v>
      </c>
      <c r="AF142" s="82">
        <f t="shared" si="113"/>
        <v>0</v>
      </c>
      <c r="AG142" s="82">
        <f t="shared" si="113"/>
        <v>1.9284199191102931</v>
      </c>
      <c r="AH142" s="10">
        <f t="shared" si="107"/>
        <v>0.49763473923895873</v>
      </c>
    </row>
    <row r="143" spans="1:34" x14ac:dyDescent="0.35">
      <c r="B143" s="112" t="s">
        <v>170</v>
      </c>
      <c r="C143" s="19"/>
      <c r="D143" s="82">
        <f t="shared" ref="D143:V143" si="117">D130*$A$145</f>
        <v>0.88422669681660038</v>
      </c>
      <c r="E143" s="82">
        <f t="shared" si="117"/>
        <v>0.57948795424446775</v>
      </c>
      <c r="F143" s="82">
        <f t="shared" si="117"/>
        <v>0.78195983868684538</v>
      </c>
      <c r="G143" s="82">
        <f t="shared" si="117"/>
        <v>1.3320883908324093</v>
      </c>
      <c r="H143" s="82">
        <f t="shared" si="117"/>
        <v>0.73110132053091847</v>
      </c>
      <c r="I143" s="82">
        <f t="shared" si="117"/>
        <v>1.1682096657629351</v>
      </c>
      <c r="J143" s="82">
        <f t="shared" si="117"/>
        <v>0.85164975410591248</v>
      </c>
      <c r="K143" s="82">
        <f t="shared" si="117"/>
        <v>1.7712267445468517</v>
      </c>
      <c r="L143" s="82">
        <f t="shared" si="117"/>
        <v>1.4186535038172541</v>
      </c>
      <c r="M143" s="82">
        <f t="shared" si="117"/>
        <v>1.3522625193055986</v>
      </c>
      <c r="N143" s="82">
        <f t="shared" si="117"/>
        <v>0.99178284083457013</v>
      </c>
      <c r="O143" s="82">
        <f t="shared" si="117"/>
        <v>0.73921119234497201</v>
      </c>
      <c r="P143" s="82">
        <f t="shared" si="117"/>
        <v>0.91054337446717737</v>
      </c>
      <c r="Q143" s="82">
        <f t="shared" si="117"/>
        <v>0.86042609448975993</v>
      </c>
      <c r="R143" s="82">
        <f t="shared" si="117"/>
        <v>2.0263907664377965</v>
      </c>
      <c r="S143" s="82">
        <f t="shared" si="117"/>
        <v>1.0151388530003023</v>
      </c>
      <c r="T143" s="82">
        <f t="shared" si="112"/>
        <v>6.75278102435942</v>
      </c>
      <c r="U143" s="82">
        <f t="shared" si="117"/>
        <v>1.2354522043379705</v>
      </c>
      <c r="V143" s="82">
        <f t="shared" si="117"/>
        <v>1.0151388530003023</v>
      </c>
      <c r="W143" s="82"/>
      <c r="X143" s="10">
        <f t="shared" si="33"/>
        <v>1.3904069258906351</v>
      </c>
      <c r="Y143" s="10">
        <f t="shared" si="34"/>
        <v>1.026630706484734</v>
      </c>
      <c r="Z143" s="10">
        <f t="shared" si="105"/>
        <v>1.3230301691940927</v>
      </c>
      <c r="AA143" s="10">
        <f t="shared" si="106"/>
        <v>6.75278102435942</v>
      </c>
      <c r="AC143" s="82">
        <f t="shared" si="113"/>
        <v>0</v>
      </c>
      <c r="AD143" s="82">
        <f t="shared" si="113"/>
        <v>6.2119037845541847E-2</v>
      </c>
      <c r="AE143" s="82">
        <f t="shared" si="113"/>
        <v>0</v>
      </c>
      <c r="AF143" s="82">
        <f t="shared" si="113"/>
        <v>0</v>
      </c>
      <c r="AG143" s="82">
        <f t="shared" si="113"/>
        <v>1.9284199191102931</v>
      </c>
      <c r="AH143" s="10">
        <f t="shared" si="107"/>
        <v>0.49763473923895873</v>
      </c>
    </row>
    <row r="144" spans="1:34" s="19" customFormat="1" x14ac:dyDescent="0.35">
      <c r="A144" s="31"/>
      <c r="B144" s="112" t="s">
        <v>169</v>
      </c>
      <c r="D144" s="82">
        <f t="shared" ref="D144:V144" si="118">D131*$A$145</f>
        <v>2.3269048670531691</v>
      </c>
      <c r="E144" s="82">
        <f t="shared" si="118"/>
        <v>3.2710970276650237</v>
      </c>
      <c r="F144" s="82">
        <f t="shared" si="118"/>
        <v>2.7626123240321361</v>
      </c>
      <c r="G144" s="82">
        <f t="shared" si="118"/>
        <v>3.7771742661053627</v>
      </c>
      <c r="H144" s="82">
        <f t="shared" si="118"/>
        <v>0.53985897795183058</v>
      </c>
      <c r="I144" s="82">
        <f t="shared" si="118"/>
        <v>2.906613280055081</v>
      </c>
      <c r="J144" s="82">
        <f t="shared" si="118"/>
        <v>2.469113280055081</v>
      </c>
      <c r="K144" s="82">
        <f t="shared" si="118"/>
        <v>3.2708901694999737</v>
      </c>
      <c r="L144" s="82">
        <f t="shared" si="118"/>
        <v>3.0504763306346581</v>
      </c>
      <c r="M144" s="82">
        <f t="shared" si="118"/>
        <v>2.0869431079709511</v>
      </c>
      <c r="N144" s="82">
        <f t="shared" si="118"/>
        <v>6.9345769511831872</v>
      </c>
      <c r="O144" s="82">
        <f t="shared" si="118"/>
        <v>4.5645960716420788</v>
      </c>
      <c r="P144" s="82">
        <f t="shared" si="118"/>
        <v>4.4174359146881361</v>
      </c>
      <c r="Q144" s="82">
        <f t="shared" si="118"/>
        <v>2.8262652951675618</v>
      </c>
      <c r="R144" s="82">
        <f t="shared" si="118"/>
        <v>3.1932001090728477</v>
      </c>
      <c r="S144" s="82">
        <f t="shared" si="118"/>
        <v>3.1932001090728481</v>
      </c>
      <c r="T144" s="82">
        <f t="shared" si="112"/>
        <v>1.4501247523304159</v>
      </c>
      <c r="U144" s="82">
        <f t="shared" si="118"/>
        <v>3.1932001090728481</v>
      </c>
      <c r="V144" s="82">
        <f t="shared" si="118"/>
        <v>3.1932001090728481</v>
      </c>
      <c r="W144" s="82"/>
      <c r="X144" s="10">
        <f t="shared" si="33"/>
        <v>3.1277622659118967</v>
      </c>
      <c r="Y144" s="10">
        <f t="shared" si="34"/>
        <v>3.2288969902645879</v>
      </c>
      <c r="Z144" s="10">
        <f t="shared" si="105"/>
        <v>3.1932001090728477</v>
      </c>
      <c r="AA144" s="10">
        <f t="shared" si="106"/>
        <v>6.9345769511831872</v>
      </c>
      <c r="AC144" s="82">
        <f t="shared" si="113"/>
        <v>2.1969548261945615</v>
      </c>
      <c r="AD144" s="82">
        <f t="shared" si="113"/>
        <v>1.4942569591867083</v>
      </c>
      <c r="AE144" s="82">
        <f t="shared" si="113"/>
        <v>0</v>
      </c>
      <c r="AF144" s="82">
        <f t="shared" si="113"/>
        <v>1.8472980311018783</v>
      </c>
      <c r="AG144" s="82">
        <f t="shared" si="113"/>
        <v>2.8456856727511672</v>
      </c>
      <c r="AH144" s="10">
        <f t="shared" si="107"/>
        <v>2.0960488723085788</v>
      </c>
    </row>
    <row r="145" spans="1:34" ht="13.15" x14ac:dyDescent="0.4">
      <c r="A145" s="117">
        <v>0.5</v>
      </c>
      <c r="B145" s="112" t="s">
        <v>171</v>
      </c>
      <c r="C145" s="19"/>
      <c r="D145" s="82">
        <f t="shared" ref="D145:V145" si="119">D132*$A$145</f>
        <v>1.8269048670531691</v>
      </c>
      <c r="E145" s="82">
        <f t="shared" si="119"/>
        <v>2.7710970276650237</v>
      </c>
      <c r="F145" s="82">
        <f t="shared" si="119"/>
        <v>2.2626123240321361</v>
      </c>
      <c r="G145" s="82">
        <f t="shared" si="119"/>
        <v>3.2771742661053627</v>
      </c>
      <c r="H145" s="82">
        <f t="shared" si="119"/>
        <v>3.9858977951830576E-2</v>
      </c>
      <c r="I145" s="82">
        <f t="shared" si="119"/>
        <v>2.406613280055081</v>
      </c>
      <c r="J145" s="82">
        <f t="shared" si="119"/>
        <v>1.969113280055081</v>
      </c>
      <c r="K145" s="82">
        <f t="shared" si="119"/>
        <v>2.7708901694999737</v>
      </c>
      <c r="L145" s="82">
        <f t="shared" si="119"/>
        <v>2.5504763306346581</v>
      </c>
      <c r="M145" s="82">
        <f t="shared" si="119"/>
        <v>1.5869431079709511</v>
      </c>
      <c r="N145" s="82">
        <f t="shared" si="119"/>
        <v>6.4345769511831872</v>
      </c>
      <c r="O145" s="82">
        <f t="shared" si="119"/>
        <v>4.0645960716420788</v>
      </c>
      <c r="P145" s="82">
        <f t="shared" si="119"/>
        <v>3.9174359146881366</v>
      </c>
      <c r="Q145" s="82">
        <f t="shared" si="119"/>
        <v>2.3262652951675618</v>
      </c>
      <c r="R145" s="82">
        <f t="shared" si="119"/>
        <v>2.6932001090728477</v>
      </c>
      <c r="S145" s="82">
        <f t="shared" si="119"/>
        <v>2.6932001090728481</v>
      </c>
      <c r="T145" s="82">
        <f t="shared" si="112"/>
        <v>0.95012475233041593</v>
      </c>
      <c r="U145" s="82">
        <f t="shared" si="119"/>
        <v>2.6932001090728481</v>
      </c>
      <c r="V145" s="82">
        <f t="shared" si="119"/>
        <v>2.6932001090728481</v>
      </c>
      <c r="W145" s="82"/>
      <c r="X145" s="10">
        <f t="shared" si="33"/>
        <v>2.6277622659118967</v>
      </c>
      <c r="Y145" s="10">
        <f t="shared" si="34"/>
        <v>2.7288969902645879</v>
      </c>
      <c r="Z145" s="10">
        <f t="shared" si="105"/>
        <v>2.6932001090728477</v>
      </c>
      <c r="AA145" s="10">
        <f t="shared" si="106"/>
        <v>6.4345769511831872</v>
      </c>
      <c r="AC145" s="82">
        <f t="shared" si="113"/>
        <v>2.1969548261945615</v>
      </c>
      <c r="AD145" s="82">
        <f t="shared" si="113"/>
        <v>1.4942569591867083</v>
      </c>
      <c r="AE145" s="82">
        <f t="shared" si="113"/>
        <v>0</v>
      </c>
      <c r="AF145" s="82">
        <f t="shared" si="113"/>
        <v>1.8472980311018783</v>
      </c>
      <c r="AG145" s="82">
        <f t="shared" si="113"/>
        <v>2.8456856727511672</v>
      </c>
      <c r="AH145" s="10">
        <f t="shared" si="107"/>
        <v>2.0960488723085788</v>
      </c>
    </row>
    <row r="146" spans="1:34" x14ac:dyDescent="0.35">
      <c r="A146" s="31"/>
      <c r="B146" s="112" t="s">
        <v>173</v>
      </c>
      <c r="C146" s="19"/>
      <c r="D146" s="82">
        <f t="shared" ref="D146:V146" si="120">D133*$A$145</f>
        <v>5.801833333333331</v>
      </c>
      <c r="E146" s="82">
        <f t="shared" si="120"/>
        <v>7.5518333333333345</v>
      </c>
      <c r="F146" s="82">
        <f t="shared" si="120"/>
        <v>6.6212777777777774</v>
      </c>
      <c r="G146" s="82">
        <f t="shared" si="120"/>
        <v>3.1681223898747088</v>
      </c>
      <c r="H146" s="82">
        <f t="shared" si="120"/>
        <v>1.8851666666666667</v>
      </c>
      <c r="I146" s="82">
        <f t="shared" si="120"/>
        <v>5.1629444444444417</v>
      </c>
      <c r="J146" s="82">
        <f t="shared" si="120"/>
        <v>1.9268333333333327</v>
      </c>
      <c r="K146" s="82">
        <f t="shared" si="120"/>
        <v>4.6768333333333345</v>
      </c>
      <c r="L146" s="82">
        <f t="shared" si="120"/>
        <v>2.8573888888888881</v>
      </c>
      <c r="M146" s="82">
        <f t="shared" si="120"/>
        <v>3.2184999999999979</v>
      </c>
      <c r="N146" s="82">
        <f t="shared" si="120"/>
        <v>5.5240555555555559</v>
      </c>
      <c r="O146" s="82">
        <f t="shared" si="120"/>
        <v>6.8435000000000024</v>
      </c>
      <c r="P146" s="82">
        <f t="shared" si="120"/>
        <v>2.2635901198796917</v>
      </c>
      <c r="Q146" s="82">
        <f t="shared" si="120"/>
        <v>5.4133510422426703</v>
      </c>
      <c r="R146" s="82">
        <f t="shared" si="120"/>
        <v>4.3169599469007629</v>
      </c>
      <c r="S146" s="82">
        <f t="shared" si="120"/>
        <v>5.9898825375279436</v>
      </c>
      <c r="T146" s="82">
        <f t="shared" si="112"/>
        <v>1.8851666666666667</v>
      </c>
      <c r="U146" s="82">
        <f t="shared" si="120"/>
        <v>6.3692177393306313</v>
      </c>
      <c r="V146" s="82">
        <f t="shared" si="120"/>
        <v>6.2812957314781421</v>
      </c>
      <c r="W146" s="82"/>
      <c r="X146" s="10">
        <f t="shared" si="33"/>
        <v>4.6188290968719938</v>
      </c>
      <c r="Y146" s="10">
        <f t="shared" si="34"/>
        <v>4.4939450156188387</v>
      </c>
      <c r="Z146" s="10">
        <f t="shared" si="105"/>
        <v>5.7393389888093695</v>
      </c>
      <c r="AA146" s="10">
        <f t="shared" si="106"/>
        <v>7.5518333333333345</v>
      </c>
      <c r="AC146" s="82">
        <f t="shared" si="113"/>
        <v>4.3169599469007629</v>
      </c>
      <c r="AD146" s="82">
        <f t="shared" si="113"/>
        <v>4.9969982587825807</v>
      </c>
      <c r="AE146" s="82">
        <f t="shared" si="113"/>
        <v>0</v>
      </c>
      <c r="AF146" s="82">
        <f t="shared" si="113"/>
        <v>6.3692177393306313</v>
      </c>
      <c r="AG146" s="82">
        <f t="shared" si="113"/>
        <v>6.2812957314781421</v>
      </c>
      <c r="AH146" s="10">
        <f t="shared" si="107"/>
        <v>5.4911179191230293</v>
      </c>
    </row>
    <row r="147" spans="1:34" x14ac:dyDescent="0.35">
      <c r="A147" s="31" t="s">
        <v>269</v>
      </c>
      <c r="B147" s="112" t="s">
        <v>202</v>
      </c>
      <c r="C147" s="19"/>
      <c r="D147" s="82">
        <f t="shared" ref="D147:V147" si="121">D134*$A$145</f>
        <v>5.801833333333331</v>
      </c>
      <c r="E147" s="82">
        <f t="shared" si="121"/>
        <v>7.5518333333333345</v>
      </c>
      <c r="F147" s="82">
        <f t="shared" si="121"/>
        <v>6.6212777777777774</v>
      </c>
      <c r="G147" s="82">
        <f t="shared" si="121"/>
        <v>3.1681223898747088</v>
      </c>
      <c r="H147" s="82">
        <f t="shared" si="121"/>
        <v>1.8851666666666667</v>
      </c>
      <c r="I147" s="82">
        <f t="shared" si="121"/>
        <v>5.1629444444444417</v>
      </c>
      <c r="J147" s="82">
        <f t="shared" si="121"/>
        <v>1.9268333333333327</v>
      </c>
      <c r="K147" s="82">
        <f t="shared" si="121"/>
        <v>4.6768333333333345</v>
      </c>
      <c r="L147" s="82">
        <f t="shared" si="121"/>
        <v>2.8573888888888881</v>
      </c>
      <c r="M147" s="82">
        <f t="shared" si="121"/>
        <v>3.2184999999999979</v>
      </c>
      <c r="N147" s="82">
        <f t="shared" si="121"/>
        <v>5.5240555555555559</v>
      </c>
      <c r="O147" s="82">
        <f t="shared" si="121"/>
        <v>6.8435000000000024</v>
      </c>
      <c r="P147" s="82">
        <f t="shared" si="121"/>
        <v>2.2635901198796917</v>
      </c>
      <c r="Q147" s="82">
        <f t="shared" si="121"/>
        <v>5.4133510422426703</v>
      </c>
      <c r="R147" s="82">
        <f t="shared" si="121"/>
        <v>4.3169599469007629</v>
      </c>
      <c r="S147" s="82">
        <f t="shared" si="121"/>
        <v>5.9898825375279436</v>
      </c>
      <c r="T147" s="82">
        <f t="shared" si="112"/>
        <v>1.8851666666666667</v>
      </c>
      <c r="U147" s="82">
        <f t="shared" si="121"/>
        <v>6.3692177393306313</v>
      </c>
      <c r="V147" s="82">
        <f t="shared" si="121"/>
        <v>6.2812957314781421</v>
      </c>
      <c r="W147" s="82"/>
      <c r="X147" s="10">
        <f t="shared" si="33"/>
        <v>4.6188290968719938</v>
      </c>
      <c r="Y147" s="10">
        <f t="shared" si="34"/>
        <v>4.4939450156188387</v>
      </c>
      <c r="Z147" s="10">
        <f t="shared" si="105"/>
        <v>5.7393389888093695</v>
      </c>
      <c r="AA147" s="10">
        <f t="shared" si="106"/>
        <v>7.5518333333333345</v>
      </c>
      <c r="AC147" s="82">
        <f t="shared" si="113"/>
        <v>4.3169599469007629</v>
      </c>
      <c r="AD147" s="82">
        <f t="shared" si="113"/>
        <v>4.9969982587825807</v>
      </c>
      <c r="AE147" s="82">
        <f t="shared" si="113"/>
        <v>0</v>
      </c>
      <c r="AF147" s="82">
        <f t="shared" si="113"/>
        <v>6.3692177393306313</v>
      </c>
      <c r="AG147" s="82">
        <f t="shared" si="113"/>
        <v>6.2812957314781421</v>
      </c>
      <c r="AH147" s="10">
        <f t="shared" si="107"/>
        <v>5.4911179191230293</v>
      </c>
    </row>
    <row r="148" spans="1:34" x14ac:dyDescent="0.35">
      <c r="A148" s="31"/>
      <c r="B148" s="19" t="s">
        <v>373</v>
      </c>
      <c r="C148" s="19"/>
      <c r="D148" s="82">
        <f t="shared" ref="D148:V148" si="122">D135*$A$145</f>
        <v>0</v>
      </c>
      <c r="E148" s="82">
        <f t="shared" si="122"/>
        <v>0</v>
      </c>
      <c r="F148" s="82">
        <f t="shared" si="122"/>
        <v>0</v>
      </c>
      <c r="G148" s="82">
        <f t="shared" si="122"/>
        <v>0</v>
      </c>
      <c r="H148" s="82">
        <f t="shared" si="122"/>
        <v>0</v>
      </c>
      <c r="I148" s="82">
        <f t="shared" si="122"/>
        <v>0</v>
      </c>
      <c r="J148" s="82">
        <f t="shared" si="122"/>
        <v>0</v>
      </c>
      <c r="K148" s="82">
        <f t="shared" si="122"/>
        <v>0</v>
      </c>
      <c r="L148" s="82">
        <f t="shared" si="122"/>
        <v>0</v>
      </c>
      <c r="M148" s="82">
        <f t="shared" si="122"/>
        <v>0</v>
      </c>
      <c r="N148" s="82">
        <f t="shared" si="122"/>
        <v>0</v>
      </c>
      <c r="O148" s="82">
        <f t="shared" si="122"/>
        <v>0</v>
      </c>
      <c r="P148" s="82">
        <f t="shared" si="122"/>
        <v>0</v>
      </c>
      <c r="Q148" s="82">
        <f t="shared" si="122"/>
        <v>0</v>
      </c>
      <c r="R148" s="82">
        <f t="shared" si="122"/>
        <v>0</v>
      </c>
      <c r="S148" s="82">
        <f t="shared" si="122"/>
        <v>0</v>
      </c>
      <c r="T148" s="82">
        <f t="shared" si="112"/>
        <v>0</v>
      </c>
      <c r="U148" s="82">
        <f t="shared" si="122"/>
        <v>0</v>
      </c>
      <c r="V148" s="82">
        <f t="shared" si="122"/>
        <v>0</v>
      </c>
      <c r="W148" s="82"/>
      <c r="X148" s="10">
        <f t="shared" ref="X148:X153" si="123">AVERAGE(D148:V148)</f>
        <v>0</v>
      </c>
      <c r="Y148" s="10">
        <f t="shared" ref="Y148:Y153" si="124">AVERAGE(D148:Q148)</f>
        <v>0</v>
      </c>
      <c r="Z148" s="10">
        <f t="shared" si="105"/>
        <v>0</v>
      </c>
      <c r="AA148" s="10">
        <f t="shared" si="106"/>
        <v>0</v>
      </c>
      <c r="AC148" s="82">
        <f t="shared" si="113"/>
        <v>0</v>
      </c>
      <c r="AD148" s="82">
        <f t="shared" si="113"/>
        <v>0</v>
      </c>
      <c r="AE148" s="82">
        <f t="shared" si="113"/>
        <v>0</v>
      </c>
      <c r="AF148" s="82">
        <f t="shared" si="113"/>
        <v>0</v>
      </c>
      <c r="AG148" s="82">
        <f t="shared" si="113"/>
        <v>0</v>
      </c>
      <c r="AH148" s="10">
        <f t="shared" si="107"/>
        <v>0</v>
      </c>
    </row>
    <row r="149" spans="1:34" x14ac:dyDescent="0.35">
      <c r="A149" s="31"/>
      <c r="B149" s="23" t="s">
        <v>439</v>
      </c>
      <c r="C149" s="19"/>
      <c r="D149" s="82">
        <f t="shared" ref="D149:V150" si="125">D136*$A$145</f>
        <v>0.88422669681660038</v>
      </c>
      <c r="E149" s="82">
        <f t="shared" si="125"/>
        <v>0.57948795424446775</v>
      </c>
      <c r="F149" s="82">
        <f t="shared" si="125"/>
        <v>0.78195983868684538</v>
      </c>
      <c r="G149" s="82">
        <f t="shared" si="125"/>
        <v>1.3320883908324093</v>
      </c>
      <c r="H149" s="82">
        <f t="shared" si="125"/>
        <v>0.73110132053091847</v>
      </c>
      <c r="I149" s="82">
        <f t="shared" si="125"/>
        <v>1.1682096657629351</v>
      </c>
      <c r="J149" s="82">
        <f t="shared" si="125"/>
        <v>0.85164975410591248</v>
      </c>
      <c r="K149" s="82">
        <f t="shared" si="125"/>
        <v>1.7712267445468517</v>
      </c>
      <c r="L149" s="82">
        <f t="shared" si="125"/>
        <v>1.4186535038172541</v>
      </c>
      <c r="M149" s="82">
        <f t="shared" si="125"/>
        <v>1.3522625193055986</v>
      </c>
      <c r="N149" s="82">
        <f t="shared" si="125"/>
        <v>0.99178284083457013</v>
      </c>
      <c r="O149" s="82">
        <f t="shared" si="125"/>
        <v>0.73921119234497201</v>
      </c>
      <c r="P149" s="82">
        <f t="shared" si="125"/>
        <v>0.91054337446717737</v>
      </c>
      <c r="Q149" s="82">
        <f t="shared" si="125"/>
        <v>0.86042609448975993</v>
      </c>
      <c r="R149" s="82">
        <f t="shared" si="125"/>
        <v>2.0263907664377965</v>
      </c>
      <c r="S149" s="82">
        <f t="shared" si="125"/>
        <v>1.0151388530003023</v>
      </c>
      <c r="T149" s="82">
        <f t="shared" si="112"/>
        <v>6.75278102435942</v>
      </c>
      <c r="U149" s="82">
        <f t="shared" si="125"/>
        <v>1.2354522043379705</v>
      </c>
      <c r="V149" s="82">
        <f t="shared" si="125"/>
        <v>1.0151388530003023</v>
      </c>
      <c r="W149" s="82"/>
      <c r="X149" s="10">
        <f t="shared" si="123"/>
        <v>1.3904069258906351</v>
      </c>
      <c r="Y149" s="10">
        <f t="shared" si="124"/>
        <v>1.026630706484734</v>
      </c>
      <c r="Z149" s="10">
        <f t="shared" si="105"/>
        <v>1.3230301691940927</v>
      </c>
      <c r="AA149" s="10">
        <f t="shared" si="106"/>
        <v>6.75278102435942</v>
      </c>
      <c r="AC149" s="82">
        <f t="shared" si="113"/>
        <v>0</v>
      </c>
      <c r="AD149" s="82">
        <f t="shared" si="113"/>
        <v>6.2119037845541847E-2</v>
      </c>
      <c r="AE149" s="82">
        <f t="shared" si="113"/>
        <v>0</v>
      </c>
      <c r="AF149" s="82">
        <f t="shared" si="113"/>
        <v>0</v>
      </c>
      <c r="AG149" s="82">
        <f t="shared" si="113"/>
        <v>1.9284199191102931</v>
      </c>
      <c r="AH149" s="10">
        <f t="shared" si="107"/>
        <v>0.49763473923895873</v>
      </c>
    </row>
    <row r="150" spans="1:34" x14ac:dyDescent="0.35">
      <c r="A150" s="31"/>
      <c r="B150" s="23" t="s">
        <v>440</v>
      </c>
      <c r="C150" s="19"/>
      <c r="D150" s="82">
        <f t="shared" si="125"/>
        <v>0.88422669681660038</v>
      </c>
      <c r="E150" s="82">
        <f t="shared" si="125"/>
        <v>0.57948795424446775</v>
      </c>
      <c r="F150" s="82">
        <f t="shared" si="125"/>
        <v>0.78195983868684538</v>
      </c>
      <c r="G150" s="82">
        <f t="shared" si="125"/>
        <v>1.3320883908324093</v>
      </c>
      <c r="H150" s="82">
        <f t="shared" si="125"/>
        <v>0.73110132053091847</v>
      </c>
      <c r="I150" s="82">
        <f t="shared" si="125"/>
        <v>1.1682096657629351</v>
      </c>
      <c r="J150" s="82">
        <f t="shared" si="125"/>
        <v>0.85164975410591248</v>
      </c>
      <c r="K150" s="82">
        <f t="shared" si="125"/>
        <v>1.7712267445468517</v>
      </c>
      <c r="L150" s="82">
        <f t="shared" si="125"/>
        <v>1.4186535038172541</v>
      </c>
      <c r="M150" s="82">
        <f t="shared" si="125"/>
        <v>1.3522625193055986</v>
      </c>
      <c r="N150" s="82">
        <f t="shared" si="125"/>
        <v>0.99178284083457013</v>
      </c>
      <c r="O150" s="82">
        <f t="shared" si="125"/>
        <v>0.73921119234497201</v>
      </c>
      <c r="P150" s="82">
        <f t="shared" si="125"/>
        <v>0.91054337446717737</v>
      </c>
      <c r="Q150" s="82">
        <f t="shared" si="125"/>
        <v>0.86042609448975993</v>
      </c>
      <c r="R150" s="82">
        <f t="shared" si="125"/>
        <v>2.0263907664377965</v>
      </c>
      <c r="S150" s="82">
        <f t="shared" si="125"/>
        <v>1.0151388530003023</v>
      </c>
      <c r="T150" s="82">
        <f t="shared" si="125"/>
        <v>6.75278102435942</v>
      </c>
      <c r="U150" s="82">
        <f t="shared" si="125"/>
        <v>1.2354522043379705</v>
      </c>
      <c r="V150" s="82">
        <f t="shared" si="125"/>
        <v>1.0151388530003023</v>
      </c>
      <c r="W150" s="82"/>
      <c r="X150" s="10">
        <f t="shared" si="123"/>
        <v>1.3904069258906351</v>
      </c>
      <c r="Y150" s="10">
        <f t="shared" si="124"/>
        <v>1.026630706484734</v>
      </c>
      <c r="Z150" s="10">
        <f>AVERAGE(R150:S150,U150:V150)</f>
        <v>1.3230301691940927</v>
      </c>
      <c r="AA150" s="10">
        <f>MAX(D150:V150)</f>
        <v>6.75278102435942</v>
      </c>
      <c r="AC150" s="82">
        <f t="shared" si="113"/>
        <v>0</v>
      </c>
      <c r="AD150" s="82">
        <f t="shared" si="113"/>
        <v>6.2119037845541847E-2</v>
      </c>
      <c r="AE150" s="82">
        <f t="shared" si="113"/>
        <v>0</v>
      </c>
      <c r="AF150" s="82">
        <f t="shared" si="113"/>
        <v>0</v>
      </c>
      <c r="AG150" s="82">
        <f t="shared" si="113"/>
        <v>1.9284199191102931</v>
      </c>
      <c r="AH150" s="82">
        <f>AH137*$A$145</f>
        <v>0.49763473923895873</v>
      </c>
    </row>
    <row r="151" spans="1:34" x14ac:dyDescent="0.35">
      <c r="A151" s="31"/>
      <c r="B151" s="112" t="s">
        <v>192</v>
      </c>
      <c r="C151" s="19"/>
      <c r="D151" s="82">
        <f t="shared" ref="D151:V151" si="126">D138*$A$145</f>
        <v>5.801833333333331</v>
      </c>
      <c r="E151" s="82">
        <f t="shared" si="126"/>
        <v>7.5518333333333345</v>
      </c>
      <c r="F151" s="82">
        <f t="shared" si="126"/>
        <v>6.6212777777777774</v>
      </c>
      <c r="G151" s="82">
        <f t="shared" si="126"/>
        <v>3.1681223898747088</v>
      </c>
      <c r="H151" s="82">
        <f t="shared" si="126"/>
        <v>1.8851666666666667</v>
      </c>
      <c r="I151" s="82">
        <f t="shared" si="126"/>
        <v>5.1629444444444417</v>
      </c>
      <c r="J151" s="82">
        <f t="shared" si="126"/>
        <v>1.9268333333333327</v>
      </c>
      <c r="K151" s="82">
        <f t="shared" si="126"/>
        <v>4.6768333333333345</v>
      </c>
      <c r="L151" s="82">
        <f t="shared" si="126"/>
        <v>2.8573888888888881</v>
      </c>
      <c r="M151" s="82">
        <f t="shared" si="126"/>
        <v>3.2184999999999979</v>
      </c>
      <c r="N151" s="82">
        <f t="shared" si="126"/>
        <v>5.5240555555555559</v>
      </c>
      <c r="O151" s="82">
        <f t="shared" si="126"/>
        <v>6.8435000000000024</v>
      </c>
      <c r="P151" s="82">
        <f t="shared" si="126"/>
        <v>2.2635901198796917</v>
      </c>
      <c r="Q151" s="82">
        <f t="shared" si="126"/>
        <v>5.4133510422426703</v>
      </c>
      <c r="R151" s="82">
        <f t="shared" si="126"/>
        <v>4.3169599469007629</v>
      </c>
      <c r="S151" s="82">
        <f t="shared" si="126"/>
        <v>5.9898825375279436</v>
      </c>
      <c r="T151" s="82">
        <f>T138*$A$145</f>
        <v>1.8851666666666667</v>
      </c>
      <c r="U151" s="82">
        <f t="shared" si="126"/>
        <v>6.3692177393306313</v>
      </c>
      <c r="V151" s="82">
        <f t="shared" si="126"/>
        <v>6.2812957314781421</v>
      </c>
      <c r="W151" s="82"/>
      <c r="X151" s="10">
        <f t="shared" si="123"/>
        <v>4.6188290968719938</v>
      </c>
      <c r="Y151" s="10">
        <f t="shared" si="124"/>
        <v>4.4939450156188387</v>
      </c>
      <c r="Z151" s="10">
        <f t="shared" si="105"/>
        <v>5.7393389888093695</v>
      </c>
      <c r="AA151" s="10">
        <f t="shared" si="106"/>
        <v>7.5518333333333345</v>
      </c>
      <c r="AC151" s="82">
        <f t="shared" si="113"/>
        <v>4.3169599469007629</v>
      </c>
      <c r="AD151" s="82">
        <f t="shared" si="113"/>
        <v>4.9969982587825807</v>
      </c>
      <c r="AE151" s="82">
        <f t="shared" si="113"/>
        <v>0</v>
      </c>
      <c r="AF151" s="82">
        <f t="shared" si="113"/>
        <v>6.3692177393306313</v>
      </c>
      <c r="AG151" s="82">
        <f t="shared" si="113"/>
        <v>6.2812957314781421</v>
      </c>
      <c r="AH151" s="10">
        <f t="shared" si="107"/>
        <v>5.4911179191230293</v>
      </c>
    </row>
    <row r="152" spans="1:34" x14ac:dyDescent="0.35">
      <c r="A152" s="31" t="s">
        <v>392</v>
      </c>
      <c r="B152" s="19" t="s">
        <v>375</v>
      </c>
      <c r="C152" s="19"/>
      <c r="D152" s="82">
        <f>D151</f>
        <v>5.801833333333331</v>
      </c>
      <c r="E152" s="82">
        <f t="shared" ref="E152:V152" si="127">E139*$A$145</f>
        <v>2.0595983880190314</v>
      </c>
      <c r="F152" s="82">
        <f t="shared" si="127"/>
        <v>2.4796185815217768</v>
      </c>
      <c r="G152" s="82">
        <f t="shared" si="127"/>
        <v>0.9547364947243453</v>
      </c>
      <c r="H152" s="82">
        <f t="shared" si="127"/>
        <v>0.11107293292993997</v>
      </c>
      <c r="I152" s="82">
        <f t="shared" si="127"/>
        <v>1.6943113670936409</v>
      </c>
      <c r="J152" s="82">
        <f t="shared" si="127"/>
        <v>1.5030302283036052</v>
      </c>
      <c r="K152" s="82">
        <f t="shared" si="127"/>
        <v>1.4127825957639266</v>
      </c>
      <c r="L152" s="82">
        <f t="shared" si="127"/>
        <v>0.56553885923717961</v>
      </c>
      <c r="M152" s="82">
        <f t="shared" si="127"/>
        <v>0.59011207883741335</v>
      </c>
      <c r="N152" s="82">
        <f t="shared" si="127"/>
        <v>0.52624117448511087</v>
      </c>
      <c r="O152" s="82">
        <f t="shared" si="127"/>
        <v>0.29614410730716412</v>
      </c>
      <c r="P152" s="82">
        <f t="shared" si="127"/>
        <v>0.68799500559222904</v>
      </c>
      <c r="Q152" s="82">
        <f t="shared" si="127"/>
        <v>1.5773269781487593</v>
      </c>
      <c r="R152" s="82">
        <f t="shared" si="127"/>
        <v>1.1612175482381435</v>
      </c>
      <c r="S152" s="82">
        <f t="shared" si="127"/>
        <v>1.1612175482381435</v>
      </c>
      <c r="T152" s="82">
        <f>T139*$A$145</f>
        <v>2.8275284489441752</v>
      </c>
      <c r="U152" s="82">
        <f t="shared" si="127"/>
        <v>1.1612175482381435</v>
      </c>
      <c r="V152" s="82">
        <f t="shared" si="127"/>
        <v>1.1612175482381435</v>
      </c>
      <c r="W152" s="82"/>
      <c r="X152" s="10">
        <f t="shared" si="123"/>
        <v>1.4596179351154843</v>
      </c>
      <c r="Y152" s="10">
        <f t="shared" si="124"/>
        <v>1.4471672946641037</v>
      </c>
      <c r="Z152" s="10">
        <f t="shared" si="105"/>
        <v>1.1612175482381435</v>
      </c>
      <c r="AA152" s="10">
        <f t="shared" si="106"/>
        <v>5.801833333333331</v>
      </c>
      <c r="AC152" s="82">
        <f t="shared" si="113"/>
        <v>0.981383596222418</v>
      </c>
      <c r="AD152" s="82">
        <f t="shared" si="113"/>
        <v>0.76578291185508607</v>
      </c>
      <c r="AE152" s="82">
        <f t="shared" si="113"/>
        <v>0</v>
      </c>
      <c r="AF152" s="82">
        <f t="shared" si="113"/>
        <v>1.2937353920808001</v>
      </c>
      <c r="AG152" s="82">
        <f t="shared" si="113"/>
        <v>1.2531664816406431</v>
      </c>
      <c r="AH152" s="10">
        <f t="shared" si="107"/>
        <v>1.0735170954497368</v>
      </c>
    </row>
    <row r="153" spans="1:34" x14ac:dyDescent="0.35">
      <c r="A153" s="31" t="s">
        <v>231</v>
      </c>
      <c r="B153" s="19" t="s">
        <v>374</v>
      </c>
      <c r="C153" s="19"/>
      <c r="D153" s="82">
        <f>D139</f>
        <v>3.8763451541161076</v>
      </c>
      <c r="E153" s="82">
        <f t="shared" ref="E153:V153" si="128">E139</f>
        <v>4.1191967760380628</v>
      </c>
      <c r="F153" s="82">
        <f t="shared" si="128"/>
        <v>4.9592371630435537</v>
      </c>
      <c r="G153" s="82">
        <f t="shared" si="128"/>
        <v>1.9094729894486906</v>
      </c>
      <c r="H153" s="82">
        <f t="shared" si="128"/>
        <v>0.22214586585987994</v>
      </c>
      <c r="I153" s="82">
        <f t="shared" si="128"/>
        <v>3.3886227341872819</v>
      </c>
      <c r="J153" s="82">
        <f t="shared" si="128"/>
        <v>3.0060604566072104</v>
      </c>
      <c r="K153" s="82">
        <f t="shared" si="128"/>
        <v>2.8255651915278532</v>
      </c>
      <c r="L153" s="82">
        <f t="shared" si="128"/>
        <v>1.1310777184743592</v>
      </c>
      <c r="M153" s="82">
        <f t="shared" si="128"/>
        <v>1.1802241576748267</v>
      </c>
      <c r="N153" s="82">
        <f t="shared" si="128"/>
        <v>1.0524823489702217</v>
      </c>
      <c r="O153" s="82">
        <f t="shared" si="128"/>
        <v>0.59228821461432823</v>
      </c>
      <c r="P153" s="82">
        <f t="shared" si="128"/>
        <v>1.3759900111844581</v>
      </c>
      <c r="Q153" s="82">
        <f t="shared" si="128"/>
        <v>3.1546539562975187</v>
      </c>
      <c r="R153" s="82">
        <f t="shared" si="128"/>
        <v>2.322435096476287</v>
      </c>
      <c r="S153" s="82">
        <f t="shared" si="128"/>
        <v>2.322435096476287</v>
      </c>
      <c r="T153" s="82">
        <f>T139</f>
        <v>5.6550568978883504</v>
      </c>
      <c r="U153" s="82">
        <f t="shared" si="128"/>
        <v>2.322435096476287</v>
      </c>
      <c r="V153" s="82">
        <f t="shared" si="128"/>
        <v>2.322435096476287</v>
      </c>
      <c r="W153" s="82"/>
      <c r="X153" s="10">
        <f t="shared" si="123"/>
        <v>2.5125347379914653</v>
      </c>
      <c r="Y153" s="10">
        <f t="shared" si="124"/>
        <v>2.3423830527174538</v>
      </c>
      <c r="Z153" s="10">
        <f t="shared" si="105"/>
        <v>2.322435096476287</v>
      </c>
      <c r="AA153" s="10">
        <f t="shared" si="106"/>
        <v>5.6550568978883504</v>
      </c>
      <c r="AC153" s="82">
        <f>AC139</f>
        <v>1.962767192444836</v>
      </c>
      <c r="AD153" s="82">
        <f>AD139</f>
        <v>1.5315658237101721</v>
      </c>
      <c r="AE153" s="82">
        <f>AE139</f>
        <v>0</v>
      </c>
      <c r="AF153" s="82">
        <f>AF139</f>
        <v>2.5874707841616003</v>
      </c>
      <c r="AG153" s="82">
        <f>AG139</f>
        <v>2.5063329632812863</v>
      </c>
      <c r="AH153" s="10">
        <f t="shared" si="107"/>
        <v>2.1470341908994737</v>
      </c>
    </row>
    <row r="154" spans="1:34" s="137" customFormat="1" ht="13.15" x14ac:dyDescent="0.4">
      <c r="A154" s="90" t="s">
        <v>196</v>
      </c>
      <c r="B154" s="111" t="s">
        <v>205</v>
      </c>
      <c r="C154" s="80"/>
      <c r="D154" s="86">
        <f>D160</f>
        <v>0.88422669681660038</v>
      </c>
      <c r="E154" s="86">
        <f t="shared" ref="E154:V154" si="129">E160</f>
        <v>0.57948795424446775</v>
      </c>
      <c r="F154" s="86">
        <f t="shared" si="129"/>
        <v>0.78195983868684538</v>
      </c>
      <c r="G154" s="86">
        <f t="shared" si="129"/>
        <v>1.3320883908324093</v>
      </c>
      <c r="H154" s="86">
        <f t="shared" si="129"/>
        <v>0.73110132053091847</v>
      </c>
      <c r="I154" s="86">
        <f t="shared" si="129"/>
        <v>1.1682096657629351</v>
      </c>
      <c r="J154" s="86">
        <f t="shared" si="129"/>
        <v>0.85164975410591248</v>
      </c>
      <c r="K154" s="86">
        <f t="shared" si="129"/>
        <v>1.7712267445468517</v>
      </c>
      <c r="L154" s="86">
        <f t="shared" si="129"/>
        <v>1.4186535038172541</v>
      </c>
      <c r="M154" s="86">
        <f t="shared" si="129"/>
        <v>1.3522625193055986</v>
      </c>
      <c r="N154" s="86">
        <f t="shared" si="129"/>
        <v>0.99178284083457013</v>
      </c>
      <c r="O154" s="86">
        <f t="shared" si="129"/>
        <v>0.73921119234497201</v>
      </c>
      <c r="P154" s="86">
        <f t="shared" si="129"/>
        <v>0.91054337446717737</v>
      </c>
      <c r="Q154" s="86">
        <f t="shared" si="129"/>
        <v>0.86042609448975993</v>
      </c>
      <c r="R154" s="86">
        <f t="shared" si="129"/>
        <v>2.0263907664377965</v>
      </c>
      <c r="S154" s="86">
        <f t="shared" si="129"/>
        <v>1.0151388530003023</v>
      </c>
      <c r="T154" s="86">
        <f>T160</f>
        <v>6.75278102435942</v>
      </c>
      <c r="U154" s="86">
        <f t="shared" si="129"/>
        <v>1.2354522043379705</v>
      </c>
      <c r="V154" s="86">
        <f t="shared" si="129"/>
        <v>1.0151388530003023</v>
      </c>
      <c r="W154" s="86"/>
      <c r="X154" s="10">
        <f t="shared" ref="X154:X167" si="130">AVERAGE(D154:V154)</f>
        <v>1.3904069258906351</v>
      </c>
      <c r="Y154" s="10">
        <f t="shared" ref="Y154:Y167" si="131">AVERAGE(D154:Q154)</f>
        <v>1.026630706484734</v>
      </c>
      <c r="Z154" s="10">
        <f t="shared" si="105"/>
        <v>1.3230301691940927</v>
      </c>
      <c r="AA154" s="10">
        <f t="shared" si="106"/>
        <v>6.75278102435942</v>
      </c>
      <c r="AC154" s="86">
        <f>AC160</f>
        <v>0</v>
      </c>
      <c r="AD154" s="86">
        <f>AD160</f>
        <v>6.2119037845541847E-2</v>
      </c>
      <c r="AE154" s="86">
        <f>AE160</f>
        <v>0</v>
      </c>
      <c r="AF154" s="86">
        <f>AF160</f>
        <v>0</v>
      </c>
      <c r="AG154" s="86">
        <f>AG160</f>
        <v>1.9284199191102931</v>
      </c>
      <c r="AH154" s="10">
        <f t="shared" si="107"/>
        <v>0.49763473923895873</v>
      </c>
    </row>
    <row r="155" spans="1:34" x14ac:dyDescent="0.35">
      <c r="A155" s="31" t="s">
        <v>197</v>
      </c>
      <c r="B155" s="112" t="s">
        <v>206</v>
      </c>
      <c r="C155" s="19"/>
      <c r="D155" s="119">
        <v>0</v>
      </c>
      <c r="E155" s="119">
        <v>0</v>
      </c>
      <c r="F155" s="119">
        <v>0</v>
      </c>
      <c r="G155" s="119">
        <v>0</v>
      </c>
      <c r="H155" s="119">
        <v>0</v>
      </c>
      <c r="I155" s="119">
        <v>0</v>
      </c>
      <c r="J155" s="119">
        <v>0</v>
      </c>
      <c r="K155" s="119">
        <v>0</v>
      </c>
      <c r="L155" s="119">
        <v>0</v>
      </c>
      <c r="M155" s="119">
        <v>0</v>
      </c>
      <c r="N155" s="119">
        <v>0</v>
      </c>
      <c r="O155" s="119">
        <v>0</v>
      </c>
      <c r="P155" s="119">
        <v>0</v>
      </c>
      <c r="Q155" s="119">
        <v>0</v>
      </c>
      <c r="R155" s="119">
        <v>0</v>
      </c>
      <c r="S155" s="119">
        <v>0</v>
      </c>
      <c r="T155" s="119">
        <v>0</v>
      </c>
      <c r="U155" s="119">
        <v>0</v>
      </c>
      <c r="V155" s="119">
        <v>0</v>
      </c>
      <c r="W155" s="119"/>
      <c r="X155" s="10">
        <f t="shared" si="130"/>
        <v>0</v>
      </c>
      <c r="Y155" s="10">
        <f t="shared" si="131"/>
        <v>0</v>
      </c>
      <c r="Z155" s="10">
        <f t="shared" si="105"/>
        <v>0</v>
      </c>
      <c r="AA155" s="10">
        <f t="shared" si="106"/>
        <v>0</v>
      </c>
      <c r="AC155" s="119">
        <v>0</v>
      </c>
      <c r="AD155" s="119">
        <v>0</v>
      </c>
      <c r="AE155" s="119">
        <v>0</v>
      </c>
      <c r="AF155" s="119">
        <v>0</v>
      </c>
      <c r="AG155" s="119">
        <v>0</v>
      </c>
      <c r="AH155" s="10">
        <f t="shared" si="107"/>
        <v>0</v>
      </c>
    </row>
    <row r="156" spans="1:34" x14ac:dyDescent="0.35">
      <c r="A156" s="31" t="s">
        <v>232</v>
      </c>
      <c r="B156" s="112" t="s">
        <v>376</v>
      </c>
      <c r="C156" s="19"/>
      <c r="D156" s="118">
        <f>D141</f>
        <v>1.8269048670531691</v>
      </c>
      <c r="E156" s="118">
        <f t="shared" ref="E156:V156" si="132">E141</f>
        <v>2.7710970276650237</v>
      </c>
      <c r="F156" s="118">
        <f t="shared" si="132"/>
        <v>2.2626123240321361</v>
      </c>
      <c r="G156" s="118">
        <f t="shared" si="132"/>
        <v>3.2771742661053627</v>
      </c>
      <c r="H156" s="118">
        <f t="shared" si="132"/>
        <v>3.9858977951830576E-2</v>
      </c>
      <c r="I156" s="118">
        <f t="shared" si="132"/>
        <v>2.406613280055081</v>
      </c>
      <c r="J156" s="118">
        <f t="shared" si="132"/>
        <v>1.969113280055081</v>
      </c>
      <c r="K156" s="118">
        <f t="shared" si="132"/>
        <v>2.7708901694999737</v>
      </c>
      <c r="L156" s="118">
        <f t="shared" si="132"/>
        <v>2.5504763306346581</v>
      </c>
      <c r="M156" s="118">
        <f t="shared" si="132"/>
        <v>1.5869431079709511</v>
      </c>
      <c r="N156" s="118">
        <f t="shared" si="132"/>
        <v>6.4345769511831872</v>
      </c>
      <c r="O156" s="118">
        <f t="shared" si="132"/>
        <v>4.0645960716420788</v>
      </c>
      <c r="P156" s="118">
        <f t="shared" si="132"/>
        <v>3.9174359146881366</v>
      </c>
      <c r="Q156" s="118">
        <f t="shared" si="132"/>
        <v>2.3262652951675618</v>
      </c>
      <c r="R156" s="118">
        <f t="shared" si="132"/>
        <v>2.6932001090728477</v>
      </c>
      <c r="S156" s="118">
        <f t="shared" si="132"/>
        <v>2.6932001090728481</v>
      </c>
      <c r="T156" s="118">
        <f>T141</f>
        <v>0.95012475233041593</v>
      </c>
      <c r="U156" s="118">
        <f t="shared" si="132"/>
        <v>2.6932001090728481</v>
      </c>
      <c r="V156" s="118">
        <f t="shared" si="132"/>
        <v>2.6932001090728481</v>
      </c>
      <c r="W156" s="118"/>
      <c r="X156" s="10">
        <f t="shared" si="130"/>
        <v>2.6277622659118967</v>
      </c>
      <c r="Y156" s="10">
        <f t="shared" si="131"/>
        <v>2.7288969902645879</v>
      </c>
      <c r="Z156" s="10">
        <f t="shared" si="105"/>
        <v>2.6932001090728477</v>
      </c>
      <c r="AA156" s="10">
        <f t="shared" si="106"/>
        <v>6.4345769511831872</v>
      </c>
      <c r="AC156" s="118">
        <f>AC141</f>
        <v>2.1969548261945615</v>
      </c>
      <c r="AD156" s="118">
        <f>AD141</f>
        <v>1.4942569591867083</v>
      </c>
      <c r="AE156" s="118">
        <f>AE141</f>
        <v>0</v>
      </c>
      <c r="AF156" s="118">
        <f>AF141</f>
        <v>1.8472980311018783</v>
      </c>
      <c r="AG156" s="118">
        <f>AG141</f>
        <v>2.8456856727511672</v>
      </c>
      <c r="AH156" s="10">
        <f t="shared" si="107"/>
        <v>2.0960488723085788</v>
      </c>
    </row>
    <row r="157" spans="1:34" x14ac:dyDescent="0.35">
      <c r="A157" s="31"/>
      <c r="B157" s="112" t="s">
        <v>207</v>
      </c>
      <c r="C157" s="19"/>
      <c r="D157" s="10">
        <f>D139</f>
        <v>3.8763451541161076</v>
      </c>
      <c r="E157" s="10">
        <f t="shared" ref="E157:V157" si="133">E139</f>
        <v>4.1191967760380628</v>
      </c>
      <c r="F157" s="10">
        <f t="shared" si="133"/>
        <v>4.9592371630435537</v>
      </c>
      <c r="G157" s="10">
        <f t="shared" si="133"/>
        <v>1.9094729894486906</v>
      </c>
      <c r="H157" s="10">
        <f t="shared" si="133"/>
        <v>0.22214586585987994</v>
      </c>
      <c r="I157" s="10">
        <f t="shared" si="133"/>
        <v>3.3886227341872819</v>
      </c>
      <c r="J157" s="10">
        <f t="shared" si="133"/>
        <v>3.0060604566072104</v>
      </c>
      <c r="K157" s="10">
        <f t="shared" si="133"/>
        <v>2.8255651915278532</v>
      </c>
      <c r="L157" s="10">
        <f t="shared" si="133"/>
        <v>1.1310777184743592</v>
      </c>
      <c r="M157" s="10">
        <f t="shared" si="133"/>
        <v>1.1802241576748267</v>
      </c>
      <c r="N157" s="10">
        <f t="shared" si="133"/>
        <v>1.0524823489702217</v>
      </c>
      <c r="O157" s="10">
        <f t="shared" si="133"/>
        <v>0.59228821461432823</v>
      </c>
      <c r="P157" s="10">
        <f t="shared" si="133"/>
        <v>1.3759900111844581</v>
      </c>
      <c r="Q157" s="10">
        <f t="shared" si="133"/>
        <v>3.1546539562975187</v>
      </c>
      <c r="R157" s="10">
        <f t="shared" si="133"/>
        <v>2.322435096476287</v>
      </c>
      <c r="S157" s="10">
        <f t="shared" si="133"/>
        <v>2.322435096476287</v>
      </c>
      <c r="T157" s="10">
        <f>T139</f>
        <v>5.6550568978883504</v>
      </c>
      <c r="U157" s="10">
        <f t="shared" si="133"/>
        <v>2.322435096476287</v>
      </c>
      <c r="V157" s="10">
        <f t="shared" si="133"/>
        <v>2.322435096476287</v>
      </c>
      <c r="W157" s="10"/>
      <c r="X157" s="10">
        <f t="shared" si="130"/>
        <v>2.5125347379914653</v>
      </c>
      <c r="Y157" s="10">
        <f t="shared" si="131"/>
        <v>2.3423830527174538</v>
      </c>
      <c r="Z157" s="10">
        <f t="shared" si="105"/>
        <v>2.322435096476287</v>
      </c>
      <c r="AA157" s="10">
        <f t="shared" si="106"/>
        <v>5.6550568978883504</v>
      </c>
      <c r="AC157" s="10">
        <f>AC139</f>
        <v>1.962767192444836</v>
      </c>
      <c r="AD157" s="10">
        <f>AD139</f>
        <v>1.5315658237101721</v>
      </c>
      <c r="AE157" s="10">
        <f>AE139</f>
        <v>0</v>
      </c>
      <c r="AF157" s="10">
        <f>AF139</f>
        <v>2.5874707841616003</v>
      </c>
      <c r="AG157" s="10">
        <f>AG139</f>
        <v>2.5063329632812863</v>
      </c>
      <c r="AH157" s="10">
        <f t="shared" si="107"/>
        <v>2.1470341908994737</v>
      </c>
    </row>
    <row r="158" spans="1:34" x14ac:dyDescent="0.35">
      <c r="A158" s="31"/>
      <c r="B158" s="112" t="s">
        <v>209</v>
      </c>
      <c r="C158" s="19"/>
      <c r="D158" s="10">
        <f>D145</f>
        <v>1.8269048670531691</v>
      </c>
      <c r="E158" s="10">
        <f t="shared" ref="E158:V158" si="134">E145</f>
        <v>2.7710970276650237</v>
      </c>
      <c r="F158" s="10">
        <f t="shared" si="134"/>
        <v>2.2626123240321361</v>
      </c>
      <c r="G158" s="10">
        <f t="shared" si="134"/>
        <v>3.2771742661053627</v>
      </c>
      <c r="H158" s="10">
        <f t="shared" si="134"/>
        <v>3.9858977951830576E-2</v>
      </c>
      <c r="I158" s="10">
        <f t="shared" si="134"/>
        <v>2.406613280055081</v>
      </c>
      <c r="J158" s="10">
        <f t="shared" si="134"/>
        <v>1.969113280055081</v>
      </c>
      <c r="K158" s="10">
        <f t="shared" si="134"/>
        <v>2.7708901694999737</v>
      </c>
      <c r="L158" s="10">
        <f t="shared" si="134"/>
        <v>2.5504763306346581</v>
      </c>
      <c r="M158" s="10">
        <f t="shared" si="134"/>
        <v>1.5869431079709511</v>
      </c>
      <c r="N158" s="10">
        <f t="shared" si="134"/>
        <v>6.4345769511831872</v>
      </c>
      <c r="O158" s="10">
        <f t="shared" si="134"/>
        <v>4.0645960716420788</v>
      </c>
      <c r="P158" s="10">
        <f t="shared" si="134"/>
        <v>3.9174359146881366</v>
      </c>
      <c r="Q158" s="10">
        <f t="shared" si="134"/>
        <v>2.3262652951675618</v>
      </c>
      <c r="R158" s="10">
        <f t="shared" si="134"/>
        <v>2.6932001090728477</v>
      </c>
      <c r="S158" s="10">
        <f t="shared" si="134"/>
        <v>2.6932001090728481</v>
      </c>
      <c r="T158" s="10">
        <f>T145</f>
        <v>0.95012475233041593</v>
      </c>
      <c r="U158" s="10">
        <f t="shared" si="134"/>
        <v>2.6932001090728481</v>
      </c>
      <c r="V158" s="10">
        <f t="shared" si="134"/>
        <v>2.6932001090728481</v>
      </c>
      <c r="W158" s="10"/>
      <c r="X158" s="10">
        <f t="shared" si="130"/>
        <v>2.6277622659118967</v>
      </c>
      <c r="Y158" s="10">
        <f t="shared" si="131"/>
        <v>2.7288969902645879</v>
      </c>
      <c r="Z158" s="10">
        <f t="shared" si="105"/>
        <v>2.6932001090728477</v>
      </c>
      <c r="AA158" s="10">
        <f t="shared" si="106"/>
        <v>6.4345769511831872</v>
      </c>
      <c r="AC158" s="10">
        <f>AC145</f>
        <v>2.1969548261945615</v>
      </c>
      <c r="AD158" s="10">
        <f>AD145</f>
        <v>1.4942569591867083</v>
      </c>
      <c r="AE158" s="10">
        <f>AE145</f>
        <v>0</v>
      </c>
      <c r="AF158" s="10">
        <f>AF145</f>
        <v>1.8472980311018783</v>
      </c>
      <c r="AG158" s="10">
        <f>AG145</f>
        <v>2.8456856727511672</v>
      </c>
      <c r="AH158" s="10">
        <f t="shared" si="107"/>
        <v>2.0960488723085788</v>
      </c>
    </row>
    <row r="159" spans="1:34" x14ac:dyDescent="0.35">
      <c r="A159" s="31"/>
      <c r="B159" s="112" t="s">
        <v>378</v>
      </c>
      <c r="C159" s="19"/>
      <c r="D159" s="10">
        <f>D160</f>
        <v>0.88422669681660038</v>
      </c>
      <c r="E159" s="10">
        <f t="shared" ref="E159:V159" si="135">E160</f>
        <v>0.57948795424446775</v>
      </c>
      <c r="F159" s="10">
        <f t="shared" si="135"/>
        <v>0.78195983868684538</v>
      </c>
      <c r="G159" s="10">
        <f t="shared" si="135"/>
        <v>1.3320883908324093</v>
      </c>
      <c r="H159" s="10">
        <f t="shared" si="135"/>
        <v>0.73110132053091847</v>
      </c>
      <c r="I159" s="10">
        <f t="shared" si="135"/>
        <v>1.1682096657629351</v>
      </c>
      <c r="J159" s="10">
        <f t="shared" si="135"/>
        <v>0.85164975410591248</v>
      </c>
      <c r="K159" s="10">
        <f t="shared" si="135"/>
        <v>1.7712267445468517</v>
      </c>
      <c r="L159" s="10">
        <f t="shared" si="135"/>
        <v>1.4186535038172541</v>
      </c>
      <c r="M159" s="10">
        <f t="shared" si="135"/>
        <v>1.3522625193055986</v>
      </c>
      <c r="N159" s="10">
        <f t="shared" si="135"/>
        <v>0.99178284083457013</v>
      </c>
      <c r="O159" s="10">
        <f t="shared" si="135"/>
        <v>0.73921119234497201</v>
      </c>
      <c r="P159" s="10">
        <f t="shared" si="135"/>
        <v>0.91054337446717737</v>
      </c>
      <c r="Q159" s="10">
        <f t="shared" si="135"/>
        <v>0.86042609448975993</v>
      </c>
      <c r="R159" s="10">
        <f t="shared" si="135"/>
        <v>2.0263907664377965</v>
      </c>
      <c r="S159" s="10">
        <f t="shared" si="135"/>
        <v>1.0151388530003023</v>
      </c>
      <c r="T159" s="10">
        <f t="shared" si="135"/>
        <v>6.75278102435942</v>
      </c>
      <c r="U159" s="10">
        <f t="shared" si="135"/>
        <v>1.2354522043379705</v>
      </c>
      <c r="V159" s="10">
        <f t="shared" si="135"/>
        <v>1.0151388530003023</v>
      </c>
      <c r="W159" s="10"/>
      <c r="X159" s="10">
        <f t="shared" si="130"/>
        <v>1.3904069258906351</v>
      </c>
      <c r="Y159" s="10">
        <f t="shared" si="131"/>
        <v>1.026630706484734</v>
      </c>
      <c r="Z159" s="10">
        <f t="shared" si="105"/>
        <v>1.3230301691940927</v>
      </c>
      <c r="AA159" s="10">
        <f t="shared" si="106"/>
        <v>6.75278102435942</v>
      </c>
      <c r="AC159" s="10">
        <f>AC160</f>
        <v>0</v>
      </c>
      <c r="AD159" s="10">
        <f>AD160</f>
        <v>6.2119037845541847E-2</v>
      </c>
      <c r="AE159" s="10">
        <f>AE160</f>
        <v>0</v>
      </c>
      <c r="AF159" s="10">
        <f>AF160</f>
        <v>0</v>
      </c>
      <c r="AG159" s="10">
        <f>AG160</f>
        <v>1.9284199191102931</v>
      </c>
      <c r="AH159" s="10">
        <f t="shared" si="107"/>
        <v>0.49763473923895873</v>
      </c>
    </row>
    <row r="160" spans="1:34" s="19" customFormat="1" x14ac:dyDescent="0.35">
      <c r="A160" s="31"/>
      <c r="B160" s="112" t="s">
        <v>213</v>
      </c>
      <c r="D160" s="82">
        <f>D143</f>
        <v>0.88422669681660038</v>
      </c>
      <c r="E160" s="82">
        <f t="shared" ref="E160:V160" si="136">E143</f>
        <v>0.57948795424446775</v>
      </c>
      <c r="F160" s="82">
        <f t="shared" si="136"/>
        <v>0.78195983868684538</v>
      </c>
      <c r="G160" s="82">
        <f t="shared" si="136"/>
        <v>1.3320883908324093</v>
      </c>
      <c r="H160" s="82">
        <f t="shared" si="136"/>
        <v>0.73110132053091847</v>
      </c>
      <c r="I160" s="82">
        <f t="shared" si="136"/>
        <v>1.1682096657629351</v>
      </c>
      <c r="J160" s="82">
        <f t="shared" si="136"/>
        <v>0.85164975410591248</v>
      </c>
      <c r="K160" s="82">
        <f t="shared" si="136"/>
        <v>1.7712267445468517</v>
      </c>
      <c r="L160" s="82">
        <f t="shared" si="136"/>
        <v>1.4186535038172541</v>
      </c>
      <c r="M160" s="82">
        <f t="shared" si="136"/>
        <v>1.3522625193055986</v>
      </c>
      <c r="N160" s="82">
        <f t="shared" si="136"/>
        <v>0.99178284083457013</v>
      </c>
      <c r="O160" s="82">
        <f t="shared" si="136"/>
        <v>0.73921119234497201</v>
      </c>
      <c r="P160" s="82">
        <f t="shared" si="136"/>
        <v>0.91054337446717737</v>
      </c>
      <c r="Q160" s="82">
        <f t="shared" si="136"/>
        <v>0.86042609448975993</v>
      </c>
      <c r="R160" s="82">
        <f t="shared" si="136"/>
        <v>2.0263907664377965</v>
      </c>
      <c r="S160" s="82">
        <f t="shared" si="136"/>
        <v>1.0151388530003023</v>
      </c>
      <c r="T160" s="82">
        <f>T143</f>
        <v>6.75278102435942</v>
      </c>
      <c r="U160" s="82">
        <f t="shared" si="136"/>
        <v>1.2354522043379705</v>
      </c>
      <c r="V160" s="82">
        <f t="shared" si="136"/>
        <v>1.0151388530003023</v>
      </c>
      <c r="W160" s="82"/>
      <c r="X160" s="10">
        <f t="shared" si="130"/>
        <v>1.3904069258906351</v>
      </c>
      <c r="Y160" s="10">
        <f t="shared" si="131"/>
        <v>1.026630706484734</v>
      </c>
      <c r="Z160" s="10">
        <f t="shared" si="105"/>
        <v>1.3230301691940927</v>
      </c>
      <c r="AA160" s="10">
        <f t="shared" si="106"/>
        <v>6.75278102435942</v>
      </c>
      <c r="AC160" s="82">
        <f t="shared" ref="AC160:AG161" si="137">AC143</f>
        <v>0</v>
      </c>
      <c r="AD160" s="82">
        <f t="shared" si="137"/>
        <v>6.2119037845541847E-2</v>
      </c>
      <c r="AE160" s="82">
        <f t="shared" si="137"/>
        <v>0</v>
      </c>
      <c r="AF160" s="82">
        <f t="shared" si="137"/>
        <v>0</v>
      </c>
      <c r="AG160" s="82">
        <f t="shared" si="137"/>
        <v>1.9284199191102931</v>
      </c>
      <c r="AH160" s="10">
        <f t="shared" si="107"/>
        <v>0.49763473923895873</v>
      </c>
    </row>
    <row r="161" spans="1:34" x14ac:dyDescent="0.35">
      <c r="A161" s="31" t="s">
        <v>242</v>
      </c>
      <c r="B161" s="112" t="s">
        <v>211</v>
      </c>
      <c r="C161" s="19"/>
      <c r="D161" s="10">
        <f>D144</f>
        <v>2.3269048670531691</v>
      </c>
      <c r="E161" s="10">
        <f t="shared" ref="E161:V161" si="138">E144</f>
        <v>3.2710970276650237</v>
      </c>
      <c r="F161" s="10">
        <f t="shared" si="138"/>
        <v>2.7626123240321361</v>
      </c>
      <c r="G161" s="10">
        <f t="shared" si="138"/>
        <v>3.7771742661053627</v>
      </c>
      <c r="H161" s="10">
        <f t="shared" si="138"/>
        <v>0.53985897795183058</v>
      </c>
      <c r="I161" s="10">
        <f t="shared" si="138"/>
        <v>2.906613280055081</v>
      </c>
      <c r="J161" s="10">
        <f t="shared" si="138"/>
        <v>2.469113280055081</v>
      </c>
      <c r="K161" s="10">
        <f t="shared" si="138"/>
        <v>3.2708901694999737</v>
      </c>
      <c r="L161" s="10">
        <f t="shared" si="138"/>
        <v>3.0504763306346581</v>
      </c>
      <c r="M161" s="10">
        <f t="shared" si="138"/>
        <v>2.0869431079709511</v>
      </c>
      <c r="N161" s="10">
        <f t="shared" si="138"/>
        <v>6.9345769511831872</v>
      </c>
      <c r="O161" s="10">
        <f t="shared" si="138"/>
        <v>4.5645960716420788</v>
      </c>
      <c r="P161" s="10">
        <f t="shared" si="138"/>
        <v>4.4174359146881361</v>
      </c>
      <c r="Q161" s="10">
        <f t="shared" si="138"/>
        <v>2.8262652951675618</v>
      </c>
      <c r="R161" s="10">
        <f t="shared" si="138"/>
        <v>3.1932001090728477</v>
      </c>
      <c r="S161" s="10">
        <f t="shared" si="138"/>
        <v>3.1932001090728481</v>
      </c>
      <c r="T161" s="10">
        <f>T144</f>
        <v>1.4501247523304159</v>
      </c>
      <c r="U161" s="10">
        <f t="shared" si="138"/>
        <v>3.1932001090728481</v>
      </c>
      <c r="V161" s="10">
        <f t="shared" si="138"/>
        <v>3.1932001090728481</v>
      </c>
      <c r="W161" s="10"/>
      <c r="X161" s="10">
        <f t="shared" si="130"/>
        <v>3.1277622659118967</v>
      </c>
      <c r="Y161" s="10">
        <f t="shared" si="131"/>
        <v>3.2288969902645879</v>
      </c>
      <c r="Z161" s="10">
        <f t="shared" si="105"/>
        <v>3.1932001090728477</v>
      </c>
      <c r="AA161" s="10">
        <f t="shared" si="106"/>
        <v>6.9345769511831872</v>
      </c>
      <c r="AC161" s="10">
        <f t="shared" si="137"/>
        <v>2.1969548261945615</v>
      </c>
      <c r="AD161" s="10">
        <f t="shared" si="137"/>
        <v>1.4942569591867083</v>
      </c>
      <c r="AE161" s="10">
        <f t="shared" si="137"/>
        <v>0</v>
      </c>
      <c r="AF161" s="10">
        <f t="shared" si="137"/>
        <v>1.8472980311018783</v>
      </c>
      <c r="AG161" s="10">
        <f t="shared" si="137"/>
        <v>2.8456856727511672</v>
      </c>
      <c r="AH161" s="10">
        <f t="shared" si="107"/>
        <v>2.0960488723085788</v>
      </c>
    </row>
    <row r="162" spans="1:34" x14ac:dyDescent="0.35">
      <c r="A162" s="31"/>
      <c r="B162" s="112" t="s">
        <v>208</v>
      </c>
      <c r="C162" s="19"/>
      <c r="D162" s="10">
        <f>D146</f>
        <v>5.801833333333331</v>
      </c>
      <c r="E162" s="10">
        <f t="shared" ref="E162:V162" si="139">E146</f>
        <v>7.5518333333333345</v>
      </c>
      <c r="F162" s="10">
        <f t="shared" si="139"/>
        <v>6.6212777777777774</v>
      </c>
      <c r="G162" s="10">
        <f t="shared" si="139"/>
        <v>3.1681223898747088</v>
      </c>
      <c r="H162" s="10">
        <f t="shared" si="139"/>
        <v>1.8851666666666667</v>
      </c>
      <c r="I162" s="10">
        <f t="shared" si="139"/>
        <v>5.1629444444444417</v>
      </c>
      <c r="J162" s="10">
        <f t="shared" si="139"/>
        <v>1.9268333333333327</v>
      </c>
      <c r="K162" s="10">
        <f t="shared" si="139"/>
        <v>4.6768333333333345</v>
      </c>
      <c r="L162" s="10">
        <f t="shared" si="139"/>
        <v>2.8573888888888881</v>
      </c>
      <c r="M162" s="10">
        <f t="shared" si="139"/>
        <v>3.2184999999999979</v>
      </c>
      <c r="N162" s="10">
        <f t="shared" si="139"/>
        <v>5.5240555555555559</v>
      </c>
      <c r="O162" s="10">
        <f t="shared" si="139"/>
        <v>6.8435000000000024</v>
      </c>
      <c r="P162" s="10">
        <f t="shared" si="139"/>
        <v>2.2635901198796917</v>
      </c>
      <c r="Q162" s="10">
        <f t="shared" si="139"/>
        <v>5.4133510422426703</v>
      </c>
      <c r="R162" s="10">
        <f t="shared" si="139"/>
        <v>4.3169599469007629</v>
      </c>
      <c r="S162" s="10">
        <f t="shared" si="139"/>
        <v>5.9898825375279436</v>
      </c>
      <c r="T162" s="10">
        <f>T146</f>
        <v>1.8851666666666667</v>
      </c>
      <c r="U162" s="10">
        <f t="shared" si="139"/>
        <v>6.3692177393306313</v>
      </c>
      <c r="V162" s="10">
        <f t="shared" si="139"/>
        <v>6.2812957314781421</v>
      </c>
      <c r="W162" s="10"/>
      <c r="X162" s="10">
        <f t="shared" si="130"/>
        <v>4.6188290968719938</v>
      </c>
      <c r="Y162" s="10">
        <f t="shared" si="131"/>
        <v>4.4939450156188387</v>
      </c>
      <c r="Z162" s="10">
        <f t="shared" si="105"/>
        <v>5.7393389888093695</v>
      </c>
      <c r="AA162" s="10">
        <f t="shared" si="106"/>
        <v>7.5518333333333345</v>
      </c>
      <c r="AC162" s="10">
        <f>AC146</f>
        <v>4.3169599469007629</v>
      </c>
      <c r="AD162" s="10">
        <f>AD146</f>
        <v>4.9969982587825807</v>
      </c>
      <c r="AE162" s="10">
        <f>AE146</f>
        <v>0</v>
      </c>
      <c r="AF162" s="10">
        <f>AF146</f>
        <v>6.3692177393306313</v>
      </c>
      <c r="AG162" s="10">
        <f>AG146</f>
        <v>6.2812957314781421</v>
      </c>
      <c r="AH162" s="10">
        <f t="shared" si="107"/>
        <v>5.4911179191230293</v>
      </c>
    </row>
    <row r="163" spans="1:34" x14ac:dyDescent="0.35">
      <c r="A163" s="31" t="s">
        <v>269</v>
      </c>
      <c r="B163" s="112" t="s">
        <v>212</v>
      </c>
      <c r="C163" s="19"/>
      <c r="D163" s="10">
        <f t="shared" ref="D163:M164" si="140">D162</f>
        <v>5.801833333333331</v>
      </c>
      <c r="E163" s="10">
        <f t="shared" si="140"/>
        <v>7.5518333333333345</v>
      </c>
      <c r="F163" s="10">
        <f t="shared" si="140"/>
        <v>6.6212777777777774</v>
      </c>
      <c r="G163" s="10">
        <f t="shared" si="140"/>
        <v>3.1681223898747088</v>
      </c>
      <c r="H163" s="10">
        <f t="shared" si="140"/>
        <v>1.8851666666666667</v>
      </c>
      <c r="I163" s="10">
        <f t="shared" si="140"/>
        <v>5.1629444444444417</v>
      </c>
      <c r="J163" s="10">
        <f t="shared" si="140"/>
        <v>1.9268333333333327</v>
      </c>
      <c r="K163" s="10">
        <f t="shared" si="140"/>
        <v>4.6768333333333345</v>
      </c>
      <c r="L163" s="10">
        <f t="shared" si="140"/>
        <v>2.8573888888888881</v>
      </c>
      <c r="M163" s="10">
        <f t="shared" si="140"/>
        <v>3.2184999999999979</v>
      </c>
      <c r="N163" s="10">
        <f t="shared" ref="N163:V164" si="141">N162</f>
        <v>5.5240555555555559</v>
      </c>
      <c r="O163" s="10">
        <f t="shared" si="141"/>
        <v>6.8435000000000024</v>
      </c>
      <c r="P163" s="10">
        <f t="shared" si="141"/>
        <v>2.2635901198796917</v>
      </c>
      <c r="Q163" s="10">
        <f t="shared" si="141"/>
        <v>5.4133510422426703</v>
      </c>
      <c r="R163" s="10">
        <f t="shared" si="141"/>
        <v>4.3169599469007629</v>
      </c>
      <c r="S163" s="10">
        <f t="shared" si="141"/>
        <v>5.9898825375279436</v>
      </c>
      <c r="T163" s="10">
        <f t="shared" si="141"/>
        <v>1.8851666666666667</v>
      </c>
      <c r="U163" s="10">
        <f t="shared" si="141"/>
        <v>6.3692177393306313</v>
      </c>
      <c r="V163" s="10">
        <f t="shared" si="141"/>
        <v>6.2812957314781421</v>
      </c>
      <c r="W163" s="10"/>
      <c r="X163" s="10">
        <f t="shared" si="130"/>
        <v>4.6188290968719938</v>
      </c>
      <c r="Y163" s="10">
        <f t="shared" si="131"/>
        <v>4.4939450156188387</v>
      </c>
      <c r="Z163" s="10">
        <f t="shared" si="105"/>
        <v>5.7393389888093695</v>
      </c>
      <c r="AA163" s="10">
        <f t="shared" si="106"/>
        <v>7.5518333333333345</v>
      </c>
      <c r="AC163" s="10">
        <f t="shared" ref="AC163:AG164" si="142">AC162</f>
        <v>4.3169599469007629</v>
      </c>
      <c r="AD163" s="10">
        <f t="shared" si="142"/>
        <v>4.9969982587825807</v>
      </c>
      <c r="AE163" s="10">
        <f t="shared" si="142"/>
        <v>0</v>
      </c>
      <c r="AF163" s="10">
        <f t="shared" si="142"/>
        <v>6.3692177393306313</v>
      </c>
      <c r="AG163" s="10">
        <f t="shared" si="142"/>
        <v>6.2812957314781421</v>
      </c>
      <c r="AH163" s="10">
        <f t="shared" si="107"/>
        <v>5.4911179191230293</v>
      </c>
    </row>
    <row r="164" spans="1:34" x14ac:dyDescent="0.35">
      <c r="A164" s="31"/>
      <c r="B164" s="112" t="s">
        <v>380</v>
      </c>
      <c r="C164" s="19"/>
      <c r="D164" s="10">
        <f t="shared" si="140"/>
        <v>5.801833333333331</v>
      </c>
      <c r="E164" s="10">
        <f t="shared" si="140"/>
        <v>7.5518333333333345</v>
      </c>
      <c r="F164" s="10">
        <f t="shared" si="140"/>
        <v>6.6212777777777774</v>
      </c>
      <c r="G164" s="10">
        <f t="shared" si="140"/>
        <v>3.1681223898747088</v>
      </c>
      <c r="H164" s="10">
        <f t="shared" si="140"/>
        <v>1.8851666666666667</v>
      </c>
      <c r="I164" s="10">
        <f t="shared" si="140"/>
        <v>5.1629444444444417</v>
      </c>
      <c r="J164" s="10">
        <f t="shared" si="140"/>
        <v>1.9268333333333327</v>
      </c>
      <c r="K164" s="10">
        <f t="shared" si="140"/>
        <v>4.6768333333333345</v>
      </c>
      <c r="L164" s="10">
        <f t="shared" si="140"/>
        <v>2.8573888888888881</v>
      </c>
      <c r="M164" s="10">
        <f t="shared" si="140"/>
        <v>3.2184999999999979</v>
      </c>
      <c r="N164" s="10">
        <f t="shared" si="141"/>
        <v>5.5240555555555559</v>
      </c>
      <c r="O164" s="10">
        <f t="shared" si="141"/>
        <v>6.8435000000000024</v>
      </c>
      <c r="P164" s="10">
        <f t="shared" si="141"/>
        <v>2.2635901198796917</v>
      </c>
      <c r="Q164" s="10">
        <f t="shared" si="141"/>
        <v>5.4133510422426703</v>
      </c>
      <c r="R164" s="10">
        <f t="shared" si="141"/>
        <v>4.3169599469007629</v>
      </c>
      <c r="S164" s="10">
        <f t="shared" si="141"/>
        <v>5.9898825375279436</v>
      </c>
      <c r="T164" s="10">
        <f t="shared" si="141"/>
        <v>1.8851666666666667</v>
      </c>
      <c r="U164" s="10">
        <f t="shared" si="141"/>
        <v>6.3692177393306313</v>
      </c>
      <c r="V164" s="10">
        <f t="shared" si="141"/>
        <v>6.2812957314781421</v>
      </c>
      <c r="W164" s="10"/>
      <c r="X164" s="10">
        <f t="shared" si="130"/>
        <v>4.6188290968719938</v>
      </c>
      <c r="Y164" s="10">
        <f t="shared" si="131"/>
        <v>4.4939450156188387</v>
      </c>
      <c r="Z164" s="10">
        <f t="shared" si="105"/>
        <v>5.7393389888093695</v>
      </c>
      <c r="AA164" s="10">
        <f t="shared" si="106"/>
        <v>7.5518333333333345</v>
      </c>
      <c r="AC164" s="10">
        <f t="shared" si="142"/>
        <v>4.3169599469007629</v>
      </c>
      <c r="AD164" s="10">
        <f t="shared" si="142"/>
        <v>4.9969982587825807</v>
      </c>
      <c r="AE164" s="10">
        <f t="shared" si="142"/>
        <v>0</v>
      </c>
      <c r="AF164" s="10">
        <f t="shared" si="142"/>
        <v>6.3692177393306313</v>
      </c>
      <c r="AG164" s="10">
        <f t="shared" si="142"/>
        <v>6.2812957314781421</v>
      </c>
      <c r="AH164" s="10">
        <f t="shared" si="107"/>
        <v>5.4911179191230293</v>
      </c>
    </row>
    <row r="165" spans="1:34" x14ac:dyDescent="0.35">
      <c r="A165" s="31"/>
      <c r="B165" s="112" t="s">
        <v>379</v>
      </c>
      <c r="C165" s="19"/>
      <c r="D165" s="119">
        <v>0</v>
      </c>
      <c r="E165" s="119">
        <v>0</v>
      </c>
      <c r="F165" s="119">
        <v>0</v>
      </c>
      <c r="G165" s="119">
        <v>0</v>
      </c>
      <c r="H165" s="119">
        <v>0</v>
      </c>
      <c r="I165" s="119">
        <v>0</v>
      </c>
      <c r="J165" s="119">
        <v>0</v>
      </c>
      <c r="K165" s="119">
        <v>0</v>
      </c>
      <c r="L165" s="119">
        <v>0</v>
      </c>
      <c r="M165" s="119">
        <v>0</v>
      </c>
      <c r="N165" s="119">
        <v>0</v>
      </c>
      <c r="O165" s="119">
        <v>0</v>
      </c>
      <c r="P165" s="119">
        <v>0</v>
      </c>
      <c r="Q165" s="119">
        <v>0</v>
      </c>
      <c r="R165" s="119">
        <v>0</v>
      </c>
      <c r="S165" s="119">
        <v>0</v>
      </c>
      <c r="T165" s="119">
        <v>0</v>
      </c>
      <c r="U165" s="119">
        <v>0</v>
      </c>
      <c r="V165" s="119">
        <v>0</v>
      </c>
      <c r="W165" s="119"/>
      <c r="X165" s="10">
        <f t="shared" si="130"/>
        <v>0</v>
      </c>
      <c r="Y165" s="10">
        <f t="shared" si="131"/>
        <v>0</v>
      </c>
      <c r="Z165" s="10">
        <f t="shared" si="105"/>
        <v>0</v>
      </c>
      <c r="AA165" s="10">
        <f t="shared" si="106"/>
        <v>0</v>
      </c>
      <c r="AC165" s="119">
        <v>0</v>
      </c>
      <c r="AD165" s="119">
        <v>0</v>
      </c>
      <c r="AE165" s="119">
        <v>0</v>
      </c>
      <c r="AF165" s="119">
        <v>0</v>
      </c>
      <c r="AG165" s="119">
        <v>0</v>
      </c>
      <c r="AH165" s="10">
        <f t="shared" si="107"/>
        <v>0</v>
      </c>
    </row>
    <row r="166" spans="1:34" x14ac:dyDescent="0.35">
      <c r="A166" s="31" t="s">
        <v>269</v>
      </c>
      <c r="B166" s="112" t="s">
        <v>210</v>
      </c>
      <c r="C166" s="19"/>
      <c r="D166" s="118">
        <f>D162</f>
        <v>5.801833333333331</v>
      </c>
      <c r="E166" s="118">
        <f t="shared" ref="E166:V166" si="143">E162</f>
        <v>7.5518333333333345</v>
      </c>
      <c r="F166" s="118">
        <f t="shared" si="143"/>
        <v>6.6212777777777774</v>
      </c>
      <c r="G166" s="118">
        <f t="shared" si="143"/>
        <v>3.1681223898747088</v>
      </c>
      <c r="H166" s="118">
        <f t="shared" si="143"/>
        <v>1.8851666666666667</v>
      </c>
      <c r="I166" s="118">
        <f t="shared" si="143"/>
        <v>5.1629444444444417</v>
      </c>
      <c r="J166" s="118">
        <f t="shared" si="143"/>
        <v>1.9268333333333327</v>
      </c>
      <c r="K166" s="118">
        <f t="shared" si="143"/>
        <v>4.6768333333333345</v>
      </c>
      <c r="L166" s="118">
        <f t="shared" si="143"/>
        <v>2.8573888888888881</v>
      </c>
      <c r="M166" s="118">
        <f t="shared" si="143"/>
        <v>3.2184999999999979</v>
      </c>
      <c r="N166" s="118">
        <f t="shared" si="143"/>
        <v>5.5240555555555559</v>
      </c>
      <c r="O166" s="118">
        <f t="shared" si="143"/>
        <v>6.8435000000000024</v>
      </c>
      <c r="P166" s="118">
        <f t="shared" si="143"/>
        <v>2.2635901198796917</v>
      </c>
      <c r="Q166" s="118">
        <f t="shared" si="143"/>
        <v>5.4133510422426703</v>
      </c>
      <c r="R166" s="118">
        <f t="shared" si="143"/>
        <v>4.3169599469007629</v>
      </c>
      <c r="S166" s="118">
        <f t="shared" si="143"/>
        <v>5.9898825375279436</v>
      </c>
      <c r="T166" s="118">
        <f t="shared" si="143"/>
        <v>1.8851666666666667</v>
      </c>
      <c r="U166" s="118">
        <f t="shared" si="143"/>
        <v>6.3692177393306313</v>
      </c>
      <c r="V166" s="118">
        <f t="shared" si="143"/>
        <v>6.2812957314781421</v>
      </c>
      <c r="W166" s="119"/>
      <c r="X166" s="10">
        <f t="shared" si="130"/>
        <v>4.6188290968719938</v>
      </c>
      <c r="Y166" s="10">
        <f t="shared" si="131"/>
        <v>4.4939450156188387</v>
      </c>
      <c r="Z166" s="10">
        <f t="shared" si="105"/>
        <v>5.7393389888093695</v>
      </c>
      <c r="AA166" s="10">
        <f t="shared" si="106"/>
        <v>7.5518333333333345</v>
      </c>
      <c r="AC166" s="118">
        <f>AC162</f>
        <v>4.3169599469007629</v>
      </c>
      <c r="AD166" s="118">
        <f>AD162</f>
        <v>4.9969982587825807</v>
      </c>
      <c r="AE166" s="118">
        <f>AE162</f>
        <v>0</v>
      </c>
      <c r="AF166" s="118">
        <f>AF162</f>
        <v>6.3692177393306313</v>
      </c>
      <c r="AG166" s="118">
        <f>AG162</f>
        <v>6.2812957314781421</v>
      </c>
      <c r="AH166" s="10">
        <f t="shared" si="107"/>
        <v>5.4911179191230293</v>
      </c>
    </row>
    <row r="167" spans="1:34" x14ac:dyDescent="0.35">
      <c r="A167" s="85"/>
      <c r="B167" s="113" t="s">
        <v>377</v>
      </c>
      <c r="C167" s="32"/>
      <c r="D167" s="83">
        <f>D153</f>
        <v>3.8763451541161076</v>
      </c>
      <c r="E167" s="83">
        <f t="shared" ref="E167:V167" si="144">E153</f>
        <v>4.1191967760380628</v>
      </c>
      <c r="F167" s="83">
        <f t="shared" si="144"/>
        <v>4.9592371630435537</v>
      </c>
      <c r="G167" s="83">
        <f t="shared" si="144"/>
        <v>1.9094729894486906</v>
      </c>
      <c r="H167" s="83">
        <f t="shared" si="144"/>
        <v>0.22214586585987994</v>
      </c>
      <c r="I167" s="83">
        <f t="shared" si="144"/>
        <v>3.3886227341872819</v>
      </c>
      <c r="J167" s="83">
        <f t="shared" si="144"/>
        <v>3.0060604566072104</v>
      </c>
      <c r="K167" s="83">
        <f t="shared" si="144"/>
        <v>2.8255651915278532</v>
      </c>
      <c r="L167" s="83">
        <f t="shared" si="144"/>
        <v>1.1310777184743592</v>
      </c>
      <c r="M167" s="83">
        <f t="shared" si="144"/>
        <v>1.1802241576748267</v>
      </c>
      <c r="N167" s="83">
        <f t="shared" si="144"/>
        <v>1.0524823489702217</v>
      </c>
      <c r="O167" s="83">
        <f t="shared" si="144"/>
        <v>0.59228821461432823</v>
      </c>
      <c r="P167" s="83">
        <f t="shared" si="144"/>
        <v>1.3759900111844581</v>
      </c>
      <c r="Q167" s="83">
        <f t="shared" si="144"/>
        <v>3.1546539562975187</v>
      </c>
      <c r="R167" s="83">
        <f t="shared" si="144"/>
        <v>2.322435096476287</v>
      </c>
      <c r="S167" s="83">
        <f t="shared" si="144"/>
        <v>2.322435096476287</v>
      </c>
      <c r="T167" s="83">
        <f>T153</f>
        <v>5.6550568978883504</v>
      </c>
      <c r="U167" s="83">
        <f t="shared" si="144"/>
        <v>2.322435096476287</v>
      </c>
      <c r="V167" s="83">
        <f t="shared" si="144"/>
        <v>2.322435096476287</v>
      </c>
      <c r="W167" s="83"/>
      <c r="X167" s="10">
        <f t="shared" si="130"/>
        <v>2.5125347379914653</v>
      </c>
      <c r="Y167" s="10">
        <f t="shared" si="131"/>
        <v>2.3423830527174538</v>
      </c>
      <c r="Z167" s="10">
        <f t="shared" si="105"/>
        <v>2.322435096476287</v>
      </c>
      <c r="AA167" s="10">
        <f t="shared" si="106"/>
        <v>5.6550568978883504</v>
      </c>
      <c r="AC167" s="83">
        <f>AC153</f>
        <v>1.962767192444836</v>
      </c>
      <c r="AD167" s="83">
        <f>AD153</f>
        <v>1.5315658237101721</v>
      </c>
      <c r="AE167" s="83">
        <f>AE153</f>
        <v>0</v>
      </c>
      <c r="AF167" s="83">
        <f>AF153</f>
        <v>2.5874707841616003</v>
      </c>
      <c r="AG167" s="83">
        <f>AG153</f>
        <v>2.5063329632812863</v>
      </c>
      <c r="AH167" s="10">
        <f t="shared" si="107"/>
        <v>2.1470341908994737</v>
      </c>
    </row>
    <row r="168" spans="1:34" ht="13.15" x14ac:dyDescent="0.4">
      <c r="A168" s="117" t="s">
        <v>90</v>
      </c>
      <c r="B168" s="112" t="s">
        <v>177</v>
      </c>
      <c r="C168" s="19"/>
      <c r="D168" s="10">
        <f>D56</f>
        <v>3.1978253774764012</v>
      </c>
      <c r="E168" s="10">
        <f>E56</f>
        <v>3.3051597878246755</v>
      </c>
      <c r="F168" s="10">
        <f t="shared" ref="F168:V168" si="145">F56</f>
        <v>1.9366460558841867</v>
      </c>
      <c r="G168" s="10">
        <f t="shared" si="145"/>
        <v>4.7335677604316091</v>
      </c>
      <c r="H168" s="10">
        <f t="shared" si="145"/>
        <v>4.1101678654367282</v>
      </c>
      <c r="I168" s="10">
        <f t="shared" si="145"/>
        <v>2.1781484791678016</v>
      </c>
      <c r="J168" s="10">
        <f t="shared" si="145"/>
        <v>2.1513148765807335</v>
      </c>
      <c r="K168" s="10">
        <f t="shared" si="145"/>
        <v>3.466161403347086</v>
      </c>
      <c r="L168" s="10">
        <f t="shared" si="145"/>
        <v>3.2246589800634693</v>
      </c>
      <c r="M168" s="10">
        <f t="shared" si="145"/>
        <v>3.4393278007600179</v>
      </c>
      <c r="N168" s="10">
        <f t="shared" si="145"/>
        <v>1.9634796584712548</v>
      </c>
      <c r="O168" s="10">
        <f t="shared" si="145"/>
        <v>2.4196509024514183</v>
      </c>
      <c r="P168" s="10">
        <f t="shared" si="145"/>
        <v>5.7277409257871144</v>
      </c>
      <c r="Q168" s="10">
        <f t="shared" si="145"/>
        <v>3.0366882559860473</v>
      </c>
      <c r="R168" s="10">
        <f t="shared" si="145"/>
        <v>3.1834833022931788</v>
      </c>
      <c r="S168" s="10">
        <f t="shared" si="145"/>
        <v>3.1834833022931788</v>
      </c>
      <c r="T168" s="10">
        <f>T56</f>
        <v>6.8585620487188388</v>
      </c>
      <c r="U168" s="10">
        <f t="shared" si="145"/>
        <v>3.1834833022931788</v>
      </c>
      <c r="V168" s="10">
        <f t="shared" si="145"/>
        <v>3.1834833022931788</v>
      </c>
      <c r="X168" s="10">
        <f>AVERAGE(D168:V168)</f>
        <v>3.3938438625031631</v>
      </c>
      <c r="Y168" s="10">
        <f>AVERAGE(D168:Q168)</f>
        <v>3.2064670092620391</v>
      </c>
      <c r="Z168" s="10">
        <f t="shared" si="105"/>
        <v>3.1834833022931788</v>
      </c>
      <c r="AA168" s="10">
        <f t="shared" si="106"/>
        <v>6.8585620487188388</v>
      </c>
      <c r="AC168" s="10">
        <f t="shared" ref="AC168:AG169" si="146">AC56</f>
        <v>0.15000532527044541</v>
      </c>
      <c r="AD168" s="10">
        <f t="shared" si="146"/>
        <v>1.5772949755988783</v>
      </c>
      <c r="AE168" s="10">
        <f t="shared" si="146"/>
        <v>0</v>
      </c>
      <c r="AF168" s="10">
        <f t="shared" si="146"/>
        <v>0.50846321292221752</v>
      </c>
      <c r="AG168" s="10">
        <f t="shared" si="146"/>
        <v>0.96646489400436231</v>
      </c>
      <c r="AH168" s="10">
        <f t="shared" si="107"/>
        <v>0.80055710194897589</v>
      </c>
    </row>
    <row r="169" spans="1:34" x14ac:dyDescent="0.35">
      <c r="A169" s="31"/>
      <c r="B169" s="112" t="s">
        <v>175</v>
      </c>
      <c r="C169" s="19"/>
      <c r="D169" s="10">
        <f>D57</f>
        <v>3.658191402595067</v>
      </c>
      <c r="E169" s="10">
        <f>E57</f>
        <v>3.2861572956986542</v>
      </c>
      <c r="F169" s="10">
        <f t="shared" ref="F169:V169" si="147">F57</f>
        <v>1.9983469256726174</v>
      </c>
      <c r="G169" s="10">
        <f t="shared" si="147"/>
        <v>3.872925200406037</v>
      </c>
      <c r="H169" s="10">
        <f t="shared" si="147"/>
        <v>3.6868094108178671</v>
      </c>
      <c r="I169" s="10">
        <f t="shared" si="147"/>
        <v>2.4848530654602321</v>
      </c>
      <c r="J169" s="10">
        <f t="shared" si="147"/>
        <v>3.4578653450354597</v>
      </c>
      <c r="K169" s="10">
        <f t="shared" si="147"/>
        <v>3.5723373779266634</v>
      </c>
      <c r="L169" s="10">
        <f t="shared" si="147"/>
        <v>3.9443714848230744</v>
      </c>
      <c r="M169" s="10">
        <f t="shared" si="147"/>
        <v>4.2305515670510836</v>
      </c>
      <c r="N169" s="10">
        <f t="shared" si="147"/>
        <v>5.6042159617455241</v>
      </c>
      <c r="O169" s="10">
        <f t="shared" si="147"/>
        <v>2.6565611147970376</v>
      </c>
      <c r="P169" s="10">
        <f t="shared" si="147"/>
        <v>3.6989996206348064</v>
      </c>
      <c r="Q169" s="10">
        <f t="shared" si="147"/>
        <v>2.6118847727622505</v>
      </c>
      <c r="R169" s="10">
        <f t="shared" si="147"/>
        <v>3.4583962116738807</v>
      </c>
      <c r="S169" s="10">
        <f t="shared" si="147"/>
        <v>3.4583962116738807</v>
      </c>
      <c r="T169" s="10">
        <f>T57</f>
        <v>7.3688616934920859</v>
      </c>
      <c r="U169" s="10">
        <f t="shared" si="147"/>
        <v>3.4583962116738807</v>
      </c>
      <c r="V169" s="10">
        <f t="shared" si="147"/>
        <v>3.4583962116738807</v>
      </c>
      <c r="X169" s="10">
        <f>AVERAGE(D169:V169)</f>
        <v>3.6824482676638941</v>
      </c>
      <c r="Y169" s="10">
        <f>AVERAGE(D169:Q169)</f>
        <v>3.4831478961018836</v>
      </c>
      <c r="Z169" s="10">
        <f t="shared" si="105"/>
        <v>3.4583962116738807</v>
      </c>
      <c r="AA169" s="10">
        <f t="shared" si="106"/>
        <v>7.3688616934920859</v>
      </c>
      <c r="AC169" s="10">
        <f t="shared" si="146"/>
        <v>0.17264924632797829</v>
      </c>
      <c r="AD169" s="10">
        <f t="shared" si="146"/>
        <v>0.77075803789773012</v>
      </c>
      <c r="AE169" s="10">
        <f t="shared" si="146"/>
        <v>0</v>
      </c>
      <c r="AF169" s="10">
        <f t="shared" si="146"/>
        <v>0.19880448388193095</v>
      </c>
      <c r="AG169" s="10">
        <f t="shared" si="146"/>
        <v>2.6847617257157452E-2</v>
      </c>
      <c r="AH169" s="10">
        <f t="shared" si="107"/>
        <v>0.2922648463411992</v>
      </c>
    </row>
    <row r="170" spans="1:34" x14ac:dyDescent="0.35">
      <c r="A170" s="31"/>
      <c r="B170" s="112" t="s">
        <v>174</v>
      </c>
      <c r="C170" s="19"/>
      <c r="D170" s="10">
        <f>D169</f>
        <v>3.658191402595067</v>
      </c>
      <c r="E170" s="10">
        <f>E169</f>
        <v>3.2861572956986542</v>
      </c>
      <c r="F170" s="10">
        <f t="shared" ref="F170:V170" si="148">F169</f>
        <v>1.9983469256726174</v>
      </c>
      <c r="G170" s="10">
        <f t="shared" si="148"/>
        <v>3.872925200406037</v>
      </c>
      <c r="H170" s="10">
        <f t="shared" si="148"/>
        <v>3.6868094108178671</v>
      </c>
      <c r="I170" s="10">
        <f t="shared" si="148"/>
        <v>2.4848530654602321</v>
      </c>
      <c r="J170" s="10">
        <f t="shared" si="148"/>
        <v>3.4578653450354597</v>
      </c>
      <c r="K170" s="10">
        <f t="shared" si="148"/>
        <v>3.5723373779266634</v>
      </c>
      <c r="L170" s="10">
        <f t="shared" si="148"/>
        <v>3.9443714848230744</v>
      </c>
      <c r="M170" s="10">
        <f t="shared" si="148"/>
        <v>4.2305515670510836</v>
      </c>
      <c r="N170" s="10">
        <f t="shared" si="148"/>
        <v>5.6042159617455241</v>
      </c>
      <c r="O170" s="10">
        <f t="shared" si="148"/>
        <v>2.6565611147970376</v>
      </c>
      <c r="P170" s="10">
        <f t="shared" si="148"/>
        <v>3.6989996206348064</v>
      </c>
      <c r="Q170" s="10">
        <f t="shared" si="148"/>
        <v>2.6118847727622505</v>
      </c>
      <c r="R170" s="10">
        <f t="shared" si="148"/>
        <v>3.4583962116738807</v>
      </c>
      <c r="S170" s="10">
        <f t="shared" si="148"/>
        <v>3.4583962116738807</v>
      </c>
      <c r="T170" s="10">
        <f t="shared" si="148"/>
        <v>7.3688616934920859</v>
      </c>
      <c r="U170" s="10">
        <f t="shared" si="148"/>
        <v>3.4583962116738807</v>
      </c>
      <c r="V170" s="10">
        <f t="shared" si="148"/>
        <v>3.4583962116738807</v>
      </c>
      <c r="X170" s="10">
        <f t="shared" ref="X170:X191" si="149">AVERAGE(D170:V170)</f>
        <v>3.6824482676638941</v>
      </c>
      <c r="Y170" s="10">
        <f t="shared" ref="Y170:Y191" si="150">AVERAGE(D170:Q170)</f>
        <v>3.4831478961018836</v>
      </c>
      <c r="Z170" s="10">
        <f t="shared" si="105"/>
        <v>3.4583962116738807</v>
      </c>
      <c r="AA170" s="10">
        <f t="shared" si="106"/>
        <v>7.3688616934920859</v>
      </c>
      <c r="AC170" s="10">
        <f>AC169</f>
        <v>0.17264924632797829</v>
      </c>
      <c r="AD170" s="10">
        <f>AD169</f>
        <v>0.77075803789773012</v>
      </c>
      <c r="AE170" s="10">
        <f>AE169</f>
        <v>0</v>
      </c>
      <c r="AF170" s="10">
        <f>AF169</f>
        <v>0.19880448388193095</v>
      </c>
      <c r="AG170" s="10">
        <f>AG169</f>
        <v>2.6847617257157452E-2</v>
      </c>
      <c r="AH170" s="10">
        <f t="shared" si="107"/>
        <v>0.2922648463411992</v>
      </c>
    </row>
    <row r="171" spans="1:34" s="19" customFormat="1" x14ac:dyDescent="0.35">
      <c r="A171" s="31" t="s">
        <v>214</v>
      </c>
      <c r="B171" s="112" t="s">
        <v>178</v>
      </c>
      <c r="D171" s="82">
        <f t="shared" ref="D171:V171" si="151">0.7*D168</f>
        <v>2.2384777642334805</v>
      </c>
      <c r="E171" s="82">
        <f t="shared" si="151"/>
        <v>2.3136118514772726</v>
      </c>
      <c r="F171" s="82">
        <f t="shared" si="151"/>
        <v>1.3556522391189305</v>
      </c>
      <c r="G171" s="82">
        <f t="shared" si="151"/>
        <v>3.313497432302126</v>
      </c>
      <c r="H171" s="82">
        <f t="shared" si="151"/>
        <v>2.8771175058057095</v>
      </c>
      <c r="I171" s="82">
        <f t="shared" si="151"/>
        <v>1.524703935417461</v>
      </c>
      <c r="J171" s="82">
        <f t="shared" si="151"/>
        <v>1.5059204136065134</v>
      </c>
      <c r="K171" s="82">
        <f t="shared" si="151"/>
        <v>2.4263129823429601</v>
      </c>
      <c r="L171" s="82">
        <f t="shared" si="151"/>
        <v>2.2572612860444283</v>
      </c>
      <c r="M171" s="82">
        <f t="shared" si="151"/>
        <v>2.4075294605320123</v>
      </c>
      <c r="N171" s="82">
        <f t="shared" si="151"/>
        <v>1.3744357609298783</v>
      </c>
      <c r="O171" s="82">
        <f t="shared" si="151"/>
        <v>1.6937556317159927</v>
      </c>
      <c r="P171" s="82">
        <f t="shared" si="151"/>
        <v>4.0094186480509801</v>
      </c>
      <c r="Q171" s="82">
        <f t="shared" si="151"/>
        <v>2.1256817791902329</v>
      </c>
      <c r="R171" s="82">
        <f t="shared" si="151"/>
        <v>2.2284383116052249</v>
      </c>
      <c r="S171" s="82">
        <f t="shared" si="151"/>
        <v>2.2284383116052249</v>
      </c>
      <c r="T171" s="82">
        <f>0.7*T168</f>
        <v>4.8009934341031872</v>
      </c>
      <c r="U171" s="82">
        <f t="shared" si="151"/>
        <v>2.2284383116052249</v>
      </c>
      <c r="V171" s="82">
        <f t="shared" si="151"/>
        <v>2.2284383116052249</v>
      </c>
      <c r="X171" s="10">
        <f t="shared" si="149"/>
        <v>2.3756907037522139</v>
      </c>
      <c r="Y171" s="10">
        <f t="shared" si="150"/>
        <v>2.244526906483427</v>
      </c>
      <c r="Z171" s="10">
        <f t="shared" si="105"/>
        <v>2.2284383116052249</v>
      </c>
      <c r="AA171" s="10">
        <f t="shared" si="106"/>
        <v>4.8009934341031872</v>
      </c>
      <c r="AC171" s="82">
        <f>0.7*AC168</f>
        <v>0.10500372768931178</v>
      </c>
      <c r="AD171" s="82">
        <f>0.7*AD168</f>
        <v>1.1041064829192146</v>
      </c>
      <c r="AE171" s="82">
        <f>0.7*AE168</f>
        <v>0</v>
      </c>
      <c r="AF171" s="82">
        <f>0.7*AF168</f>
        <v>0.35592424904555225</v>
      </c>
      <c r="AG171" s="82">
        <f>0.7*AG168</f>
        <v>0.67652542580305353</v>
      </c>
      <c r="AH171" s="10">
        <f t="shared" si="107"/>
        <v>0.56038997136428303</v>
      </c>
    </row>
    <row r="172" spans="1:34" x14ac:dyDescent="0.35">
      <c r="A172" s="31" t="s">
        <v>260</v>
      </c>
      <c r="B172" s="112" t="s">
        <v>179</v>
      </c>
      <c r="C172" s="19"/>
      <c r="D172" s="10">
        <f>1.5*D168</f>
        <v>4.7967380662146013</v>
      </c>
      <c r="E172" s="10">
        <f>1.5*E168</f>
        <v>4.9577396817370136</v>
      </c>
      <c r="F172" s="10">
        <f t="shared" ref="F172:V172" si="152">1.5*F168</f>
        <v>2.9049690838262801</v>
      </c>
      <c r="G172" s="10">
        <f t="shared" si="152"/>
        <v>7.1003516406474141</v>
      </c>
      <c r="H172" s="10">
        <f t="shared" si="152"/>
        <v>6.1652517981550918</v>
      </c>
      <c r="I172" s="10">
        <f t="shared" si="152"/>
        <v>3.2672227187517024</v>
      </c>
      <c r="J172" s="10">
        <f t="shared" si="152"/>
        <v>3.2269723148711003</v>
      </c>
      <c r="K172" s="10">
        <f t="shared" si="152"/>
        <v>5.1992421050206286</v>
      </c>
      <c r="L172" s="10">
        <f t="shared" si="152"/>
        <v>4.8369884700952035</v>
      </c>
      <c r="M172" s="10">
        <f t="shared" si="152"/>
        <v>5.1589917011400264</v>
      </c>
      <c r="N172" s="10">
        <f t="shared" si="152"/>
        <v>2.9452194877068822</v>
      </c>
      <c r="O172" s="10">
        <f t="shared" si="152"/>
        <v>3.6294763536771275</v>
      </c>
      <c r="P172" s="10">
        <f t="shared" si="152"/>
        <v>8.591611388680672</v>
      </c>
      <c r="Q172" s="10">
        <f t="shared" si="152"/>
        <v>4.5550323839790714</v>
      </c>
      <c r="R172" s="10">
        <f t="shared" si="152"/>
        <v>4.7752249534397677</v>
      </c>
      <c r="S172" s="10">
        <f t="shared" si="152"/>
        <v>4.7752249534397677</v>
      </c>
      <c r="T172" s="10">
        <f>1.5*T168</f>
        <v>10.287843073078259</v>
      </c>
      <c r="U172" s="10">
        <f t="shared" si="152"/>
        <v>4.7752249534397677</v>
      </c>
      <c r="V172" s="10">
        <f t="shared" si="152"/>
        <v>4.7752249534397677</v>
      </c>
      <c r="X172" s="10">
        <f t="shared" si="149"/>
        <v>5.0907657937547439</v>
      </c>
      <c r="Y172" s="10">
        <f t="shared" si="150"/>
        <v>4.8097005138930573</v>
      </c>
      <c r="Z172" s="10">
        <f t="shared" si="105"/>
        <v>4.7752249534397677</v>
      </c>
      <c r="AA172" s="10">
        <f t="shared" si="106"/>
        <v>10.287843073078259</v>
      </c>
      <c r="AC172" s="10">
        <f>1.5*AC168</f>
        <v>0.22500798790566812</v>
      </c>
      <c r="AD172" s="10">
        <f>1.5*AD168</f>
        <v>2.3659424633983175</v>
      </c>
      <c r="AE172" s="10">
        <f>1.5*AE168</f>
        <v>0</v>
      </c>
      <c r="AF172" s="10">
        <f>1.5*AF168</f>
        <v>0.76269481938332628</v>
      </c>
      <c r="AG172" s="10">
        <f>1.5*AG168</f>
        <v>1.4496973410065435</v>
      </c>
      <c r="AH172" s="10">
        <f t="shared" si="107"/>
        <v>1.2008356529234638</v>
      </c>
    </row>
    <row r="173" spans="1:34" x14ac:dyDescent="0.35">
      <c r="A173" s="31" t="s">
        <v>233</v>
      </c>
      <c r="B173" s="112" t="s">
        <v>180</v>
      </c>
      <c r="C173" s="19"/>
      <c r="D173" s="10">
        <f>D$168</f>
        <v>3.1978253774764012</v>
      </c>
      <c r="E173" s="10">
        <f>E168</f>
        <v>3.3051597878246755</v>
      </c>
      <c r="F173" s="10">
        <f t="shared" ref="F173:V173" si="153">F168</f>
        <v>1.9366460558841867</v>
      </c>
      <c r="G173" s="10">
        <f t="shared" si="153"/>
        <v>4.7335677604316091</v>
      </c>
      <c r="H173" s="10">
        <f t="shared" si="153"/>
        <v>4.1101678654367282</v>
      </c>
      <c r="I173" s="10">
        <f t="shared" si="153"/>
        <v>2.1781484791678016</v>
      </c>
      <c r="J173" s="10">
        <f t="shared" si="153"/>
        <v>2.1513148765807335</v>
      </c>
      <c r="K173" s="10">
        <f t="shared" si="153"/>
        <v>3.466161403347086</v>
      </c>
      <c r="L173" s="10">
        <f t="shared" si="153"/>
        <v>3.2246589800634693</v>
      </c>
      <c r="M173" s="10">
        <f t="shared" si="153"/>
        <v>3.4393278007600179</v>
      </c>
      <c r="N173" s="10">
        <f t="shared" si="153"/>
        <v>1.9634796584712548</v>
      </c>
      <c r="O173" s="10">
        <f t="shared" si="153"/>
        <v>2.4196509024514183</v>
      </c>
      <c r="P173" s="10">
        <f t="shared" si="153"/>
        <v>5.7277409257871144</v>
      </c>
      <c r="Q173" s="10">
        <f t="shared" si="153"/>
        <v>3.0366882559860473</v>
      </c>
      <c r="R173" s="10">
        <f t="shared" si="153"/>
        <v>3.1834833022931788</v>
      </c>
      <c r="S173" s="10">
        <f t="shared" si="153"/>
        <v>3.1834833022931788</v>
      </c>
      <c r="T173" s="10">
        <f>T168</f>
        <v>6.8585620487188388</v>
      </c>
      <c r="U173" s="10">
        <f t="shared" si="153"/>
        <v>3.1834833022931788</v>
      </c>
      <c r="V173" s="10">
        <f t="shared" si="153"/>
        <v>3.1834833022931788</v>
      </c>
      <c r="X173" s="10">
        <f t="shared" si="149"/>
        <v>3.3938438625031631</v>
      </c>
      <c r="Y173" s="10">
        <f t="shared" si="150"/>
        <v>3.2064670092620391</v>
      </c>
      <c r="Z173" s="10">
        <f t="shared" si="105"/>
        <v>3.1834833022931788</v>
      </c>
      <c r="AA173" s="10">
        <f t="shared" si="106"/>
        <v>6.8585620487188388</v>
      </c>
      <c r="AC173" s="10">
        <f>AC168</f>
        <v>0.15000532527044541</v>
      </c>
      <c r="AD173" s="10">
        <f>AD168</f>
        <v>1.5772949755988783</v>
      </c>
      <c r="AE173" s="10">
        <f>AE168</f>
        <v>0</v>
      </c>
      <c r="AF173" s="10">
        <f>AF168</f>
        <v>0.50846321292221752</v>
      </c>
      <c r="AG173" s="10">
        <f>AG168</f>
        <v>0.96646489400436231</v>
      </c>
      <c r="AH173" s="10">
        <f t="shared" si="107"/>
        <v>0.80055710194897589</v>
      </c>
    </row>
    <row r="174" spans="1:34" x14ac:dyDescent="0.35">
      <c r="A174" s="31"/>
      <c r="B174" s="112" t="s">
        <v>383</v>
      </c>
      <c r="C174" s="19"/>
      <c r="D174" s="10">
        <f>D$168</f>
        <v>3.1978253774764012</v>
      </c>
      <c r="E174" s="10">
        <f t="shared" ref="E174:V174" si="154">E$168</f>
        <v>3.3051597878246755</v>
      </c>
      <c r="F174" s="10">
        <f t="shared" si="154"/>
        <v>1.9366460558841867</v>
      </c>
      <c r="G174" s="10">
        <f t="shared" si="154"/>
        <v>4.7335677604316091</v>
      </c>
      <c r="H174" s="10">
        <f t="shared" si="154"/>
        <v>4.1101678654367282</v>
      </c>
      <c r="I174" s="10">
        <f t="shared" si="154"/>
        <v>2.1781484791678016</v>
      </c>
      <c r="J174" s="10">
        <f t="shared" si="154"/>
        <v>2.1513148765807335</v>
      </c>
      <c r="K174" s="10">
        <f t="shared" si="154"/>
        <v>3.466161403347086</v>
      </c>
      <c r="L174" s="10">
        <f t="shared" si="154"/>
        <v>3.2246589800634693</v>
      </c>
      <c r="M174" s="10">
        <f t="shared" si="154"/>
        <v>3.4393278007600179</v>
      </c>
      <c r="N174" s="10">
        <f t="shared" si="154"/>
        <v>1.9634796584712548</v>
      </c>
      <c r="O174" s="10">
        <f t="shared" si="154"/>
        <v>2.4196509024514183</v>
      </c>
      <c r="P174" s="10">
        <f t="shared" si="154"/>
        <v>5.7277409257871144</v>
      </c>
      <c r="Q174" s="10">
        <f t="shared" si="154"/>
        <v>3.0366882559860473</v>
      </c>
      <c r="R174" s="10">
        <f t="shared" si="154"/>
        <v>3.1834833022931788</v>
      </c>
      <c r="S174" s="10">
        <f t="shared" si="154"/>
        <v>3.1834833022931788</v>
      </c>
      <c r="T174" s="10">
        <f t="shared" si="154"/>
        <v>6.8585620487188388</v>
      </c>
      <c r="U174" s="10">
        <f t="shared" si="154"/>
        <v>3.1834833022931788</v>
      </c>
      <c r="V174" s="10">
        <f t="shared" si="154"/>
        <v>3.1834833022931788</v>
      </c>
      <c r="W174" s="10"/>
      <c r="X174" s="10">
        <f t="shared" si="149"/>
        <v>3.3938438625031631</v>
      </c>
      <c r="Y174" s="10">
        <f t="shared" si="150"/>
        <v>3.2064670092620391</v>
      </c>
      <c r="Z174" s="10">
        <f t="shared" si="105"/>
        <v>3.1834833022931788</v>
      </c>
      <c r="AA174" s="10">
        <f t="shared" si="106"/>
        <v>6.8585620487188388</v>
      </c>
      <c r="AC174" s="10">
        <f>AC$168</f>
        <v>0.15000532527044541</v>
      </c>
      <c r="AD174" s="10">
        <f>AD$168</f>
        <v>1.5772949755988783</v>
      </c>
      <c r="AE174" s="10">
        <f>AE$168</f>
        <v>0</v>
      </c>
      <c r="AF174" s="10">
        <f>AF$168</f>
        <v>0.50846321292221752</v>
      </c>
      <c r="AG174" s="10">
        <f>AG$168</f>
        <v>0.96646489400436231</v>
      </c>
      <c r="AH174" s="10">
        <f t="shared" si="107"/>
        <v>0.80055710194897589</v>
      </c>
    </row>
    <row r="175" spans="1:34" x14ac:dyDescent="0.35">
      <c r="A175" s="31" t="s">
        <v>233</v>
      </c>
      <c r="B175" s="112" t="s">
        <v>176</v>
      </c>
      <c r="C175" s="19"/>
      <c r="D175" s="10">
        <f>D$168</f>
        <v>3.1978253774764012</v>
      </c>
      <c r="E175" s="10">
        <f>E168</f>
        <v>3.3051597878246755</v>
      </c>
      <c r="F175" s="10">
        <f t="shared" ref="F175:V175" si="155">F168</f>
        <v>1.9366460558841867</v>
      </c>
      <c r="G175" s="10">
        <f t="shared" si="155"/>
        <v>4.7335677604316091</v>
      </c>
      <c r="H175" s="10">
        <f t="shared" si="155"/>
        <v>4.1101678654367282</v>
      </c>
      <c r="I175" s="10">
        <f t="shared" si="155"/>
        <v>2.1781484791678016</v>
      </c>
      <c r="J175" s="10">
        <f t="shared" si="155"/>
        <v>2.1513148765807335</v>
      </c>
      <c r="K175" s="10">
        <f t="shared" si="155"/>
        <v>3.466161403347086</v>
      </c>
      <c r="L175" s="10">
        <f t="shared" si="155"/>
        <v>3.2246589800634693</v>
      </c>
      <c r="M175" s="10">
        <f t="shared" si="155"/>
        <v>3.4393278007600179</v>
      </c>
      <c r="N175" s="10">
        <f t="shared" si="155"/>
        <v>1.9634796584712548</v>
      </c>
      <c r="O175" s="10">
        <f t="shared" si="155"/>
        <v>2.4196509024514183</v>
      </c>
      <c r="P175" s="10">
        <f t="shared" si="155"/>
        <v>5.7277409257871144</v>
      </c>
      <c r="Q175" s="10">
        <f t="shared" si="155"/>
        <v>3.0366882559860473</v>
      </c>
      <c r="R175" s="10">
        <f t="shared" si="155"/>
        <v>3.1834833022931788</v>
      </c>
      <c r="S175" s="10">
        <f t="shared" si="155"/>
        <v>3.1834833022931788</v>
      </c>
      <c r="T175" s="10">
        <f>T168</f>
        <v>6.8585620487188388</v>
      </c>
      <c r="U175" s="10">
        <f t="shared" si="155"/>
        <v>3.1834833022931788</v>
      </c>
      <c r="V175" s="10">
        <f t="shared" si="155"/>
        <v>3.1834833022931788</v>
      </c>
      <c r="X175" s="10">
        <f t="shared" si="149"/>
        <v>3.3938438625031631</v>
      </c>
      <c r="Y175" s="10">
        <f t="shared" si="150"/>
        <v>3.2064670092620391</v>
      </c>
      <c r="Z175" s="10">
        <f t="shared" si="105"/>
        <v>3.1834833022931788</v>
      </c>
      <c r="AA175" s="10">
        <f t="shared" si="106"/>
        <v>6.8585620487188388</v>
      </c>
      <c r="AC175" s="10">
        <f>AC168</f>
        <v>0.15000532527044541</v>
      </c>
      <c r="AD175" s="10">
        <f>AD168</f>
        <v>1.5772949755988783</v>
      </c>
      <c r="AE175" s="10">
        <f>AE168</f>
        <v>0</v>
      </c>
      <c r="AF175" s="10">
        <f>AF168</f>
        <v>0.50846321292221752</v>
      </c>
      <c r="AG175" s="10">
        <f>AG168</f>
        <v>0.96646489400436231</v>
      </c>
      <c r="AH175" s="10">
        <f t="shared" si="107"/>
        <v>0.80055710194897589</v>
      </c>
    </row>
    <row r="176" spans="1:34" x14ac:dyDescent="0.35">
      <c r="A176" s="31" t="s">
        <v>233</v>
      </c>
      <c r="B176" s="112" t="s">
        <v>183</v>
      </c>
      <c r="C176" s="19"/>
      <c r="D176" s="10">
        <f>D$168</f>
        <v>3.1978253774764012</v>
      </c>
      <c r="E176" s="10">
        <f>E168</f>
        <v>3.3051597878246755</v>
      </c>
      <c r="F176" s="10">
        <f t="shared" ref="F176:V176" si="156">F168</f>
        <v>1.9366460558841867</v>
      </c>
      <c r="G176" s="10">
        <f t="shared" si="156"/>
        <v>4.7335677604316091</v>
      </c>
      <c r="H176" s="10">
        <f t="shared" si="156"/>
        <v>4.1101678654367282</v>
      </c>
      <c r="I176" s="10">
        <f t="shared" si="156"/>
        <v>2.1781484791678016</v>
      </c>
      <c r="J176" s="10">
        <f t="shared" si="156"/>
        <v>2.1513148765807335</v>
      </c>
      <c r="K176" s="10">
        <f t="shared" si="156"/>
        <v>3.466161403347086</v>
      </c>
      <c r="L176" s="10">
        <f t="shared" si="156"/>
        <v>3.2246589800634693</v>
      </c>
      <c r="M176" s="10">
        <f t="shared" si="156"/>
        <v>3.4393278007600179</v>
      </c>
      <c r="N176" s="10">
        <f t="shared" si="156"/>
        <v>1.9634796584712548</v>
      </c>
      <c r="O176" s="10">
        <f t="shared" si="156"/>
        <v>2.4196509024514183</v>
      </c>
      <c r="P176" s="10">
        <f t="shared" si="156"/>
        <v>5.7277409257871144</v>
      </c>
      <c r="Q176" s="10">
        <f t="shared" si="156"/>
        <v>3.0366882559860473</v>
      </c>
      <c r="R176" s="10">
        <f t="shared" si="156"/>
        <v>3.1834833022931788</v>
      </c>
      <c r="S176" s="10">
        <f t="shared" si="156"/>
        <v>3.1834833022931788</v>
      </c>
      <c r="T176" s="10">
        <f>T168</f>
        <v>6.8585620487188388</v>
      </c>
      <c r="U176" s="10">
        <f t="shared" si="156"/>
        <v>3.1834833022931788</v>
      </c>
      <c r="V176" s="10">
        <f t="shared" si="156"/>
        <v>3.1834833022931788</v>
      </c>
      <c r="X176" s="10">
        <f t="shared" si="149"/>
        <v>3.3938438625031631</v>
      </c>
      <c r="Y176" s="10">
        <f t="shared" si="150"/>
        <v>3.2064670092620391</v>
      </c>
      <c r="Z176" s="10">
        <f t="shared" si="105"/>
        <v>3.1834833022931788</v>
      </c>
      <c r="AA176" s="10">
        <f t="shared" si="106"/>
        <v>6.8585620487188388</v>
      </c>
      <c r="AC176" s="10">
        <f>AC168</f>
        <v>0.15000532527044541</v>
      </c>
      <c r="AD176" s="10">
        <f>AD168</f>
        <v>1.5772949755988783</v>
      </c>
      <c r="AE176" s="10">
        <f>AE168</f>
        <v>0</v>
      </c>
      <c r="AF176" s="10">
        <f>AF168</f>
        <v>0.50846321292221752</v>
      </c>
      <c r="AG176" s="10">
        <f>AG168</f>
        <v>0.96646489400436231</v>
      </c>
      <c r="AH176" s="10">
        <f t="shared" si="107"/>
        <v>0.80055710194897589</v>
      </c>
    </row>
    <row r="177" spans="1:34" x14ac:dyDescent="0.35">
      <c r="A177" s="31" t="s">
        <v>197</v>
      </c>
      <c r="B177" s="112" t="s">
        <v>181</v>
      </c>
      <c r="C177" s="19"/>
      <c r="D177" s="10">
        <f>D146</f>
        <v>5.801833333333331</v>
      </c>
      <c r="E177" s="10">
        <f>E146</f>
        <v>7.5518333333333345</v>
      </c>
      <c r="F177" s="10">
        <f t="shared" ref="F177:V177" si="157">F146</f>
        <v>6.6212777777777774</v>
      </c>
      <c r="G177" s="10">
        <f t="shared" si="157"/>
        <v>3.1681223898747088</v>
      </c>
      <c r="H177" s="10">
        <f t="shared" si="157"/>
        <v>1.8851666666666667</v>
      </c>
      <c r="I177" s="10">
        <f t="shared" si="157"/>
        <v>5.1629444444444417</v>
      </c>
      <c r="J177" s="10">
        <f t="shared" si="157"/>
        <v>1.9268333333333327</v>
      </c>
      <c r="K177" s="10">
        <f t="shared" si="157"/>
        <v>4.6768333333333345</v>
      </c>
      <c r="L177" s="10">
        <f t="shared" si="157"/>
        <v>2.8573888888888881</v>
      </c>
      <c r="M177" s="10">
        <f t="shared" si="157"/>
        <v>3.2184999999999979</v>
      </c>
      <c r="N177" s="10">
        <f t="shared" si="157"/>
        <v>5.5240555555555559</v>
      </c>
      <c r="O177" s="10">
        <f t="shared" si="157"/>
        <v>6.8435000000000024</v>
      </c>
      <c r="P177" s="10">
        <f t="shared" si="157"/>
        <v>2.2635901198796917</v>
      </c>
      <c r="Q177" s="10">
        <f t="shared" si="157"/>
        <v>5.4133510422426703</v>
      </c>
      <c r="R177" s="10">
        <f t="shared" si="157"/>
        <v>4.3169599469007629</v>
      </c>
      <c r="S177" s="10">
        <f t="shared" si="157"/>
        <v>5.9898825375279436</v>
      </c>
      <c r="T177" s="10">
        <f>T146</f>
        <v>1.8851666666666667</v>
      </c>
      <c r="U177" s="10">
        <f t="shared" si="157"/>
        <v>6.3692177393306313</v>
      </c>
      <c r="V177" s="10">
        <f t="shared" si="157"/>
        <v>6.2812957314781421</v>
      </c>
      <c r="X177" s="10">
        <f t="shared" si="149"/>
        <v>4.6188290968719938</v>
      </c>
      <c r="Y177" s="10">
        <f t="shared" si="150"/>
        <v>4.4939450156188387</v>
      </c>
      <c r="Z177" s="10">
        <f t="shared" si="105"/>
        <v>5.7393389888093695</v>
      </c>
      <c r="AA177" s="10">
        <f t="shared" si="106"/>
        <v>7.5518333333333345</v>
      </c>
      <c r="AC177" s="10">
        <f>AC146</f>
        <v>4.3169599469007629</v>
      </c>
      <c r="AD177" s="10">
        <f>AD146</f>
        <v>4.9969982587825807</v>
      </c>
      <c r="AE177" s="10">
        <f>AE146</f>
        <v>0</v>
      </c>
      <c r="AF177" s="10">
        <f>AF146</f>
        <v>6.3692177393306313</v>
      </c>
      <c r="AG177" s="10">
        <f>AG146</f>
        <v>6.2812957314781421</v>
      </c>
      <c r="AH177" s="10">
        <f t="shared" si="107"/>
        <v>5.4911179191230293</v>
      </c>
    </row>
    <row r="178" spans="1:34" x14ac:dyDescent="0.35">
      <c r="A178" s="31" t="s">
        <v>271</v>
      </c>
      <c r="B178" s="112" t="s">
        <v>181</v>
      </c>
      <c r="C178" s="19"/>
      <c r="D178" s="10">
        <f>D177*1.2</f>
        <v>6.9621999999999966</v>
      </c>
      <c r="E178" s="10">
        <f>E177*1.2</f>
        <v>9.0622000000000007</v>
      </c>
      <c r="F178" s="10">
        <f t="shared" ref="F178:V178" si="158">F177*1.2</f>
        <v>7.9455333333333327</v>
      </c>
      <c r="G178" s="10">
        <f t="shared" si="158"/>
        <v>3.8017468678496504</v>
      </c>
      <c r="H178" s="10">
        <f t="shared" si="158"/>
        <v>2.2622</v>
      </c>
      <c r="I178" s="10">
        <f t="shared" si="158"/>
        <v>6.19553333333333</v>
      </c>
      <c r="J178" s="10">
        <f t="shared" si="158"/>
        <v>2.3121999999999994</v>
      </c>
      <c r="K178" s="10">
        <f t="shared" si="158"/>
        <v>5.6122000000000014</v>
      </c>
      <c r="L178" s="10">
        <f t="shared" si="158"/>
        <v>3.4288666666666656</v>
      </c>
      <c r="M178" s="10">
        <f t="shared" si="158"/>
        <v>3.8621999999999974</v>
      </c>
      <c r="N178" s="10">
        <f t="shared" si="158"/>
        <v>6.6288666666666671</v>
      </c>
      <c r="O178" s="10">
        <f t="shared" si="158"/>
        <v>8.2122000000000028</v>
      </c>
      <c r="P178" s="10">
        <f t="shared" si="158"/>
        <v>2.7163081438556298</v>
      </c>
      <c r="Q178" s="10">
        <f t="shared" si="158"/>
        <v>6.4960212506912045</v>
      </c>
      <c r="R178" s="10">
        <f t="shared" si="158"/>
        <v>5.1803519362809149</v>
      </c>
      <c r="S178" s="10">
        <f t="shared" si="158"/>
        <v>7.187859045033532</v>
      </c>
      <c r="T178" s="10">
        <f t="shared" si="158"/>
        <v>2.2622</v>
      </c>
      <c r="U178" s="10">
        <f t="shared" si="158"/>
        <v>7.6430612871967574</v>
      </c>
      <c r="V178" s="10">
        <f t="shared" si="158"/>
        <v>7.5375548777737702</v>
      </c>
      <c r="X178" s="10">
        <f t="shared" si="149"/>
        <v>5.5425949162463919</v>
      </c>
      <c r="Y178" s="10">
        <f t="shared" si="150"/>
        <v>5.3927340187426056</v>
      </c>
      <c r="Z178" s="10">
        <f t="shared" si="105"/>
        <v>6.8872067865712445</v>
      </c>
      <c r="AA178" s="10">
        <f t="shared" si="106"/>
        <v>9.0622000000000007</v>
      </c>
      <c r="AC178" s="10">
        <f>AC177*1.2</f>
        <v>5.1803519362809149</v>
      </c>
      <c r="AD178" s="10">
        <f>AD177*1.2</f>
        <v>5.9963979105390965</v>
      </c>
      <c r="AE178" s="10">
        <f>AE177*1.2</f>
        <v>0</v>
      </c>
      <c r="AF178" s="10">
        <f>AF177*1.2</f>
        <v>7.6430612871967574</v>
      </c>
      <c r="AG178" s="10">
        <f>AG177*1.2</f>
        <v>7.5375548777737702</v>
      </c>
      <c r="AH178" s="10">
        <f t="shared" si="107"/>
        <v>6.5893415029476348</v>
      </c>
    </row>
    <row r="179" spans="1:34" x14ac:dyDescent="0.35">
      <c r="A179" s="31" t="s">
        <v>233</v>
      </c>
      <c r="B179" s="112" t="s">
        <v>185</v>
      </c>
      <c r="C179" s="19"/>
      <c r="D179" s="10">
        <f t="shared" ref="D179:D189" si="159">D$168</f>
        <v>3.1978253774764012</v>
      </c>
      <c r="E179" s="82">
        <f>E168</f>
        <v>3.3051597878246755</v>
      </c>
      <c r="F179" s="82">
        <f t="shared" ref="F179:V179" si="160">F168</f>
        <v>1.9366460558841867</v>
      </c>
      <c r="G179" s="82">
        <f t="shared" si="160"/>
        <v>4.7335677604316091</v>
      </c>
      <c r="H179" s="82">
        <f t="shared" si="160"/>
        <v>4.1101678654367282</v>
      </c>
      <c r="I179" s="82">
        <f t="shared" si="160"/>
        <v>2.1781484791678016</v>
      </c>
      <c r="J179" s="82">
        <f t="shared" si="160"/>
        <v>2.1513148765807335</v>
      </c>
      <c r="K179" s="82">
        <f t="shared" si="160"/>
        <v>3.466161403347086</v>
      </c>
      <c r="L179" s="82">
        <f t="shared" si="160"/>
        <v>3.2246589800634693</v>
      </c>
      <c r="M179" s="82">
        <f t="shared" si="160"/>
        <v>3.4393278007600179</v>
      </c>
      <c r="N179" s="82">
        <f t="shared" si="160"/>
        <v>1.9634796584712548</v>
      </c>
      <c r="O179" s="82">
        <f t="shared" si="160"/>
        <v>2.4196509024514183</v>
      </c>
      <c r="P179" s="82">
        <f t="shared" si="160"/>
        <v>5.7277409257871144</v>
      </c>
      <c r="Q179" s="82">
        <f t="shared" si="160"/>
        <v>3.0366882559860473</v>
      </c>
      <c r="R179" s="82">
        <f t="shared" si="160"/>
        <v>3.1834833022931788</v>
      </c>
      <c r="S179" s="82">
        <f t="shared" si="160"/>
        <v>3.1834833022931788</v>
      </c>
      <c r="T179" s="82">
        <f>T168</f>
        <v>6.8585620487188388</v>
      </c>
      <c r="U179" s="82">
        <f t="shared" si="160"/>
        <v>3.1834833022931788</v>
      </c>
      <c r="V179" s="82">
        <f t="shared" si="160"/>
        <v>3.1834833022931788</v>
      </c>
      <c r="X179" s="10">
        <f t="shared" si="149"/>
        <v>3.3938438625031631</v>
      </c>
      <c r="Y179" s="10">
        <f t="shared" si="150"/>
        <v>3.2064670092620391</v>
      </c>
      <c r="Z179" s="10">
        <f t="shared" si="105"/>
        <v>3.1834833022931788</v>
      </c>
      <c r="AA179" s="10">
        <f t="shared" si="106"/>
        <v>6.8585620487188388</v>
      </c>
      <c r="AC179" s="82">
        <f>AC168</f>
        <v>0.15000532527044541</v>
      </c>
      <c r="AD179" s="82">
        <f>AD168</f>
        <v>1.5772949755988783</v>
      </c>
      <c r="AE179" s="82">
        <f>AE168</f>
        <v>0</v>
      </c>
      <c r="AF179" s="82">
        <f>AF168</f>
        <v>0.50846321292221752</v>
      </c>
      <c r="AG179" s="82">
        <f>AG168</f>
        <v>0.96646489400436231</v>
      </c>
      <c r="AH179" s="10">
        <f t="shared" si="107"/>
        <v>0.80055710194897589</v>
      </c>
    </row>
    <row r="180" spans="1:34" x14ac:dyDescent="0.35">
      <c r="A180" s="19"/>
      <c r="B180" s="112" t="s">
        <v>382</v>
      </c>
      <c r="C180" s="19"/>
      <c r="D180" s="10">
        <f t="shared" si="159"/>
        <v>3.1978253774764012</v>
      </c>
      <c r="E180" s="10">
        <f t="shared" ref="E180:T180" si="161">E$168</f>
        <v>3.3051597878246755</v>
      </c>
      <c r="F180" s="10">
        <f t="shared" si="161"/>
        <v>1.9366460558841867</v>
      </c>
      <c r="G180" s="10">
        <f t="shared" si="161"/>
        <v>4.7335677604316091</v>
      </c>
      <c r="H180" s="10">
        <f t="shared" si="161"/>
        <v>4.1101678654367282</v>
      </c>
      <c r="I180" s="10">
        <f t="shared" si="161"/>
        <v>2.1781484791678016</v>
      </c>
      <c r="J180" s="10">
        <f t="shared" si="161"/>
        <v>2.1513148765807335</v>
      </c>
      <c r="K180" s="10">
        <f t="shared" si="161"/>
        <v>3.466161403347086</v>
      </c>
      <c r="L180" s="10">
        <f t="shared" si="161"/>
        <v>3.2246589800634693</v>
      </c>
      <c r="M180" s="10">
        <f t="shared" si="161"/>
        <v>3.4393278007600179</v>
      </c>
      <c r="N180" s="10">
        <f t="shared" si="161"/>
        <v>1.9634796584712548</v>
      </c>
      <c r="O180" s="10">
        <f t="shared" si="161"/>
        <v>2.4196509024514183</v>
      </c>
      <c r="P180" s="10">
        <f t="shared" si="161"/>
        <v>5.7277409257871144</v>
      </c>
      <c r="Q180" s="10">
        <f t="shared" si="161"/>
        <v>3.0366882559860473</v>
      </c>
      <c r="R180" s="10">
        <f t="shared" si="161"/>
        <v>3.1834833022931788</v>
      </c>
      <c r="S180" s="10">
        <f t="shared" si="161"/>
        <v>3.1834833022931788</v>
      </c>
      <c r="T180" s="10">
        <f t="shared" si="161"/>
        <v>6.8585620487188388</v>
      </c>
      <c r="U180" s="10">
        <f t="shared" ref="E180:V189" si="162">U$168</f>
        <v>3.1834833022931788</v>
      </c>
      <c r="V180" s="10">
        <f t="shared" si="162"/>
        <v>3.1834833022931788</v>
      </c>
      <c r="W180" s="10"/>
      <c r="X180" s="10">
        <f t="shared" si="149"/>
        <v>3.3938438625031631</v>
      </c>
      <c r="Y180" s="10">
        <f t="shared" si="150"/>
        <v>3.2064670092620391</v>
      </c>
      <c r="Z180" s="10">
        <f t="shared" si="105"/>
        <v>3.1834833022931788</v>
      </c>
      <c r="AA180" s="10">
        <f t="shared" si="106"/>
        <v>6.8585620487188388</v>
      </c>
      <c r="AC180" s="10">
        <f t="shared" ref="AC180:AG189" si="163">AC$168</f>
        <v>0.15000532527044541</v>
      </c>
      <c r="AD180" s="10">
        <f t="shared" si="163"/>
        <v>1.5772949755988783</v>
      </c>
      <c r="AE180" s="10">
        <f t="shared" si="163"/>
        <v>0</v>
      </c>
      <c r="AF180" s="10">
        <f t="shared" si="163"/>
        <v>0.50846321292221752</v>
      </c>
      <c r="AG180" s="10">
        <f t="shared" si="163"/>
        <v>0.96646489400436231</v>
      </c>
      <c r="AH180" s="10">
        <f t="shared" si="107"/>
        <v>0.80055710194897589</v>
      </c>
    </row>
    <row r="181" spans="1:34" x14ac:dyDescent="0.35">
      <c r="B181" s="114" t="s">
        <v>331</v>
      </c>
      <c r="C181" s="23"/>
      <c r="D181" s="10">
        <f t="shared" si="159"/>
        <v>3.1978253774764012</v>
      </c>
      <c r="E181" s="10">
        <f t="shared" si="162"/>
        <v>3.3051597878246755</v>
      </c>
      <c r="F181" s="10">
        <f t="shared" si="162"/>
        <v>1.9366460558841867</v>
      </c>
      <c r="G181" s="10">
        <f t="shared" si="162"/>
        <v>4.7335677604316091</v>
      </c>
      <c r="H181" s="10">
        <f t="shared" si="162"/>
        <v>4.1101678654367282</v>
      </c>
      <c r="I181" s="10">
        <f t="shared" si="162"/>
        <v>2.1781484791678016</v>
      </c>
      <c r="J181" s="10">
        <f t="shared" si="162"/>
        <v>2.1513148765807335</v>
      </c>
      <c r="K181" s="10">
        <f t="shared" si="162"/>
        <v>3.466161403347086</v>
      </c>
      <c r="L181" s="10">
        <f t="shared" si="162"/>
        <v>3.2246589800634693</v>
      </c>
      <c r="M181" s="10">
        <f t="shared" si="162"/>
        <v>3.4393278007600179</v>
      </c>
      <c r="N181" s="10">
        <f t="shared" si="162"/>
        <v>1.9634796584712548</v>
      </c>
      <c r="O181" s="10">
        <f t="shared" si="162"/>
        <v>2.4196509024514183</v>
      </c>
      <c r="P181" s="10">
        <f t="shared" si="162"/>
        <v>5.7277409257871144</v>
      </c>
      <c r="Q181" s="10">
        <f t="shared" si="162"/>
        <v>3.0366882559860473</v>
      </c>
      <c r="R181" s="10">
        <f t="shared" si="162"/>
        <v>3.1834833022931788</v>
      </c>
      <c r="S181" s="10">
        <f t="shared" si="162"/>
        <v>3.1834833022931788</v>
      </c>
      <c r="T181" s="10">
        <f t="shared" si="162"/>
        <v>6.8585620487188388</v>
      </c>
      <c r="U181" s="10">
        <f t="shared" si="162"/>
        <v>3.1834833022931788</v>
      </c>
      <c r="V181" s="10">
        <f t="shared" si="162"/>
        <v>3.1834833022931788</v>
      </c>
      <c r="W181" s="10"/>
      <c r="X181" s="10">
        <f t="shared" si="149"/>
        <v>3.3938438625031631</v>
      </c>
      <c r="Y181" s="10">
        <f t="shared" si="150"/>
        <v>3.2064670092620391</v>
      </c>
      <c r="Z181" s="10">
        <f t="shared" si="105"/>
        <v>3.1834833022931788</v>
      </c>
      <c r="AA181" s="10">
        <f t="shared" si="106"/>
        <v>6.8585620487188388</v>
      </c>
      <c r="AC181" s="10">
        <f t="shared" si="163"/>
        <v>0.15000532527044541</v>
      </c>
      <c r="AD181" s="10">
        <f t="shared" si="163"/>
        <v>1.5772949755988783</v>
      </c>
      <c r="AE181" s="10">
        <f t="shared" si="163"/>
        <v>0</v>
      </c>
      <c r="AF181" s="10">
        <f t="shared" si="163"/>
        <v>0.50846321292221752</v>
      </c>
      <c r="AG181" s="10">
        <f t="shared" si="163"/>
        <v>0.96646489400436231</v>
      </c>
      <c r="AH181" s="10">
        <f t="shared" si="107"/>
        <v>0.80055710194897589</v>
      </c>
    </row>
    <row r="182" spans="1:34" x14ac:dyDescent="0.35">
      <c r="B182" s="114" t="s">
        <v>330</v>
      </c>
      <c r="C182" s="23"/>
      <c r="D182" s="10">
        <f t="shared" si="159"/>
        <v>3.1978253774764012</v>
      </c>
      <c r="E182" s="10">
        <f t="shared" si="162"/>
        <v>3.3051597878246755</v>
      </c>
      <c r="F182" s="10">
        <f t="shared" si="162"/>
        <v>1.9366460558841867</v>
      </c>
      <c r="G182" s="10">
        <f t="shared" si="162"/>
        <v>4.7335677604316091</v>
      </c>
      <c r="H182" s="10">
        <f t="shared" si="162"/>
        <v>4.1101678654367282</v>
      </c>
      <c r="I182" s="10">
        <f t="shared" si="162"/>
        <v>2.1781484791678016</v>
      </c>
      <c r="J182" s="10">
        <f t="shared" si="162"/>
        <v>2.1513148765807335</v>
      </c>
      <c r="K182" s="10">
        <f t="shared" si="162"/>
        <v>3.466161403347086</v>
      </c>
      <c r="L182" s="10">
        <f t="shared" si="162"/>
        <v>3.2246589800634693</v>
      </c>
      <c r="M182" s="10">
        <f t="shared" si="162"/>
        <v>3.4393278007600179</v>
      </c>
      <c r="N182" s="10">
        <f t="shared" si="162"/>
        <v>1.9634796584712548</v>
      </c>
      <c r="O182" s="10">
        <f t="shared" si="162"/>
        <v>2.4196509024514183</v>
      </c>
      <c r="P182" s="10">
        <f t="shared" si="162"/>
        <v>5.7277409257871144</v>
      </c>
      <c r="Q182" s="10">
        <f t="shared" si="162"/>
        <v>3.0366882559860473</v>
      </c>
      <c r="R182" s="10">
        <f t="shared" si="162"/>
        <v>3.1834833022931788</v>
      </c>
      <c r="S182" s="10">
        <f t="shared" si="162"/>
        <v>3.1834833022931788</v>
      </c>
      <c r="T182" s="10">
        <f t="shared" si="162"/>
        <v>6.8585620487188388</v>
      </c>
      <c r="U182" s="10">
        <f t="shared" si="162"/>
        <v>3.1834833022931788</v>
      </c>
      <c r="V182" s="10">
        <f t="shared" si="162"/>
        <v>3.1834833022931788</v>
      </c>
      <c r="W182" s="10"/>
      <c r="X182" s="10">
        <f>AVERAGE(D182:V182)</f>
        <v>3.3938438625031631</v>
      </c>
      <c r="Y182" s="10">
        <f>AVERAGE(D182:Q182)</f>
        <v>3.2064670092620391</v>
      </c>
      <c r="Z182" s="10">
        <f t="shared" si="105"/>
        <v>3.1834833022931788</v>
      </c>
      <c r="AA182" s="10">
        <f t="shared" si="106"/>
        <v>6.8585620487188388</v>
      </c>
      <c r="AC182" s="10">
        <f t="shared" si="163"/>
        <v>0.15000532527044541</v>
      </c>
      <c r="AD182" s="10">
        <f t="shared" si="163"/>
        <v>1.5772949755988783</v>
      </c>
      <c r="AE182" s="10">
        <f t="shared" si="163"/>
        <v>0</v>
      </c>
      <c r="AF182" s="10">
        <f t="shared" si="163"/>
        <v>0.50846321292221752</v>
      </c>
      <c r="AG182" s="10">
        <f t="shared" si="163"/>
        <v>0.96646489400436231</v>
      </c>
      <c r="AH182" s="10">
        <f t="shared" si="107"/>
        <v>0.80055710194897589</v>
      </c>
    </row>
    <row r="183" spans="1:34" x14ac:dyDescent="0.35">
      <c r="B183" s="23" t="s">
        <v>384</v>
      </c>
      <c r="C183" s="23"/>
      <c r="D183" s="10">
        <f t="shared" si="159"/>
        <v>3.1978253774764012</v>
      </c>
      <c r="E183" s="10">
        <f t="shared" si="162"/>
        <v>3.3051597878246755</v>
      </c>
      <c r="F183" s="10">
        <f t="shared" si="162"/>
        <v>1.9366460558841867</v>
      </c>
      <c r="G183" s="10">
        <f t="shared" si="162"/>
        <v>4.7335677604316091</v>
      </c>
      <c r="H183" s="10">
        <f t="shared" si="162"/>
        <v>4.1101678654367282</v>
      </c>
      <c r="I183" s="10">
        <f t="shared" si="162"/>
        <v>2.1781484791678016</v>
      </c>
      <c r="J183" s="10">
        <f t="shared" si="162"/>
        <v>2.1513148765807335</v>
      </c>
      <c r="K183" s="10">
        <f t="shared" si="162"/>
        <v>3.466161403347086</v>
      </c>
      <c r="L183" s="10">
        <f t="shared" si="162"/>
        <v>3.2246589800634693</v>
      </c>
      <c r="M183" s="10">
        <f t="shared" si="162"/>
        <v>3.4393278007600179</v>
      </c>
      <c r="N183" s="10">
        <f t="shared" si="162"/>
        <v>1.9634796584712548</v>
      </c>
      <c r="O183" s="10">
        <f t="shared" si="162"/>
        <v>2.4196509024514183</v>
      </c>
      <c r="P183" s="10">
        <f t="shared" si="162"/>
        <v>5.7277409257871144</v>
      </c>
      <c r="Q183" s="10">
        <f t="shared" si="162"/>
        <v>3.0366882559860473</v>
      </c>
      <c r="R183" s="10">
        <f t="shared" si="162"/>
        <v>3.1834833022931788</v>
      </c>
      <c r="S183" s="10">
        <f t="shared" si="162"/>
        <v>3.1834833022931788</v>
      </c>
      <c r="T183" s="10">
        <f t="shared" si="162"/>
        <v>6.8585620487188388</v>
      </c>
      <c r="U183" s="10">
        <f t="shared" si="162"/>
        <v>3.1834833022931788</v>
      </c>
      <c r="V183" s="10">
        <f t="shared" si="162"/>
        <v>3.1834833022931788</v>
      </c>
      <c r="W183" s="10"/>
      <c r="X183" s="10">
        <f t="shared" si="149"/>
        <v>3.3938438625031631</v>
      </c>
      <c r="Y183" s="10">
        <f t="shared" si="150"/>
        <v>3.2064670092620391</v>
      </c>
      <c r="Z183" s="10">
        <f t="shared" si="105"/>
        <v>3.1834833022931788</v>
      </c>
      <c r="AA183" s="10">
        <f t="shared" si="106"/>
        <v>6.8585620487188388</v>
      </c>
      <c r="AC183" s="10">
        <f t="shared" si="163"/>
        <v>0.15000532527044541</v>
      </c>
      <c r="AD183" s="10">
        <f t="shared" si="163"/>
        <v>1.5772949755988783</v>
      </c>
      <c r="AE183" s="10">
        <f t="shared" si="163"/>
        <v>0</v>
      </c>
      <c r="AF183" s="10">
        <f t="shared" si="163"/>
        <v>0.50846321292221752</v>
      </c>
      <c r="AG183" s="10">
        <f t="shared" si="163"/>
        <v>0.96646489400436231</v>
      </c>
      <c r="AH183" s="10">
        <f t="shared" si="107"/>
        <v>0.80055710194897589</v>
      </c>
    </row>
    <row r="184" spans="1:34" x14ac:dyDescent="0.35">
      <c r="B184" s="23" t="s">
        <v>385</v>
      </c>
      <c r="C184" s="23"/>
      <c r="D184" s="10">
        <f t="shared" si="159"/>
        <v>3.1978253774764012</v>
      </c>
      <c r="E184" s="10">
        <f t="shared" si="162"/>
        <v>3.3051597878246755</v>
      </c>
      <c r="F184" s="10">
        <f t="shared" si="162"/>
        <v>1.9366460558841867</v>
      </c>
      <c r="G184" s="10">
        <f t="shared" si="162"/>
        <v>4.7335677604316091</v>
      </c>
      <c r="H184" s="10">
        <f t="shared" si="162"/>
        <v>4.1101678654367282</v>
      </c>
      <c r="I184" s="10">
        <f t="shared" si="162"/>
        <v>2.1781484791678016</v>
      </c>
      <c r="J184" s="10">
        <f t="shared" si="162"/>
        <v>2.1513148765807335</v>
      </c>
      <c r="K184" s="10">
        <f t="shared" si="162"/>
        <v>3.466161403347086</v>
      </c>
      <c r="L184" s="10">
        <f t="shared" si="162"/>
        <v>3.2246589800634693</v>
      </c>
      <c r="M184" s="10">
        <f t="shared" si="162"/>
        <v>3.4393278007600179</v>
      </c>
      <c r="N184" s="10">
        <f t="shared" si="162"/>
        <v>1.9634796584712548</v>
      </c>
      <c r="O184" s="10">
        <f t="shared" si="162"/>
        <v>2.4196509024514183</v>
      </c>
      <c r="P184" s="10">
        <f t="shared" si="162"/>
        <v>5.7277409257871144</v>
      </c>
      <c r="Q184" s="10">
        <f t="shared" si="162"/>
        <v>3.0366882559860473</v>
      </c>
      <c r="R184" s="10">
        <f t="shared" si="162"/>
        <v>3.1834833022931788</v>
      </c>
      <c r="S184" s="10">
        <f t="shared" si="162"/>
        <v>3.1834833022931788</v>
      </c>
      <c r="T184" s="10">
        <f t="shared" si="162"/>
        <v>6.8585620487188388</v>
      </c>
      <c r="U184" s="10">
        <f t="shared" si="162"/>
        <v>3.1834833022931788</v>
      </c>
      <c r="V184" s="10">
        <f t="shared" si="162"/>
        <v>3.1834833022931788</v>
      </c>
      <c r="W184" s="10"/>
      <c r="X184" s="10">
        <f t="shared" si="149"/>
        <v>3.3938438625031631</v>
      </c>
      <c r="Y184" s="10">
        <f t="shared" si="150"/>
        <v>3.2064670092620391</v>
      </c>
      <c r="Z184" s="10">
        <f t="shared" si="105"/>
        <v>3.1834833022931788</v>
      </c>
      <c r="AA184" s="10">
        <f t="shared" si="106"/>
        <v>6.8585620487188388</v>
      </c>
      <c r="AC184" s="10">
        <f t="shared" si="163"/>
        <v>0.15000532527044541</v>
      </c>
      <c r="AD184" s="10">
        <f t="shared" si="163"/>
        <v>1.5772949755988783</v>
      </c>
      <c r="AE184" s="10">
        <f t="shared" si="163"/>
        <v>0</v>
      </c>
      <c r="AF184" s="10">
        <f t="shared" si="163"/>
        <v>0.50846321292221752</v>
      </c>
      <c r="AG184" s="10">
        <f t="shared" si="163"/>
        <v>0.96646489400436231</v>
      </c>
      <c r="AH184" s="10">
        <f t="shared" si="107"/>
        <v>0.80055710194897589</v>
      </c>
    </row>
    <row r="185" spans="1:34" x14ac:dyDescent="0.35">
      <c r="B185" s="23" t="s">
        <v>387</v>
      </c>
      <c r="C185" s="23"/>
      <c r="D185" s="10">
        <f t="shared" si="159"/>
        <v>3.1978253774764012</v>
      </c>
      <c r="E185" s="10">
        <f t="shared" si="162"/>
        <v>3.3051597878246755</v>
      </c>
      <c r="F185" s="10">
        <f t="shared" si="162"/>
        <v>1.9366460558841867</v>
      </c>
      <c r="G185" s="10">
        <f t="shared" si="162"/>
        <v>4.7335677604316091</v>
      </c>
      <c r="H185" s="10">
        <f t="shared" si="162"/>
        <v>4.1101678654367282</v>
      </c>
      <c r="I185" s="10">
        <f t="shared" si="162"/>
        <v>2.1781484791678016</v>
      </c>
      <c r="J185" s="10">
        <f t="shared" si="162"/>
        <v>2.1513148765807335</v>
      </c>
      <c r="K185" s="10">
        <f t="shared" si="162"/>
        <v>3.466161403347086</v>
      </c>
      <c r="L185" s="10">
        <f t="shared" si="162"/>
        <v>3.2246589800634693</v>
      </c>
      <c r="M185" s="10">
        <f t="shared" si="162"/>
        <v>3.4393278007600179</v>
      </c>
      <c r="N185" s="10">
        <f t="shared" si="162"/>
        <v>1.9634796584712548</v>
      </c>
      <c r="O185" s="10">
        <f t="shared" si="162"/>
        <v>2.4196509024514183</v>
      </c>
      <c r="P185" s="10">
        <f t="shared" si="162"/>
        <v>5.7277409257871144</v>
      </c>
      <c r="Q185" s="10">
        <f t="shared" si="162"/>
        <v>3.0366882559860473</v>
      </c>
      <c r="R185" s="10">
        <f t="shared" si="162"/>
        <v>3.1834833022931788</v>
      </c>
      <c r="S185" s="10">
        <f t="shared" si="162"/>
        <v>3.1834833022931788</v>
      </c>
      <c r="T185" s="10">
        <f t="shared" si="162"/>
        <v>6.8585620487188388</v>
      </c>
      <c r="U185" s="10">
        <f t="shared" si="162"/>
        <v>3.1834833022931788</v>
      </c>
      <c r="V185" s="10">
        <f t="shared" si="162"/>
        <v>3.1834833022931788</v>
      </c>
      <c r="W185" s="10"/>
      <c r="X185" s="10">
        <f t="shared" si="149"/>
        <v>3.3938438625031631</v>
      </c>
      <c r="Y185" s="10">
        <f t="shared" si="150"/>
        <v>3.2064670092620391</v>
      </c>
      <c r="Z185" s="10">
        <f t="shared" si="105"/>
        <v>3.1834833022931788</v>
      </c>
      <c r="AA185" s="10">
        <f t="shared" si="106"/>
        <v>6.8585620487188388</v>
      </c>
      <c r="AC185" s="10">
        <f t="shared" si="163"/>
        <v>0.15000532527044541</v>
      </c>
      <c r="AD185" s="10">
        <f t="shared" si="163"/>
        <v>1.5772949755988783</v>
      </c>
      <c r="AE185" s="10">
        <f t="shared" si="163"/>
        <v>0</v>
      </c>
      <c r="AF185" s="10">
        <f t="shared" si="163"/>
        <v>0.50846321292221752</v>
      </c>
      <c r="AG185" s="10">
        <f t="shared" si="163"/>
        <v>0.96646489400436231</v>
      </c>
      <c r="AH185" s="10">
        <f t="shared" si="107"/>
        <v>0.80055710194897589</v>
      </c>
    </row>
    <row r="186" spans="1:34" x14ac:dyDescent="0.35">
      <c r="B186" s="23" t="s">
        <v>386</v>
      </c>
      <c r="C186" s="23"/>
      <c r="D186" s="10">
        <f t="shared" si="159"/>
        <v>3.1978253774764012</v>
      </c>
      <c r="E186" s="10">
        <f t="shared" si="162"/>
        <v>3.3051597878246755</v>
      </c>
      <c r="F186" s="10">
        <f t="shared" si="162"/>
        <v>1.9366460558841867</v>
      </c>
      <c r="G186" s="10">
        <f t="shared" si="162"/>
        <v>4.7335677604316091</v>
      </c>
      <c r="H186" s="10">
        <f t="shared" si="162"/>
        <v>4.1101678654367282</v>
      </c>
      <c r="I186" s="10">
        <f t="shared" si="162"/>
        <v>2.1781484791678016</v>
      </c>
      <c r="J186" s="10">
        <f t="shared" si="162"/>
        <v>2.1513148765807335</v>
      </c>
      <c r="K186" s="10">
        <f t="shared" si="162"/>
        <v>3.466161403347086</v>
      </c>
      <c r="L186" s="10">
        <f t="shared" si="162"/>
        <v>3.2246589800634693</v>
      </c>
      <c r="M186" s="10">
        <f t="shared" si="162"/>
        <v>3.4393278007600179</v>
      </c>
      <c r="N186" s="10">
        <f t="shared" si="162"/>
        <v>1.9634796584712548</v>
      </c>
      <c r="O186" s="10">
        <f t="shared" si="162"/>
        <v>2.4196509024514183</v>
      </c>
      <c r="P186" s="10">
        <f t="shared" si="162"/>
        <v>5.7277409257871144</v>
      </c>
      <c r="Q186" s="10">
        <f t="shared" si="162"/>
        <v>3.0366882559860473</v>
      </c>
      <c r="R186" s="10">
        <f t="shared" si="162"/>
        <v>3.1834833022931788</v>
      </c>
      <c r="S186" s="10">
        <f t="shared" si="162"/>
        <v>3.1834833022931788</v>
      </c>
      <c r="T186" s="10">
        <f t="shared" si="162"/>
        <v>6.8585620487188388</v>
      </c>
      <c r="U186" s="10">
        <f t="shared" si="162"/>
        <v>3.1834833022931788</v>
      </c>
      <c r="V186" s="10">
        <f t="shared" si="162"/>
        <v>3.1834833022931788</v>
      </c>
      <c r="W186" s="10"/>
      <c r="X186" s="10">
        <f>AVERAGE(D186:V186)</f>
        <v>3.3938438625031631</v>
      </c>
      <c r="Y186" s="10">
        <f>AVERAGE(D186:Q186)</f>
        <v>3.2064670092620391</v>
      </c>
      <c r="Z186" s="10">
        <f t="shared" si="105"/>
        <v>3.1834833022931788</v>
      </c>
      <c r="AA186" s="10">
        <f t="shared" si="106"/>
        <v>6.8585620487188388</v>
      </c>
      <c r="AC186" s="10">
        <f t="shared" si="163"/>
        <v>0.15000532527044541</v>
      </c>
      <c r="AD186" s="10">
        <f t="shared" si="163"/>
        <v>1.5772949755988783</v>
      </c>
      <c r="AE186" s="10">
        <f t="shared" si="163"/>
        <v>0</v>
      </c>
      <c r="AF186" s="10">
        <f t="shared" si="163"/>
        <v>0.50846321292221752</v>
      </c>
      <c r="AG186" s="10">
        <f t="shared" si="163"/>
        <v>0.96646489400436231</v>
      </c>
      <c r="AH186" s="10">
        <f t="shared" si="107"/>
        <v>0.80055710194897589</v>
      </c>
    </row>
    <row r="187" spans="1:34" x14ac:dyDescent="0.35">
      <c r="A187" s="31" t="s">
        <v>260</v>
      </c>
      <c r="B187" s="114" t="s">
        <v>327</v>
      </c>
      <c r="C187" s="23"/>
      <c r="D187" s="10">
        <f t="shared" ref="D187:J187" si="164">1.5*D168</f>
        <v>4.7967380662146013</v>
      </c>
      <c r="E187" s="10">
        <f t="shared" si="164"/>
        <v>4.9577396817370136</v>
      </c>
      <c r="F187" s="10">
        <f t="shared" si="164"/>
        <v>2.9049690838262801</v>
      </c>
      <c r="G187" s="10">
        <f t="shared" si="164"/>
        <v>7.1003516406474141</v>
      </c>
      <c r="H187" s="10">
        <f t="shared" si="164"/>
        <v>6.1652517981550918</v>
      </c>
      <c r="I187" s="10">
        <f t="shared" si="164"/>
        <v>3.2672227187517024</v>
      </c>
      <c r="J187" s="10">
        <f t="shared" si="164"/>
        <v>3.2269723148711003</v>
      </c>
      <c r="K187" s="10">
        <f>1.5*K168</f>
        <v>5.1992421050206286</v>
      </c>
      <c r="L187" s="10">
        <f t="shared" ref="L187:V187" si="165">1.5*L168</f>
        <v>4.8369884700952035</v>
      </c>
      <c r="M187" s="10">
        <f t="shared" si="165"/>
        <v>5.1589917011400264</v>
      </c>
      <c r="N187" s="10">
        <f t="shared" si="165"/>
        <v>2.9452194877068822</v>
      </c>
      <c r="O187" s="10">
        <f t="shared" si="165"/>
        <v>3.6294763536771275</v>
      </c>
      <c r="P187" s="10">
        <f t="shared" si="165"/>
        <v>8.591611388680672</v>
      </c>
      <c r="Q187" s="10">
        <f t="shared" si="165"/>
        <v>4.5550323839790714</v>
      </c>
      <c r="R187" s="10">
        <f t="shared" si="165"/>
        <v>4.7752249534397677</v>
      </c>
      <c r="S187" s="10">
        <f t="shared" si="165"/>
        <v>4.7752249534397677</v>
      </c>
      <c r="T187" s="10">
        <f>1.5*T168</f>
        <v>10.287843073078259</v>
      </c>
      <c r="U187" s="10">
        <f t="shared" si="165"/>
        <v>4.7752249534397677</v>
      </c>
      <c r="V187" s="10">
        <f t="shared" si="165"/>
        <v>4.7752249534397677</v>
      </c>
      <c r="W187" s="10"/>
      <c r="X187" s="10">
        <f t="shared" si="149"/>
        <v>5.0907657937547439</v>
      </c>
      <c r="Y187" s="10">
        <f t="shared" si="150"/>
        <v>4.8097005138930573</v>
      </c>
      <c r="Z187" s="10">
        <f t="shared" si="105"/>
        <v>4.7752249534397677</v>
      </c>
      <c r="AA187" s="10">
        <f t="shared" si="106"/>
        <v>10.287843073078259</v>
      </c>
      <c r="AC187" s="10">
        <f>1.5*AC168</f>
        <v>0.22500798790566812</v>
      </c>
      <c r="AD187" s="10">
        <f>1.5*AD168</f>
        <v>2.3659424633983175</v>
      </c>
      <c r="AE187" s="10">
        <f>1.5*AE168</f>
        <v>0</v>
      </c>
      <c r="AF187" s="10">
        <f>1.5*AF168</f>
        <v>0.76269481938332628</v>
      </c>
      <c r="AG187" s="10">
        <f>1.5*AG168</f>
        <v>1.4496973410065435</v>
      </c>
      <c r="AH187" s="10">
        <f t="shared" si="107"/>
        <v>1.2008356529234638</v>
      </c>
    </row>
    <row r="188" spans="1:34" x14ac:dyDescent="0.35">
      <c r="B188" s="114" t="s">
        <v>329</v>
      </c>
      <c r="C188" s="23"/>
      <c r="D188" s="10">
        <f t="shared" si="159"/>
        <v>3.1978253774764012</v>
      </c>
      <c r="E188" s="10">
        <f t="shared" si="162"/>
        <v>3.3051597878246755</v>
      </c>
      <c r="F188" s="10">
        <f t="shared" si="162"/>
        <v>1.9366460558841867</v>
      </c>
      <c r="G188" s="10">
        <f t="shared" si="162"/>
        <v>4.7335677604316091</v>
      </c>
      <c r="H188" s="10">
        <f t="shared" si="162"/>
        <v>4.1101678654367282</v>
      </c>
      <c r="I188" s="10">
        <f t="shared" si="162"/>
        <v>2.1781484791678016</v>
      </c>
      <c r="J188" s="10">
        <f t="shared" si="162"/>
        <v>2.1513148765807335</v>
      </c>
      <c r="K188" s="10">
        <f t="shared" si="162"/>
        <v>3.466161403347086</v>
      </c>
      <c r="L188" s="10">
        <f t="shared" si="162"/>
        <v>3.2246589800634693</v>
      </c>
      <c r="M188" s="10">
        <f t="shared" si="162"/>
        <v>3.4393278007600179</v>
      </c>
      <c r="N188" s="10">
        <f t="shared" si="162"/>
        <v>1.9634796584712548</v>
      </c>
      <c r="O188" s="10">
        <f t="shared" si="162"/>
        <v>2.4196509024514183</v>
      </c>
      <c r="P188" s="10">
        <f t="shared" si="162"/>
        <v>5.7277409257871144</v>
      </c>
      <c r="Q188" s="10">
        <f t="shared" si="162"/>
        <v>3.0366882559860473</v>
      </c>
      <c r="R188" s="10">
        <f t="shared" si="162"/>
        <v>3.1834833022931788</v>
      </c>
      <c r="S188" s="10">
        <f t="shared" si="162"/>
        <v>3.1834833022931788</v>
      </c>
      <c r="T188" s="10">
        <f t="shared" si="162"/>
        <v>6.8585620487188388</v>
      </c>
      <c r="U188" s="10">
        <f t="shared" si="162"/>
        <v>3.1834833022931788</v>
      </c>
      <c r="V188" s="10">
        <f t="shared" si="162"/>
        <v>3.1834833022931788</v>
      </c>
      <c r="W188" s="10"/>
      <c r="X188" s="10">
        <f t="shared" si="149"/>
        <v>3.3938438625031631</v>
      </c>
      <c r="Y188" s="10">
        <f t="shared" si="150"/>
        <v>3.2064670092620391</v>
      </c>
      <c r="Z188" s="10">
        <f t="shared" si="105"/>
        <v>3.1834833022931788</v>
      </c>
      <c r="AA188" s="10">
        <f t="shared" si="106"/>
        <v>6.8585620487188388</v>
      </c>
      <c r="AC188" s="10">
        <f t="shared" si="163"/>
        <v>0.15000532527044541</v>
      </c>
      <c r="AD188" s="10">
        <f t="shared" si="163"/>
        <v>1.5772949755988783</v>
      </c>
      <c r="AE188" s="10">
        <f t="shared" si="163"/>
        <v>0</v>
      </c>
      <c r="AF188" s="10">
        <f t="shared" si="163"/>
        <v>0.50846321292221752</v>
      </c>
      <c r="AG188" s="10">
        <f t="shared" si="163"/>
        <v>0.96646489400436231</v>
      </c>
      <c r="AH188" s="10">
        <f t="shared" si="107"/>
        <v>0.80055710194897589</v>
      </c>
    </row>
    <row r="189" spans="1:34" x14ac:dyDescent="0.35">
      <c r="B189" s="114" t="s">
        <v>328</v>
      </c>
      <c r="C189" s="23"/>
      <c r="D189" s="10">
        <f t="shared" si="159"/>
        <v>3.1978253774764012</v>
      </c>
      <c r="E189" s="10">
        <f t="shared" si="162"/>
        <v>3.3051597878246755</v>
      </c>
      <c r="F189" s="10">
        <f t="shared" si="162"/>
        <v>1.9366460558841867</v>
      </c>
      <c r="G189" s="10">
        <f t="shared" si="162"/>
        <v>4.7335677604316091</v>
      </c>
      <c r="H189" s="10">
        <f t="shared" si="162"/>
        <v>4.1101678654367282</v>
      </c>
      <c r="I189" s="10">
        <f t="shared" si="162"/>
        <v>2.1781484791678016</v>
      </c>
      <c r="J189" s="10">
        <f t="shared" si="162"/>
        <v>2.1513148765807335</v>
      </c>
      <c r="K189" s="10">
        <f t="shared" si="162"/>
        <v>3.466161403347086</v>
      </c>
      <c r="L189" s="10">
        <f t="shared" si="162"/>
        <v>3.2246589800634693</v>
      </c>
      <c r="M189" s="10">
        <f t="shared" si="162"/>
        <v>3.4393278007600179</v>
      </c>
      <c r="N189" s="10">
        <f t="shared" si="162"/>
        <v>1.9634796584712548</v>
      </c>
      <c r="O189" s="10">
        <f t="shared" si="162"/>
        <v>2.4196509024514183</v>
      </c>
      <c r="P189" s="10">
        <f t="shared" si="162"/>
        <v>5.7277409257871144</v>
      </c>
      <c r="Q189" s="10">
        <f t="shared" si="162"/>
        <v>3.0366882559860473</v>
      </c>
      <c r="R189" s="10">
        <f t="shared" si="162"/>
        <v>3.1834833022931788</v>
      </c>
      <c r="S189" s="10">
        <f t="shared" si="162"/>
        <v>3.1834833022931788</v>
      </c>
      <c r="T189" s="10">
        <f t="shared" si="162"/>
        <v>6.8585620487188388</v>
      </c>
      <c r="U189" s="10">
        <f t="shared" si="162"/>
        <v>3.1834833022931788</v>
      </c>
      <c r="V189" s="10">
        <f t="shared" si="162"/>
        <v>3.1834833022931788</v>
      </c>
      <c r="W189" s="10"/>
      <c r="X189" s="10">
        <f>AVERAGE(D189:V189)</f>
        <v>3.3938438625031631</v>
      </c>
      <c r="Y189" s="10">
        <f>AVERAGE(D189:Q189)</f>
        <v>3.2064670092620391</v>
      </c>
      <c r="Z189" s="10">
        <f t="shared" si="105"/>
        <v>3.1834833022931788</v>
      </c>
      <c r="AA189" s="10">
        <f t="shared" si="106"/>
        <v>6.8585620487188388</v>
      </c>
      <c r="AC189" s="10">
        <f t="shared" si="163"/>
        <v>0.15000532527044541</v>
      </c>
      <c r="AD189" s="10">
        <f t="shared" si="163"/>
        <v>1.5772949755988783</v>
      </c>
      <c r="AE189" s="10">
        <f t="shared" si="163"/>
        <v>0</v>
      </c>
      <c r="AF189" s="10">
        <f t="shared" si="163"/>
        <v>0.50846321292221752</v>
      </c>
      <c r="AG189" s="10">
        <f t="shared" si="163"/>
        <v>0.96646489400436231</v>
      </c>
      <c r="AH189" s="10">
        <f t="shared" si="107"/>
        <v>0.80055710194897589</v>
      </c>
    </row>
    <row r="190" spans="1:34" x14ac:dyDescent="0.35">
      <c r="B190" s="114" t="s">
        <v>332</v>
      </c>
      <c r="C190" s="23"/>
      <c r="D190" s="77">
        <f>D176+1</f>
        <v>4.1978253774764012</v>
      </c>
      <c r="E190" s="77">
        <f t="shared" ref="E190:V190" si="166">E176+1</f>
        <v>4.3051597878246755</v>
      </c>
      <c r="F190" s="77">
        <f t="shared" si="166"/>
        <v>2.9366460558841867</v>
      </c>
      <c r="G190" s="77">
        <f t="shared" si="166"/>
        <v>5.7335677604316091</v>
      </c>
      <c r="H190" s="77">
        <f t="shared" si="166"/>
        <v>5.1101678654367282</v>
      </c>
      <c r="I190" s="77">
        <f t="shared" si="166"/>
        <v>3.1781484791678016</v>
      </c>
      <c r="J190" s="77">
        <f t="shared" si="166"/>
        <v>3.1513148765807335</v>
      </c>
      <c r="K190" s="77">
        <f t="shared" si="166"/>
        <v>4.466161403347086</v>
      </c>
      <c r="L190" s="77">
        <f t="shared" si="166"/>
        <v>4.2246589800634693</v>
      </c>
      <c r="M190" s="77">
        <f t="shared" si="166"/>
        <v>4.4393278007600179</v>
      </c>
      <c r="N190" s="77">
        <f t="shared" si="166"/>
        <v>2.9634796584712548</v>
      </c>
      <c r="O190" s="77">
        <f t="shared" si="166"/>
        <v>3.4196509024514183</v>
      </c>
      <c r="P190" s="77">
        <f t="shared" si="166"/>
        <v>6.7277409257871144</v>
      </c>
      <c r="Q190" s="77">
        <f t="shared" si="166"/>
        <v>4.0366882559860473</v>
      </c>
      <c r="R190" s="77">
        <f t="shared" si="166"/>
        <v>4.1834833022931788</v>
      </c>
      <c r="S190" s="77">
        <f t="shared" si="166"/>
        <v>4.1834833022931788</v>
      </c>
      <c r="T190" s="77">
        <f t="shared" si="166"/>
        <v>7.8585620487188388</v>
      </c>
      <c r="U190" s="77">
        <f t="shared" si="166"/>
        <v>4.1834833022931788</v>
      </c>
      <c r="V190" s="77">
        <f t="shared" si="166"/>
        <v>4.1834833022931788</v>
      </c>
      <c r="W190" s="77"/>
      <c r="X190" s="10">
        <f t="shared" si="149"/>
        <v>4.3938438625031635</v>
      </c>
      <c r="Y190" s="10">
        <f t="shared" si="150"/>
        <v>4.2064670092620391</v>
      </c>
      <c r="Z190" s="10">
        <f t="shared" si="105"/>
        <v>4.1834833022931788</v>
      </c>
      <c r="AA190" s="10">
        <f t="shared" si="106"/>
        <v>7.8585620487188388</v>
      </c>
      <c r="AC190" s="77">
        <v>0</v>
      </c>
      <c r="AD190" s="77">
        <v>0</v>
      </c>
      <c r="AE190" s="77">
        <v>0</v>
      </c>
      <c r="AF190" s="77">
        <v>0</v>
      </c>
      <c r="AG190" s="77">
        <v>0</v>
      </c>
      <c r="AH190" s="10">
        <f t="shared" si="107"/>
        <v>0</v>
      </c>
    </row>
    <row r="191" spans="1:34" x14ac:dyDescent="0.35">
      <c r="B191" s="114" t="s">
        <v>333</v>
      </c>
      <c r="C191" s="23"/>
      <c r="D191" s="77">
        <f>D190</f>
        <v>4.1978253774764012</v>
      </c>
      <c r="E191" s="77">
        <f t="shared" ref="E191:V191" si="167">E190</f>
        <v>4.3051597878246755</v>
      </c>
      <c r="F191" s="77">
        <f t="shared" si="167"/>
        <v>2.9366460558841867</v>
      </c>
      <c r="G191" s="77">
        <f t="shared" si="167"/>
        <v>5.7335677604316091</v>
      </c>
      <c r="H191" s="77">
        <f t="shared" si="167"/>
        <v>5.1101678654367282</v>
      </c>
      <c r="I191" s="77">
        <f t="shared" si="167"/>
        <v>3.1781484791678016</v>
      </c>
      <c r="J191" s="77">
        <f t="shared" si="167"/>
        <v>3.1513148765807335</v>
      </c>
      <c r="K191" s="77">
        <f t="shared" si="167"/>
        <v>4.466161403347086</v>
      </c>
      <c r="L191" s="77">
        <f t="shared" si="167"/>
        <v>4.2246589800634693</v>
      </c>
      <c r="M191" s="77">
        <f t="shared" si="167"/>
        <v>4.4393278007600179</v>
      </c>
      <c r="N191" s="77">
        <f t="shared" si="167"/>
        <v>2.9634796584712548</v>
      </c>
      <c r="O191" s="77">
        <f t="shared" si="167"/>
        <v>3.4196509024514183</v>
      </c>
      <c r="P191" s="77">
        <f t="shared" si="167"/>
        <v>6.7277409257871144</v>
      </c>
      <c r="Q191" s="77">
        <f t="shared" si="167"/>
        <v>4.0366882559860473</v>
      </c>
      <c r="R191" s="77">
        <f t="shared" si="167"/>
        <v>4.1834833022931788</v>
      </c>
      <c r="S191" s="77">
        <f t="shared" si="167"/>
        <v>4.1834833022931788</v>
      </c>
      <c r="T191" s="77">
        <f t="shared" si="167"/>
        <v>7.8585620487188388</v>
      </c>
      <c r="U191" s="77">
        <f t="shared" si="167"/>
        <v>4.1834833022931788</v>
      </c>
      <c r="V191" s="77">
        <f t="shared" si="167"/>
        <v>4.1834833022931788</v>
      </c>
      <c r="W191" s="77"/>
      <c r="X191" s="10">
        <f t="shared" si="149"/>
        <v>4.3938438625031635</v>
      </c>
      <c r="Y191" s="10">
        <f t="shared" si="150"/>
        <v>4.2064670092620391</v>
      </c>
      <c r="Z191" s="10">
        <f t="shared" si="105"/>
        <v>4.1834833022931788</v>
      </c>
      <c r="AA191" s="10">
        <f t="shared" si="106"/>
        <v>7.8585620487188388</v>
      </c>
      <c r="AC191" s="77">
        <v>0</v>
      </c>
      <c r="AD191" s="77">
        <v>0</v>
      </c>
      <c r="AE191" s="77">
        <v>0</v>
      </c>
      <c r="AF191" s="77">
        <v>0</v>
      </c>
      <c r="AG191" s="77">
        <v>0</v>
      </c>
      <c r="AH191" s="10">
        <f t="shared" si="107"/>
        <v>0</v>
      </c>
    </row>
  </sheetData>
  <phoneticPr fontId="11"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heetViews>
  <sheetFormatPr defaultRowHeight="12.75" x14ac:dyDescent="0.35"/>
  <cols>
    <col min="1" max="1" width="14.86328125" customWidth="1"/>
  </cols>
  <sheetData>
    <row r="1" spans="1:3" ht="13.15" x14ac:dyDescent="0.4">
      <c r="A1" s="1" t="s">
        <v>342</v>
      </c>
    </row>
    <row r="3" spans="1:3" x14ac:dyDescent="0.35">
      <c r="A3" t="s">
        <v>343</v>
      </c>
      <c r="B3" t="s">
        <v>344</v>
      </c>
    </row>
    <row r="4" spans="1:3" x14ac:dyDescent="0.35">
      <c r="B4" t="s">
        <v>346</v>
      </c>
    </row>
    <row r="5" spans="1:3" x14ac:dyDescent="0.35">
      <c r="B5" t="s">
        <v>413</v>
      </c>
    </row>
    <row r="6" spans="1:3" x14ac:dyDescent="0.35">
      <c r="A6" t="s">
        <v>345</v>
      </c>
      <c r="B6" t="s">
        <v>347</v>
      </c>
    </row>
    <row r="7" spans="1:3" x14ac:dyDescent="0.35">
      <c r="B7" t="s">
        <v>348</v>
      </c>
    </row>
    <row r="8" spans="1:3" x14ac:dyDescent="0.35">
      <c r="B8" t="s">
        <v>349</v>
      </c>
    </row>
    <row r="9" spans="1:3" x14ac:dyDescent="0.35">
      <c r="C9" t="s">
        <v>352</v>
      </c>
    </row>
    <row r="10" spans="1:3" x14ac:dyDescent="0.35">
      <c r="C10" t="s">
        <v>350</v>
      </c>
    </row>
    <row r="11" spans="1:3" x14ac:dyDescent="0.35">
      <c r="C11" t="s">
        <v>353</v>
      </c>
    </row>
    <row r="13" spans="1:3" x14ac:dyDescent="0.35">
      <c r="B13" t="s">
        <v>351</v>
      </c>
    </row>
    <row r="14" spans="1:3" x14ac:dyDescent="0.35">
      <c r="C14" t="s">
        <v>354</v>
      </c>
    </row>
    <row r="19" spans="1:5" x14ac:dyDescent="0.35">
      <c r="A19" t="s">
        <v>394</v>
      </c>
    </row>
    <row r="21" spans="1:5" x14ac:dyDescent="0.35">
      <c r="A21" t="s">
        <v>338</v>
      </c>
      <c r="B21" t="s">
        <v>339</v>
      </c>
      <c r="E21" t="s">
        <v>341</v>
      </c>
    </row>
    <row r="22" spans="1:5" x14ac:dyDescent="0.35">
      <c r="B22" s="138" t="s">
        <v>340</v>
      </c>
    </row>
    <row r="23" spans="1:5" x14ac:dyDescent="0.35">
      <c r="A23" t="s">
        <v>335</v>
      </c>
      <c r="B23" s="4">
        <f>7.5/3.6</f>
        <v>2.0833333333333335</v>
      </c>
    </row>
    <row r="24" spans="1:5" x14ac:dyDescent="0.35">
      <c r="A24" t="s">
        <v>336</v>
      </c>
      <c r="B24">
        <v>4.58</v>
      </c>
    </row>
    <row r="25" spans="1:5" x14ac:dyDescent="0.35">
      <c r="A25" t="s">
        <v>337</v>
      </c>
      <c r="B25">
        <v>2.64</v>
      </c>
    </row>
    <row r="29" spans="1:5" x14ac:dyDescent="0.35">
      <c r="A29" t="s">
        <v>414</v>
      </c>
    </row>
    <row r="30" spans="1:5" x14ac:dyDescent="0.35">
      <c r="B30" t="s">
        <v>415</v>
      </c>
    </row>
    <row r="31" spans="1:5" x14ac:dyDescent="0.35">
      <c r="B31" t="s">
        <v>416</v>
      </c>
      <c r="C31" t="s">
        <v>417</v>
      </c>
      <c r="D31" t="s">
        <v>418</v>
      </c>
      <c r="E31" t="s">
        <v>419</v>
      </c>
    </row>
    <row r="34" spans="1:2" x14ac:dyDescent="0.35">
      <c r="A34" t="s">
        <v>430</v>
      </c>
    </row>
    <row r="36" spans="1:2" x14ac:dyDescent="0.35">
      <c r="A36" t="s">
        <v>454</v>
      </c>
    </row>
    <row r="37" spans="1:2" x14ac:dyDescent="0.35">
      <c r="B37" t="s">
        <v>455</v>
      </c>
    </row>
  </sheetData>
  <phoneticPr fontId="11"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45"/>
  <sheetViews>
    <sheetView workbookViewId="0"/>
  </sheetViews>
  <sheetFormatPr defaultRowHeight="12.75" x14ac:dyDescent="0.35"/>
  <cols>
    <col min="3" max="3" width="15.3984375" customWidth="1"/>
    <col min="4" max="4" width="10.1328125" bestFit="1" customWidth="1"/>
    <col min="6" max="6" width="12.3984375" customWidth="1"/>
  </cols>
  <sheetData>
    <row r="1" spans="1:37" ht="13.15" x14ac:dyDescent="0.4">
      <c r="A1" s="120"/>
    </row>
    <row r="3" spans="1:37" ht="13.15" x14ac:dyDescent="0.4">
      <c r="A3" s="121" t="s">
        <v>463</v>
      </c>
      <c r="AI3" s="121"/>
      <c r="AJ3" s="121"/>
      <c r="AK3" s="121"/>
    </row>
    <row r="4" spans="1:37" ht="13.5" thickBot="1" x14ac:dyDescent="0.45">
      <c r="A4" s="122" t="s">
        <v>395</v>
      </c>
      <c r="B4" s="122" t="s">
        <v>396</v>
      </c>
      <c r="C4" s="122" t="s">
        <v>397</v>
      </c>
      <c r="D4" s="122" t="s">
        <v>398</v>
      </c>
      <c r="E4" s="6" t="s">
        <v>403</v>
      </c>
      <c r="F4" s="6" t="s">
        <v>400</v>
      </c>
      <c r="G4" s="124" t="s">
        <v>401</v>
      </c>
      <c r="H4" s="123" t="str">
        <f>IEAdelivcost!AC67</f>
        <v>HU</v>
      </c>
      <c r="I4" s="123" t="str">
        <f>IEAdelivcost!AD67</f>
        <v>PL</v>
      </c>
      <c r="J4" s="123" t="str">
        <f>IEAdelivcost!AF67</f>
        <v>CZ</v>
      </c>
      <c r="K4" s="123" t="str">
        <f>IEAdelivcost!AG67</f>
        <v>SK</v>
      </c>
      <c r="L4" s="123" t="s">
        <v>275</v>
      </c>
      <c r="M4" s="123" t="s">
        <v>277</v>
      </c>
      <c r="N4" s="123" t="s">
        <v>279</v>
      </c>
      <c r="O4" s="123" t="s">
        <v>281</v>
      </c>
      <c r="P4" s="123" t="s">
        <v>411</v>
      </c>
    </row>
    <row r="5" spans="1:37" x14ac:dyDescent="0.35">
      <c r="C5" s="125" t="s">
        <v>426</v>
      </c>
      <c r="D5" s="156" t="s">
        <v>462</v>
      </c>
      <c r="E5" t="str">
        <f>IEAdelivcost!B68</f>
        <v>ELCCOH</v>
      </c>
      <c r="G5" t="str">
        <f>IEAdelivcost!B68</f>
        <v>ELCCOH</v>
      </c>
      <c r="H5" s="127">
        <f>IEAdelivcost!AC68</f>
        <v>0.68320919119742607</v>
      </c>
      <c r="I5" s="127">
        <f>IEAdelivcost!AD68</f>
        <v>0.63735555566448987</v>
      </c>
      <c r="J5" s="127">
        <f>IEAdelivcost!AF68</f>
        <v>1.4181235177423146</v>
      </c>
      <c r="K5" s="127">
        <f>IEAdelivcost!AG68</f>
        <v>1.108945613951938</v>
      </c>
      <c r="L5" s="127">
        <f>IEAdelivcost!$AH68</f>
        <v>0.9619084696390422</v>
      </c>
      <c r="M5" s="127">
        <f>IEAdelivcost!$AH68</f>
        <v>0.9619084696390422</v>
      </c>
      <c r="N5" s="127">
        <f>IEAdelivcost!$AH68</f>
        <v>0.9619084696390422</v>
      </c>
      <c r="O5" s="127">
        <f>IEAdelivcost!$AH68</f>
        <v>0.9619084696390422</v>
      </c>
      <c r="P5" s="127">
        <f>IEAdelivcost!$AH68</f>
        <v>0.9619084696390422</v>
      </c>
    </row>
    <row r="6" spans="1:37" x14ac:dyDescent="0.35">
      <c r="C6" s="125" t="s">
        <v>426</v>
      </c>
      <c r="D6" s="156" t="s">
        <v>462</v>
      </c>
      <c r="E6" t="str">
        <f>IEAdelivcost!B69</f>
        <v>ELCCOL</v>
      </c>
      <c r="G6" t="str">
        <f>IEAdelivcost!B69</f>
        <v>ELCCOL</v>
      </c>
      <c r="H6" s="127">
        <f>IEAdelivcost!AC69</f>
        <v>0.68320919119742607</v>
      </c>
      <c r="I6" s="127">
        <f>IEAdelivcost!AD69</f>
        <v>0.63735555566448987</v>
      </c>
      <c r="J6" s="127">
        <f>IEAdelivcost!AF69</f>
        <v>1.4181235177423146</v>
      </c>
      <c r="K6" s="127">
        <f>IEAdelivcost!AG69</f>
        <v>1.108945613951938</v>
      </c>
      <c r="L6" s="127">
        <f>IEAdelivcost!$AH69</f>
        <v>0.9619084696390422</v>
      </c>
      <c r="M6" s="127">
        <f>IEAdelivcost!$AH69</f>
        <v>0.9619084696390422</v>
      </c>
      <c r="N6" s="127">
        <f>IEAdelivcost!$AH69</f>
        <v>0.9619084696390422</v>
      </c>
      <c r="O6" s="127">
        <f>IEAdelivcost!$AH69</f>
        <v>0.9619084696390422</v>
      </c>
      <c r="P6" s="127">
        <f>IEAdelivcost!$AH69</f>
        <v>0.9619084696390422</v>
      </c>
    </row>
    <row r="7" spans="1:37" x14ac:dyDescent="0.35">
      <c r="C7" s="125" t="s">
        <v>426</v>
      </c>
      <c r="D7" s="156" t="s">
        <v>462</v>
      </c>
      <c r="E7" t="str">
        <f>IEAdelivcost!B70</f>
        <v>ELCHFO</v>
      </c>
      <c r="G7" t="str">
        <f>IEAdelivcost!B70</f>
        <v>ELCHFO</v>
      </c>
      <c r="H7" s="127">
        <f>IEAdelivcost!AC70</f>
        <v>0.53112372963581311</v>
      </c>
      <c r="I7" s="127">
        <f>IEAdelivcost!AD70</f>
        <v>1.4336772525366297</v>
      </c>
      <c r="J7" s="127">
        <f>IEAdelivcost!AF70</f>
        <v>1.4664339449859507</v>
      </c>
      <c r="K7" s="127">
        <f>IEAdelivcost!AG70</f>
        <v>1.893119216149715</v>
      </c>
      <c r="L7" s="127">
        <f>IEAdelivcost!$AH70</f>
        <v>1.331088535827027</v>
      </c>
      <c r="M7" s="127">
        <f>IEAdelivcost!$AH70</f>
        <v>1.331088535827027</v>
      </c>
      <c r="N7" s="127">
        <f>IEAdelivcost!$AH70</f>
        <v>1.331088535827027</v>
      </c>
      <c r="O7" s="127">
        <f>IEAdelivcost!$AH70</f>
        <v>1.331088535827027</v>
      </c>
      <c r="P7" s="127">
        <f>IEAdelivcost!$AH70</f>
        <v>1.331088535827027</v>
      </c>
    </row>
    <row r="8" spans="1:37" x14ac:dyDescent="0.35">
      <c r="C8" s="125" t="s">
        <v>426</v>
      </c>
      <c r="D8" s="156" t="s">
        <v>462</v>
      </c>
      <c r="E8" t="str">
        <f>IEAdelivcost!B71</f>
        <v>ELCDST</v>
      </c>
      <c r="G8" t="str">
        <f>IEAdelivcost!B71</f>
        <v>ELCDST</v>
      </c>
      <c r="H8" s="127">
        <f>IEAdelivcost!AC71</f>
        <v>0</v>
      </c>
      <c r="I8" s="127">
        <f>IEAdelivcost!AD71</f>
        <v>0.80560255890152277</v>
      </c>
      <c r="J8" s="127">
        <f>IEAdelivcost!AF71</f>
        <v>0</v>
      </c>
      <c r="K8" s="127">
        <f>IEAdelivcost!AG71</f>
        <v>3.3935644232176783</v>
      </c>
      <c r="L8" s="127">
        <f>IEAdelivcost!$AH71</f>
        <v>1.0497917455298003</v>
      </c>
      <c r="M8" s="127">
        <f>IEAdelivcost!$AH71</f>
        <v>1.0497917455298003</v>
      </c>
      <c r="N8" s="127">
        <f>IEAdelivcost!$AH71</f>
        <v>1.0497917455298003</v>
      </c>
      <c r="O8" s="127">
        <f>IEAdelivcost!$AH71</f>
        <v>1.0497917455298003</v>
      </c>
      <c r="P8" s="127">
        <f>IEAdelivcost!$AH71</f>
        <v>1.0497917455298003</v>
      </c>
    </row>
    <row r="9" spans="1:37" x14ac:dyDescent="0.35">
      <c r="C9" s="125" t="s">
        <v>426</v>
      </c>
      <c r="D9" s="156" t="s">
        <v>462</v>
      </c>
      <c r="E9" t="str">
        <f>IEAdelivcost!B72</f>
        <v>ELCOIL</v>
      </c>
      <c r="G9" t="str">
        <f>IEAdelivcost!B72</f>
        <v>ELCOIL</v>
      </c>
      <c r="H9" s="127">
        <f>IEAdelivcost!AC72</f>
        <v>0.26556186481790656</v>
      </c>
      <c r="I9" s="127">
        <f>IEAdelivcost!AD72</f>
        <v>1.1196399057190762</v>
      </c>
      <c r="J9" s="127">
        <f>IEAdelivcost!AF72</f>
        <v>0.73321697249297535</v>
      </c>
      <c r="K9" s="127">
        <f>IEAdelivcost!AG72</f>
        <v>2.6433418196836964</v>
      </c>
      <c r="L9" s="127">
        <f>IEAdelivcost!$AH72</f>
        <v>1.1904401406784135</v>
      </c>
      <c r="M9" s="127">
        <f>IEAdelivcost!$AH72</f>
        <v>1.1904401406784135</v>
      </c>
      <c r="N9" s="127">
        <f>IEAdelivcost!$AH72</f>
        <v>1.1904401406784135</v>
      </c>
      <c r="O9" s="127">
        <f>IEAdelivcost!$AH72</f>
        <v>1.1904401406784135</v>
      </c>
      <c r="P9" s="127">
        <f>IEAdelivcost!$AH72</f>
        <v>1.1904401406784135</v>
      </c>
    </row>
    <row r="10" spans="1:37" x14ac:dyDescent="0.35">
      <c r="C10" s="125" t="s">
        <v>426</v>
      </c>
      <c r="D10" s="156" t="s">
        <v>462</v>
      </c>
      <c r="E10" t="str">
        <f>IEAdelivcost!B73</f>
        <v>ELCGAS</v>
      </c>
      <c r="G10" t="str">
        <f>IEAdelivcost!B73</f>
        <v>ELCGAS</v>
      </c>
      <c r="H10" s="127">
        <f>IEAdelivcost!AC73</f>
        <v>1.6439635172380638</v>
      </c>
      <c r="I10" s="127">
        <f>IEAdelivcost!AD73</f>
        <v>1.1317217586224482</v>
      </c>
      <c r="J10" s="127">
        <f>IEAdelivcost!AF73</f>
        <v>0.44318771667136803</v>
      </c>
      <c r="K10" s="127">
        <f>IEAdelivcost!AG73</f>
        <v>1.6037107012140313</v>
      </c>
      <c r="L10" s="127">
        <f>IEAdelivcost!$AH73</f>
        <v>1.2056459234364778</v>
      </c>
      <c r="M10" s="127">
        <f>IEAdelivcost!$AH73</f>
        <v>1.2056459234364778</v>
      </c>
      <c r="N10" s="127">
        <f>IEAdelivcost!$AH73</f>
        <v>1.2056459234364778</v>
      </c>
      <c r="O10" s="127">
        <f>IEAdelivcost!$AH73</f>
        <v>1.2056459234364778</v>
      </c>
      <c r="P10" s="127">
        <f>IEAdelivcost!$AH73</f>
        <v>1.2056459234364778</v>
      </c>
    </row>
    <row r="11" spans="1:37" x14ac:dyDescent="0.35">
      <c r="C11" s="125" t="s">
        <v>426</v>
      </c>
      <c r="D11" s="156" t="s">
        <v>462</v>
      </c>
      <c r="E11" t="str">
        <f>IEAdelivcost!B85</f>
        <v>INDCOA</v>
      </c>
      <c r="G11" t="str">
        <f>IEAdelivcost!B85</f>
        <v>INDCOA</v>
      </c>
      <c r="H11" s="127">
        <f>IEAdelivcost!AC85</f>
        <v>0.71253403411681915</v>
      </c>
      <c r="I11" s="127">
        <f>IEAdelivcost!AD85</f>
        <v>0.53051167433571367</v>
      </c>
      <c r="J11" s="127">
        <f>IEAdelivcost!AF85</f>
        <v>1.4584279026510356</v>
      </c>
      <c r="K11" s="127">
        <f>IEAdelivcost!AG85</f>
        <v>1.0558880361297036</v>
      </c>
      <c r="L11" s="127">
        <f>IEAdelivcost!$AH85</f>
        <v>0.93934041180831807</v>
      </c>
      <c r="M11" s="127">
        <f>IEAdelivcost!$AH85</f>
        <v>0.93934041180831807</v>
      </c>
      <c r="N11" s="127">
        <f>IEAdelivcost!$AH85</f>
        <v>0.93934041180831807</v>
      </c>
      <c r="O11" s="127">
        <f>IEAdelivcost!$AH85</f>
        <v>0.93934041180831807</v>
      </c>
      <c r="P11" s="127">
        <f>IEAdelivcost!$AH85</f>
        <v>0.93934041180831807</v>
      </c>
    </row>
    <row r="12" spans="1:37" x14ac:dyDescent="0.35">
      <c r="C12" s="125" t="s">
        <v>426</v>
      </c>
      <c r="D12" s="156" t="s">
        <v>462</v>
      </c>
      <c r="E12" t="str">
        <f>IEAdelivcost!B86</f>
        <v>INDCOB</v>
      </c>
      <c r="G12" t="str">
        <f>IEAdelivcost!B86</f>
        <v>INDCOB</v>
      </c>
      <c r="H12" s="127">
        <f>IEAdelivcost!AC86</f>
        <v>0.71253403411681915</v>
      </c>
      <c r="I12" s="127">
        <f>IEAdelivcost!AD86</f>
        <v>0.53051167433571367</v>
      </c>
      <c r="J12" s="127">
        <f>IEAdelivcost!AF86</f>
        <v>1.4584279026510356</v>
      </c>
      <c r="K12" s="127">
        <f>IEAdelivcost!AG86</f>
        <v>1.0558880361297036</v>
      </c>
      <c r="L12" s="127">
        <f>IEAdelivcost!$AH86</f>
        <v>0.93934041180831807</v>
      </c>
      <c r="M12" s="127">
        <f>IEAdelivcost!$AH86</f>
        <v>0.93934041180831807</v>
      </c>
      <c r="N12" s="127">
        <f>IEAdelivcost!$AH86</f>
        <v>0.93934041180831807</v>
      </c>
      <c r="O12" s="127">
        <f>IEAdelivcost!$AH86</f>
        <v>0.93934041180831807</v>
      </c>
      <c r="P12" s="127">
        <f>IEAdelivcost!$AH86</f>
        <v>0.93934041180831807</v>
      </c>
    </row>
    <row r="13" spans="1:37" x14ac:dyDescent="0.35">
      <c r="C13" s="125" t="s">
        <v>426</v>
      </c>
      <c r="D13" s="156" t="s">
        <v>462</v>
      </c>
      <c r="E13" t="str">
        <f>IEAdelivcost!B87</f>
        <v>INDCOK</v>
      </c>
      <c r="G13" t="str">
        <f>IEAdelivcost!B87</f>
        <v>INDCOK</v>
      </c>
      <c r="H13" s="127">
        <f>IEAdelivcost!AC87</f>
        <v>0.71253403411681915</v>
      </c>
      <c r="I13" s="127">
        <f>IEAdelivcost!AD87</f>
        <v>0.53051167433571367</v>
      </c>
      <c r="J13" s="127">
        <f>IEAdelivcost!AF87</f>
        <v>1.4584279026510356</v>
      </c>
      <c r="K13" s="127">
        <f>IEAdelivcost!AG87</f>
        <v>1.0558880361297036</v>
      </c>
      <c r="L13" s="127">
        <f>IEAdelivcost!$AH87</f>
        <v>0.93934041180831807</v>
      </c>
      <c r="M13" s="127">
        <f>IEAdelivcost!$AH87</f>
        <v>0.93934041180831807</v>
      </c>
      <c r="N13" s="127">
        <f>IEAdelivcost!$AH87</f>
        <v>0.93934041180831807</v>
      </c>
      <c r="O13" s="127">
        <f>IEAdelivcost!$AH87</f>
        <v>0.93934041180831807</v>
      </c>
      <c r="P13" s="127">
        <f>IEAdelivcost!$AH87</f>
        <v>0.93934041180831807</v>
      </c>
    </row>
    <row r="14" spans="1:37" x14ac:dyDescent="0.35">
      <c r="C14" s="125" t="s">
        <v>426</v>
      </c>
      <c r="D14" s="156" t="s">
        <v>462</v>
      </c>
      <c r="E14" t="str">
        <f>IEAdelivcost!B88</f>
        <v>INDCOL</v>
      </c>
      <c r="G14" t="str">
        <f>IEAdelivcost!B88</f>
        <v>INDCOL</v>
      </c>
      <c r="H14" s="127">
        <f>IEAdelivcost!AC88</f>
        <v>0.71253403411681915</v>
      </c>
      <c r="I14" s="127">
        <f>IEAdelivcost!AD88</f>
        <v>0.53051167433571367</v>
      </c>
      <c r="J14" s="127">
        <f>IEAdelivcost!AF88</f>
        <v>1.4584279026510356</v>
      </c>
      <c r="K14" s="127">
        <f>IEAdelivcost!AG88</f>
        <v>1.0558880361297036</v>
      </c>
      <c r="L14" s="127">
        <f>IEAdelivcost!$AH88</f>
        <v>0.93934041180831807</v>
      </c>
      <c r="M14" s="127">
        <f>IEAdelivcost!$AH88</f>
        <v>0.93934041180831807</v>
      </c>
      <c r="N14" s="127">
        <f>IEAdelivcost!$AH88</f>
        <v>0.93934041180831807</v>
      </c>
      <c r="O14" s="127">
        <f>IEAdelivcost!$AH88</f>
        <v>0.93934041180831807</v>
      </c>
      <c r="P14" s="127">
        <f>IEAdelivcost!$AH88</f>
        <v>0.93934041180831807</v>
      </c>
    </row>
    <row r="15" spans="1:37" x14ac:dyDescent="0.35">
      <c r="C15" s="125" t="s">
        <v>426</v>
      </c>
      <c r="D15" s="156" t="s">
        <v>462</v>
      </c>
      <c r="E15" t="str">
        <f>IEAdelivcost!B89</f>
        <v>INDHFO</v>
      </c>
      <c r="G15" t="str">
        <f>IEAdelivcost!B89</f>
        <v>INDHFO</v>
      </c>
      <c r="H15" s="127">
        <f>IEAdelivcost!AC89</f>
        <v>1.194372364620722</v>
      </c>
      <c r="I15" s="127">
        <f>IEAdelivcost!AD89</f>
        <v>1.6665545553400016</v>
      </c>
      <c r="J15" s="127">
        <f>IEAdelivcost!AF89</f>
        <v>1.6993112477893226</v>
      </c>
      <c r="K15" s="127">
        <f>IEAdelivcost!AG89</f>
        <v>2.3358086755679506</v>
      </c>
      <c r="L15" s="127">
        <f>IEAdelivcost!$AH89</f>
        <v>1.7240117108294992</v>
      </c>
      <c r="M15" s="127">
        <f>IEAdelivcost!$AH89</f>
        <v>1.7240117108294992</v>
      </c>
      <c r="N15" s="127">
        <f>IEAdelivcost!$AH89</f>
        <v>1.7240117108294992</v>
      </c>
      <c r="O15" s="127">
        <f>IEAdelivcost!$AH89</f>
        <v>1.7240117108294992</v>
      </c>
      <c r="P15" s="127">
        <f>IEAdelivcost!$AH89</f>
        <v>1.7240117108294992</v>
      </c>
    </row>
    <row r="16" spans="1:37" x14ac:dyDescent="0.35">
      <c r="C16" s="125" t="s">
        <v>426</v>
      </c>
      <c r="D16" s="156" t="s">
        <v>462</v>
      </c>
      <c r="E16" t="str">
        <f>IEAdelivcost!B90</f>
        <v>INDLFO</v>
      </c>
      <c r="G16" t="str">
        <f>IEAdelivcost!B90</f>
        <v>INDLFO</v>
      </c>
      <c r="H16" s="127">
        <f>IEAdelivcost!AC90</f>
        <v>0</v>
      </c>
      <c r="I16" s="127">
        <f>IEAdelivcost!AD90</f>
        <v>0.80560255890152277</v>
      </c>
      <c r="J16" s="127">
        <f>IEAdelivcost!AF90</f>
        <v>0</v>
      </c>
      <c r="K16" s="127">
        <f>IEAdelivcost!AG90</f>
        <v>3.3935644232176783</v>
      </c>
      <c r="L16" s="127">
        <f>IEAdelivcost!$AH90</f>
        <v>1.0497917455298003</v>
      </c>
      <c r="M16" s="127">
        <f>IEAdelivcost!$AH90</f>
        <v>1.0497917455298003</v>
      </c>
      <c r="N16" s="127">
        <f>IEAdelivcost!$AH90</f>
        <v>1.0497917455298003</v>
      </c>
      <c r="O16" s="127">
        <f>IEAdelivcost!$AH90</f>
        <v>1.0497917455298003</v>
      </c>
      <c r="P16" s="127">
        <f>IEAdelivcost!$AH90</f>
        <v>1.0497917455298003</v>
      </c>
    </row>
    <row r="17" spans="3:16" x14ac:dyDescent="0.35">
      <c r="C17" s="125" t="s">
        <v>426</v>
      </c>
      <c r="D17" s="156" t="s">
        <v>462</v>
      </c>
      <c r="E17" t="str">
        <f>IEAdelivcost!B91</f>
        <v>INDLPG</v>
      </c>
      <c r="G17" t="str">
        <f>IEAdelivcost!B91</f>
        <v>INDLPG</v>
      </c>
      <c r="H17" s="127">
        <f>IEAdelivcost!AC91</f>
        <v>0</v>
      </c>
      <c r="I17" s="127">
        <f>IEAdelivcost!AD91</f>
        <v>0.80560255890152277</v>
      </c>
      <c r="J17" s="127">
        <f>IEAdelivcost!AF91</f>
        <v>0</v>
      </c>
      <c r="K17" s="127">
        <f>IEAdelivcost!AG91</f>
        <v>3.3935644232176783</v>
      </c>
      <c r="L17" s="127">
        <f>IEAdelivcost!$AH91</f>
        <v>1.0497917455298003</v>
      </c>
      <c r="M17" s="127">
        <f>IEAdelivcost!$AH91</f>
        <v>1.0497917455298003</v>
      </c>
      <c r="N17" s="127">
        <f>IEAdelivcost!$AH91</f>
        <v>1.0497917455298003</v>
      </c>
      <c r="O17" s="127">
        <f>IEAdelivcost!$AH91</f>
        <v>1.0497917455298003</v>
      </c>
      <c r="P17" s="127">
        <f>IEAdelivcost!$AH91</f>
        <v>1.0497917455298003</v>
      </c>
    </row>
    <row r="18" spans="3:16" x14ac:dyDescent="0.35">
      <c r="C18" s="125" t="s">
        <v>426</v>
      </c>
      <c r="D18" s="156" t="s">
        <v>462</v>
      </c>
      <c r="E18" t="str">
        <f>IEAdelivcost!B93</f>
        <v>INDGAS</v>
      </c>
      <c r="G18" t="str">
        <f>IEAdelivcost!B93</f>
        <v>INDGAS</v>
      </c>
      <c r="H18" s="127">
        <f>IEAdelivcost!AC93</f>
        <v>1.3016308279133297</v>
      </c>
      <c r="I18" s="127">
        <f>IEAdelivcost!AD93</f>
        <v>1.0930833326784422</v>
      </c>
      <c r="J18" s="127">
        <f>IEAdelivcost!AF93</f>
        <v>0.71283916735561004</v>
      </c>
      <c r="K18" s="127">
        <f>IEAdelivcost!AG93</f>
        <v>1.9095762724069267</v>
      </c>
      <c r="L18" s="127">
        <f>IEAdelivcost!$AH93</f>
        <v>1.2542824000885773</v>
      </c>
      <c r="M18" s="127">
        <f>IEAdelivcost!$AH93</f>
        <v>1.2542824000885773</v>
      </c>
      <c r="N18" s="127">
        <f>IEAdelivcost!$AH93</f>
        <v>1.2542824000885773</v>
      </c>
      <c r="O18" s="127">
        <f>IEAdelivcost!$AH93</f>
        <v>1.2542824000885773</v>
      </c>
      <c r="P18" s="127">
        <f>IEAdelivcost!$AH93</f>
        <v>1.2542824000885773</v>
      </c>
    </row>
    <row r="19" spans="3:16" x14ac:dyDescent="0.35">
      <c r="C19" s="125" t="s">
        <v>426</v>
      </c>
      <c r="D19" s="156" t="s">
        <v>462</v>
      </c>
      <c r="E19" t="str">
        <f>IEAdelivcost!B95</f>
        <v>INDELC</v>
      </c>
      <c r="G19" t="str">
        <f>IEAdelivcost!B95</f>
        <v>INDELC</v>
      </c>
      <c r="H19" s="127">
        <f>IEAdelivcost!AC95</f>
        <v>0</v>
      </c>
      <c r="I19" s="127">
        <f>IEAdelivcost!AD95</f>
        <v>2.9918750438182151</v>
      </c>
      <c r="J19" s="127">
        <f>IEAdelivcost!AF95</f>
        <v>1.1551993986834859</v>
      </c>
      <c r="K19" s="127">
        <f>IEAdelivcost!AG95</f>
        <v>1.4953323749920528</v>
      </c>
      <c r="L19" s="127">
        <f>IEAdelivcost!$AH95</f>
        <v>1.4106017043734385</v>
      </c>
      <c r="M19" s="127">
        <f>IEAdelivcost!$AH95</f>
        <v>1.4106017043734385</v>
      </c>
      <c r="N19" s="127">
        <f>IEAdelivcost!$AH95</f>
        <v>1.4106017043734385</v>
      </c>
      <c r="O19" s="127">
        <f>IEAdelivcost!$AH95</f>
        <v>1.4106017043734385</v>
      </c>
      <c r="P19" s="127">
        <f>IEAdelivcost!$AH95</f>
        <v>1.4106017043734385</v>
      </c>
    </row>
    <row r="20" spans="3:16" x14ac:dyDescent="0.35">
      <c r="C20" s="125" t="s">
        <v>426</v>
      </c>
      <c r="D20" s="156" t="s">
        <v>462</v>
      </c>
      <c r="E20" t="str">
        <f>IEAdelivcost!B115</f>
        <v>RSDCOA</v>
      </c>
      <c r="G20" t="str">
        <f>IEAdelivcost!B115</f>
        <v>RSDCOA</v>
      </c>
      <c r="H20" s="127">
        <f>IEAdelivcost!AC115</f>
        <v>3.925534384889672</v>
      </c>
      <c r="I20" s="127">
        <f>IEAdelivcost!AD115</f>
        <v>3.0631316474203443</v>
      </c>
      <c r="J20" s="127">
        <f>IEAdelivcost!AF115</f>
        <v>5.1749415683232005</v>
      </c>
      <c r="K20" s="127">
        <f>IEAdelivcost!AG115</f>
        <v>5.0126659265625726</v>
      </c>
      <c r="L20" s="127">
        <f>IEAdelivcost!$AH115</f>
        <v>4.2940683817989473</v>
      </c>
      <c r="M20" s="127">
        <f>IEAdelivcost!$AH115</f>
        <v>4.2940683817989473</v>
      </c>
      <c r="N20" s="127">
        <f>IEAdelivcost!$AH115</f>
        <v>4.2940683817989473</v>
      </c>
      <c r="O20" s="127">
        <f>IEAdelivcost!$AH115</f>
        <v>4.2940683817989473</v>
      </c>
      <c r="P20" s="127">
        <f>IEAdelivcost!$AH115</f>
        <v>4.2940683817989473</v>
      </c>
    </row>
    <row r="21" spans="3:16" x14ac:dyDescent="0.35">
      <c r="C21" s="125" t="s">
        <v>426</v>
      </c>
      <c r="D21" s="156" t="s">
        <v>462</v>
      </c>
      <c r="E21" t="str">
        <f>IEAdelivcost!B117</f>
        <v>RSDOIL</v>
      </c>
      <c r="G21" t="str">
        <f>IEAdelivcost!B117</f>
        <v>RSDOIL</v>
      </c>
      <c r="H21" s="127">
        <f>IEAdelivcost!AC117</f>
        <v>0</v>
      </c>
      <c r="I21" s="127">
        <f>IEAdelivcost!AD117</f>
        <v>0.12423807569108369</v>
      </c>
      <c r="J21" s="127">
        <f>IEAdelivcost!AF117</f>
        <v>0</v>
      </c>
      <c r="K21" s="127">
        <f>IEAdelivcost!AG117</f>
        <v>3.8568398382205862</v>
      </c>
      <c r="L21" s="127">
        <f>IEAdelivcost!$AH117</f>
        <v>0.99526947847791747</v>
      </c>
      <c r="M21" s="127">
        <f>IEAdelivcost!$AH117</f>
        <v>0.99526947847791747</v>
      </c>
      <c r="N21" s="127">
        <f>IEAdelivcost!$AH117</f>
        <v>0.99526947847791747</v>
      </c>
      <c r="O21" s="127">
        <f>IEAdelivcost!$AH117</f>
        <v>0.99526947847791747</v>
      </c>
      <c r="P21" s="127">
        <f>IEAdelivcost!$AH117</f>
        <v>0.99526947847791747</v>
      </c>
    </row>
    <row r="22" spans="3:16" x14ac:dyDescent="0.35">
      <c r="C22" s="125" t="s">
        <v>426</v>
      </c>
      <c r="D22" s="156" t="s">
        <v>462</v>
      </c>
      <c r="E22" t="str">
        <f>IEAdelivcost!B120</f>
        <v>RSDLPG</v>
      </c>
      <c r="G22" t="str">
        <f>IEAdelivcost!B120</f>
        <v>RSDLPG</v>
      </c>
      <c r="H22" s="127">
        <f>IEAdelivcost!AC120</f>
        <v>4.393909652389123</v>
      </c>
      <c r="I22" s="127">
        <f>IEAdelivcost!AD120</f>
        <v>2.9885139183734166</v>
      </c>
      <c r="J22" s="127">
        <f>IEAdelivcost!AF120</f>
        <v>3.6945960622037566</v>
      </c>
      <c r="K22" s="127">
        <f>IEAdelivcost!AG120</f>
        <v>5.6913713455023345</v>
      </c>
      <c r="L22" s="127">
        <f>IEAdelivcost!$AH120</f>
        <v>4.1920977446171577</v>
      </c>
      <c r="M22" s="127">
        <f>IEAdelivcost!$AH120</f>
        <v>4.1920977446171577</v>
      </c>
      <c r="N22" s="127">
        <f>IEAdelivcost!$AH120</f>
        <v>4.1920977446171577</v>
      </c>
      <c r="O22" s="127">
        <f>IEAdelivcost!$AH120</f>
        <v>4.1920977446171577</v>
      </c>
      <c r="P22" s="127">
        <f>IEAdelivcost!$AH120</f>
        <v>4.1920977446171577</v>
      </c>
    </row>
    <row r="23" spans="3:16" x14ac:dyDescent="0.35">
      <c r="C23" s="125" t="s">
        <v>426</v>
      </c>
      <c r="D23" s="156" t="s">
        <v>462</v>
      </c>
      <c r="E23" t="str">
        <f>IEAdelivcost!B121</f>
        <v>RSDGAS</v>
      </c>
      <c r="G23" t="str">
        <f>IEAdelivcost!B121</f>
        <v>RSDGAS</v>
      </c>
      <c r="H23" s="127">
        <f>IEAdelivcost!AC121</f>
        <v>4.393909652389123</v>
      </c>
      <c r="I23" s="127">
        <f>IEAdelivcost!AD121</f>
        <v>2.9885139183734166</v>
      </c>
      <c r="J23" s="127">
        <f>IEAdelivcost!AF121</f>
        <v>3.6945960622037566</v>
      </c>
      <c r="K23" s="127">
        <f>IEAdelivcost!AG121</f>
        <v>5.6913713455023345</v>
      </c>
      <c r="L23" s="127">
        <f>IEAdelivcost!$AH121</f>
        <v>4.1920977446171577</v>
      </c>
      <c r="M23" s="127">
        <f>IEAdelivcost!$AH121</f>
        <v>4.1920977446171577</v>
      </c>
      <c r="N23" s="127">
        <f>IEAdelivcost!$AH121</f>
        <v>4.1920977446171577</v>
      </c>
      <c r="O23" s="127">
        <f>IEAdelivcost!$AH121</f>
        <v>4.1920977446171577</v>
      </c>
      <c r="P23" s="127">
        <f>IEAdelivcost!$AH121</f>
        <v>4.1920977446171577</v>
      </c>
    </row>
    <row r="24" spans="3:16" x14ac:dyDescent="0.35">
      <c r="C24" s="125" t="s">
        <v>426</v>
      </c>
      <c r="D24" s="156" t="s">
        <v>462</v>
      </c>
      <c r="E24" t="str">
        <f>IEAdelivcost!B122</f>
        <v>RSDELC</v>
      </c>
      <c r="G24" t="str">
        <f>IEAdelivcost!B122</f>
        <v>RSDELC</v>
      </c>
      <c r="H24" s="127">
        <f>IEAdelivcost!AC122</f>
        <v>8.6339198938015258</v>
      </c>
      <c r="I24" s="127">
        <f>IEAdelivcost!AD122</f>
        <v>9.9939965175651615</v>
      </c>
      <c r="J24" s="127">
        <f>IEAdelivcost!AF122</f>
        <v>12.738435478661263</v>
      </c>
      <c r="K24" s="127">
        <f>IEAdelivcost!AG122</f>
        <v>12.562591462956284</v>
      </c>
      <c r="L24" s="127">
        <f>IEAdelivcost!$AH122</f>
        <v>10.982235838246059</v>
      </c>
      <c r="M24" s="127">
        <f>IEAdelivcost!$AH122</f>
        <v>10.982235838246059</v>
      </c>
      <c r="N24" s="127">
        <f>IEAdelivcost!$AH122</f>
        <v>10.982235838246059</v>
      </c>
      <c r="O24" s="127">
        <f>IEAdelivcost!$AH122</f>
        <v>10.982235838246059</v>
      </c>
      <c r="P24" s="127">
        <f>IEAdelivcost!$AH122</f>
        <v>10.982235838246059</v>
      </c>
    </row>
    <row r="25" spans="3:16" x14ac:dyDescent="0.35">
      <c r="C25" s="125" t="s">
        <v>426</v>
      </c>
      <c r="D25" s="156" t="s">
        <v>462</v>
      </c>
      <c r="E25" t="str">
        <f>IEAdelivcost!B126</f>
        <v>COMCOA</v>
      </c>
      <c r="G25" t="str">
        <f>IEAdelivcost!B126</f>
        <v>COMCOA</v>
      </c>
      <c r="H25" s="127">
        <f>IEAdelivcost!AC126</f>
        <v>3.925534384889672</v>
      </c>
      <c r="I25" s="127">
        <f>IEAdelivcost!AD126</f>
        <v>3.0631316474203443</v>
      </c>
      <c r="J25" s="127">
        <f>IEAdelivcost!AF126</f>
        <v>5.1749415683232005</v>
      </c>
      <c r="K25" s="127">
        <f>IEAdelivcost!AG126</f>
        <v>5.0126659265625726</v>
      </c>
      <c r="L25" s="127">
        <f>IEAdelivcost!$AH126</f>
        <v>4.2940683817989473</v>
      </c>
      <c r="M25" s="127">
        <f>IEAdelivcost!$AH126</f>
        <v>4.2940683817989473</v>
      </c>
      <c r="N25" s="127">
        <f>IEAdelivcost!$AH126</f>
        <v>4.2940683817989473</v>
      </c>
      <c r="O25" s="127">
        <f>IEAdelivcost!$AH126</f>
        <v>4.2940683817989473</v>
      </c>
      <c r="P25" s="127">
        <f>IEAdelivcost!$AH126</f>
        <v>4.2940683817989473</v>
      </c>
    </row>
    <row r="26" spans="3:16" x14ac:dyDescent="0.35">
      <c r="C26" s="125" t="s">
        <v>426</v>
      </c>
      <c r="D26" s="156" t="s">
        <v>462</v>
      </c>
      <c r="E26" t="str">
        <f>IEAdelivcost!B129</f>
        <v>COMDST</v>
      </c>
      <c r="G26" t="str">
        <f>IEAdelivcost!B129</f>
        <v>COMDST</v>
      </c>
      <c r="H26" s="127">
        <f>IEAdelivcost!AC129</f>
        <v>0</v>
      </c>
      <c r="I26" s="127">
        <f>IEAdelivcost!AD129</f>
        <v>0.12423807569108369</v>
      </c>
      <c r="J26" s="127">
        <f>IEAdelivcost!AF129</f>
        <v>0</v>
      </c>
      <c r="K26" s="127">
        <f>IEAdelivcost!AG129</f>
        <v>3.8568398382205862</v>
      </c>
      <c r="L26" s="127">
        <f>IEAdelivcost!$AH129</f>
        <v>0.99526947847791747</v>
      </c>
      <c r="M26" s="127">
        <f>IEAdelivcost!$AH129</f>
        <v>0.99526947847791747</v>
      </c>
      <c r="N26" s="127">
        <f>IEAdelivcost!$AH129</f>
        <v>0.99526947847791747</v>
      </c>
      <c r="O26" s="127">
        <f>IEAdelivcost!$AH129</f>
        <v>0.99526947847791747</v>
      </c>
      <c r="P26" s="127">
        <f>IEAdelivcost!$AH129</f>
        <v>0.99526947847791747</v>
      </c>
    </row>
    <row r="27" spans="3:16" x14ac:dyDescent="0.35">
      <c r="C27" s="125" t="s">
        <v>426</v>
      </c>
      <c r="D27" s="156" t="s">
        <v>462</v>
      </c>
      <c r="E27" t="str">
        <f>IEAdelivcost!B130</f>
        <v>COMOIL</v>
      </c>
      <c r="G27" t="str">
        <f>IEAdelivcost!B130</f>
        <v>COMOIL</v>
      </c>
      <c r="H27" s="127">
        <f>IEAdelivcost!AC130</f>
        <v>0</v>
      </c>
      <c r="I27" s="127">
        <f>IEAdelivcost!AD130</f>
        <v>0.12423807569108369</v>
      </c>
      <c r="J27" s="127">
        <f>IEAdelivcost!AF130</f>
        <v>0</v>
      </c>
      <c r="K27" s="127">
        <f>IEAdelivcost!AG130</f>
        <v>3.8568398382205862</v>
      </c>
      <c r="L27" s="127">
        <f>IEAdelivcost!$AH130</f>
        <v>0.99526947847791747</v>
      </c>
      <c r="M27" s="127">
        <f>IEAdelivcost!$AH130</f>
        <v>0.99526947847791747</v>
      </c>
      <c r="N27" s="127">
        <f>IEAdelivcost!$AH130</f>
        <v>0.99526947847791747</v>
      </c>
      <c r="O27" s="127">
        <f>IEAdelivcost!$AH130</f>
        <v>0.99526947847791747</v>
      </c>
      <c r="P27" s="127">
        <f>IEAdelivcost!$AH130</f>
        <v>0.99526947847791747</v>
      </c>
    </row>
    <row r="28" spans="3:16" x14ac:dyDescent="0.35">
      <c r="C28" s="125" t="s">
        <v>426</v>
      </c>
      <c r="D28" s="156" t="s">
        <v>462</v>
      </c>
      <c r="E28" t="str">
        <f>IEAdelivcost!B131</f>
        <v>COMLPG</v>
      </c>
      <c r="G28" t="str">
        <f>IEAdelivcost!B131</f>
        <v>COMLPG</v>
      </c>
      <c r="H28" s="127">
        <f>IEAdelivcost!AC131</f>
        <v>4.393909652389123</v>
      </c>
      <c r="I28" s="127">
        <f>IEAdelivcost!AD131</f>
        <v>2.9885139183734166</v>
      </c>
      <c r="J28" s="127">
        <f>IEAdelivcost!AF131</f>
        <v>3.6945960622037566</v>
      </c>
      <c r="K28" s="127">
        <f>IEAdelivcost!AG131</f>
        <v>5.6913713455023345</v>
      </c>
      <c r="L28" s="127">
        <f>IEAdelivcost!$AH131</f>
        <v>4.1920977446171577</v>
      </c>
      <c r="M28" s="127">
        <f>IEAdelivcost!$AH131</f>
        <v>4.1920977446171577</v>
      </c>
      <c r="N28" s="127">
        <f>IEAdelivcost!$AH131</f>
        <v>4.1920977446171577</v>
      </c>
      <c r="O28" s="127">
        <f>IEAdelivcost!$AH131</f>
        <v>4.1920977446171577</v>
      </c>
      <c r="P28" s="127">
        <f>IEAdelivcost!$AH131</f>
        <v>4.1920977446171577</v>
      </c>
    </row>
    <row r="29" spans="3:16" x14ac:dyDescent="0.35">
      <c r="C29" s="125" t="s">
        <v>426</v>
      </c>
      <c r="D29" s="156" t="s">
        <v>462</v>
      </c>
      <c r="E29" t="str">
        <f>IEAdelivcost!B132</f>
        <v>COMGAS</v>
      </c>
      <c r="G29" t="str">
        <f>IEAdelivcost!B132</f>
        <v>COMGAS</v>
      </c>
      <c r="H29" s="127">
        <f>IEAdelivcost!AC132</f>
        <v>4.393909652389123</v>
      </c>
      <c r="I29" s="127">
        <f>IEAdelivcost!AD132</f>
        <v>2.9885139183734166</v>
      </c>
      <c r="J29" s="127">
        <f>IEAdelivcost!AF132</f>
        <v>3.6945960622037566</v>
      </c>
      <c r="K29" s="127">
        <f>IEAdelivcost!AG132</f>
        <v>5.6913713455023345</v>
      </c>
      <c r="L29" s="127">
        <f>IEAdelivcost!$AH132</f>
        <v>4.1920977446171577</v>
      </c>
      <c r="M29" s="127">
        <f>IEAdelivcost!$AH132</f>
        <v>4.1920977446171577</v>
      </c>
      <c r="N29" s="127">
        <f>IEAdelivcost!$AH132</f>
        <v>4.1920977446171577</v>
      </c>
      <c r="O29" s="127">
        <f>IEAdelivcost!$AH132</f>
        <v>4.1920977446171577</v>
      </c>
      <c r="P29" s="127">
        <f>IEAdelivcost!$AH132</f>
        <v>4.1920977446171577</v>
      </c>
    </row>
    <row r="30" spans="3:16" x14ac:dyDescent="0.35">
      <c r="C30" s="125" t="s">
        <v>426</v>
      </c>
      <c r="D30" s="156" t="s">
        <v>462</v>
      </c>
      <c r="E30" t="str">
        <f>IEAdelivcost!B133</f>
        <v>COMELC</v>
      </c>
      <c r="G30" t="str">
        <f>IEAdelivcost!B133</f>
        <v>COMELC</v>
      </c>
      <c r="H30" s="127">
        <f>IEAdelivcost!AC133</f>
        <v>8.6339198938015258</v>
      </c>
      <c r="I30" s="127">
        <f>IEAdelivcost!AD133</f>
        <v>9.9939965175651615</v>
      </c>
      <c r="J30" s="127">
        <f>IEAdelivcost!AF133</f>
        <v>12.738435478661263</v>
      </c>
      <c r="K30" s="127">
        <f>IEAdelivcost!AG133</f>
        <v>12.562591462956284</v>
      </c>
      <c r="L30" s="127">
        <f>IEAdelivcost!$AH133</f>
        <v>10.982235838246059</v>
      </c>
      <c r="M30" s="127">
        <f>IEAdelivcost!$AH133</f>
        <v>10.982235838246059</v>
      </c>
      <c r="N30" s="127">
        <f>IEAdelivcost!$AH133</f>
        <v>10.982235838246059</v>
      </c>
      <c r="O30" s="127">
        <f>IEAdelivcost!$AH133</f>
        <v>10.982235838246059</v>
      </c>
      <c r="P30" s="127">
        <f>IEAdelivcost!$AH133</f>
        <v>10.982235838246059</v>
      </c>
    </row>
    <row r="31" spans="3:16" x14ac:dyDescent="0.35">
      <c r="C31" s="125" t="s">
        <v>426</v>
      </c>
      <c r="D31" s="156" t="s">
        <v>462</v>
      </c>
      <c r="E31" t="str">
        <f>IEAdelivcost!B139</f>
        <v>COMCOA</v>
      </c>
      <c r="F31" t="s">
        <v>243</v>
      </c>
      <c r="G31" t="str">
        <f>IEAdelivcost!B139</f>
        <v>COMCOA</v>
      </c>
      <c r="H31" s="127">
        <f>IEAdelivcost!AC139</f>
        <v>1.962767192444836</v>
      </c>
      <c r="I31" s="127">
        <f>IEAdelivcost!AD139</f>
        <v>1.5315658237101721</v>
      </c>
      <c r="J31" s="127">
        <f>IEAdelivcost!AF139</f>
        <v>2.5874707841616003</v>
      </c>
      <c r="K31" s="127">
        <f>IEAdelivcost!AG139</f>
        <v>2.5063329632812863</v>
      </c>
      <c r="L31" s="127">
        <f>IEAdelivcost!$AH139</f>
        <v>2.1470341908994737</v>
      </c>
      <c r="M31" s="127">
        <f>IEAdelivcost!$AH139</f>
        <v>2.1470341908994737</v>
      </c>
      <c r="N31" s="127">
        <f>IEAdelivcost!$AH139</f>
        <v>2.1470341908994737</v>
      </c>
      <c r="O31" s="127">
        <f>IEAdelivcost!$AH139</f>
        <v>2.1470341908994737</v>
      </c>
      <c r="P31" s="127">
        <f>IEAdelivcost!$AH139</f>
        <v>2.1470341908994737</v>
      </c>
    </row>
    <row r="32" spans="3:16" x14ac:dyDescent="0.35">
      <c r="C32" s="125" t="s">
        <v>426</v>
      </c>
      <c r="D32" s="156" t="s">
        <v>462</v>
      </c>
      <c r="E32" t="str">
        <f>IEAdelivcost!B142</f>
        <v>COMDST</v>
      </c>
      <c r="F32" t="s">
        <v>243</v>
      </c>
      <c r="G32" t="str">
        <f>IEAdelivcost!B142</f>
        <v>COMDST</v>
      </c>
      <c r="H32" s="127">
        <f>IEAdelivcost!AC142</f>
        <v>0</v>
      </c>
      <c r="I32" s="127">
        <f>IEAdelivcost!AD142</f>
        <v>6.2119037845541847E-2</v>
      </c>
      <c r="J32" s="127">
        <f>IEAdelivcost!AF142</f>
        <v>0</v>
      </c>
      <c r="K32" s="127">
        <f>IEAdelivcost!AG142</f>
        <v>1.9284199191102931</v>
      </c>
      <c r="L32" s="127">
        <f>IEAdelivcost!$AH142</f>
        <v>0.49763473923895873</v>
      </c>
      <c r="M32" s="127">
        <f>IEAdelivcost!$AH142</f>
        <v>0.49763473923895873</v>
      </c>
      <c r="N32" s="127">
        <f>IEAdelivcost!$AH142</f>
        <v>0.49763473923895873</v>
      </c>
      <c r="O32" s="127">
        <f>IEAdelivcost!$AH142</f>
        <v>0.49763473923895873</v>
      </c>
      <c r="P32" s="127">
        <f>IEAdelivcost!$AH142</f>
        <v>0.49763473923895873</v>
      </c>
    </row>
    <row r="33" spans="3:16" x14ac:dyDescent="0.35">
      <c r="C33" s="125" t="s">
        <v>426</v>
      </c>
      <c r="D33" s="156" t="s">
        <v>462</v>
      </c>
      <c r="E33" t="str">
        <f>IEAdelivcost!B143</f>
        <v>COMOIL</v>
      </c>
      <c r="F33" t="s">
        <v>243</v>
      </c>
      <c r="G33" t="str">
        <f>IEAdelivcost!B143</f>
        <v>COMOIL</v>
      </c>
      <c r="H33" s="127">
        <f>IEAdelivcost!AC143</f>
        <v>0</v>
      </c>
      <c r="I33" s="127">
        <f>IEAdelivcost!AD143</f>
        <v>6.2119037845541847E-2</v>
      </c>
      <c r="J33" s="127">
        <f>IEAdelivcost!AF143</f>
        <v>0</v>
      </c>
      <c r="K33" s="127">
        <f>IEAdelivcost!AG143</f>
        <v>1.9284199191102931</v>
      </c>
      <c r="L33" s="127">
        <f>IEAdelivcost!$AH143</f>
        <v>0.49763473923895873</v>
      </c>
      <c r="M33" s="127">
        <f>IEAdelivcost!$AH143</f>
        <v>0.49763473923895873</v>
      </c>
      <c r="N33" s="127">
        <f>IEAdelivcost!$AH143</f>
        <v>0.49763473923895873</v>
      </c>
      <c r="O33" s="127">
        <f>IEAdelivcost!$AH143</f>
        <v>0.49763473923895873</v>
      </c>
      <c r="P33" s="127">
        <f>IEAdelivcost!$AH143</f>
        <v>0.49763473923895873</v>
      </c>
    </row>
    <row r="34" spans="3:16" x14ac:dyDescent="0.35">
      <c r="C34" s="125" t="s">
        <v>426</v>
      </c>
      <c r="D34" s="156" t="s">
        <v>462</v>
      </c>
      <c r="E34" t="str">
        <f>IEAdelivcost!B144</f>
        <v>COMLPG</v>
      </c>
      <c r="F34" t="s">
        <v>243</v>
      </c>
      <c r="G34" t="str">
        <f>IEAdelivcost!B144</f>
        <v>COMLPG</v>
      </c>
      <c r="H34" s="127">
        <f>IEAdelivcost!AC144</f>
        <v>2.1969548261945615</v>
      </c>
      <c r="I34" s="127">
        <f>IEAdelivcost!AD144</f>
        <v>1.4942569591867083</v>
      </c>
      <c r="J34" s="127">
        <f>IEAdelivcost!AF144</f>
        <v>1.8472980311018783</v>
      </c>
      <c r="K34" s="127">
        <f>IEAdelivcost!AG144</f>
        <v>2.8456856727511672</v>
      </c>
      <c r="L34" s="127">
        <f>IEAdelivcost!$AH144</f>
        <v>2.0960488723085788</v>
      </c>
      <c r="M34" s="127">
        <f>IEAdelivcost!$AH144</f>
        <v>2.0960488723085788</v>
      </c>
      <c r="N34" s="127">
        <f>IEAdelivcost!$AH144</f>
        <v>2.0960488723085788</v>
      </c>
      <c r="O34" s="127">
        <f>IEAdelivcost!$AH144</f>
        <v>2.0960488723085788</v>
      </c>
      <c r="P34" s="127">
        <f>IEAdelivcost!$AH144</f>
        <v>2.0960488723085788</v>
      </c>
    </row>
    <row r="35" spans="3:16" x14ac:dyDescent="0.35">
      <c r="C35" s="125" t="s">
        <v>426</v>
      </c>
      <c r="D35" s="156" t="s">
        <v>462</v>
      </c>
      <c r="E35" t="str">
        <f>IEAdelivcost!B145</f>
        <v>COMGAS</v>
      </c>
      <c r="F35" t="s">
        <v>243</v>
      </c>
      <c r="G35" t="str">
        <f>IEAdelivcost!B145</f>
        <v>COMGAS</v>
      </c>
      <c r="H35" s="127">
        <f>IEAdelivcost!AC145</f>
        <v>2.1969548261945615</v>
      </c>
      <c r="I35" s="127">
        <f>IEAdelivcost!AD145</f>
        <v>1.4942569591867083</v>
      </c>
      <c r="J35" s="127">
        <f>IEAdelivcost!AF145</f>
        <v>1.8472980311018783</v>
      </c>
      <c r="K35" s="127">
        <f>IEAdelivcost!AG145</f>
        <v>2.8456856727511672</v>
      </c>
      <c r="L35" s="127">
        <f>IEAdelivcost!$AH145</f>
        <v>2.0960488723085788</v>
      </c>
      <c r="M35" s="127">
        <f>IEAdelivcost!$AH145</f>
        <v>2.0960488723085788</v>
      </c>
      <c r="N35" s="127">
        <f>IEAdelivcost!$AH145</f>
        <v>2.0960488723085788</v>
      </c>
      <c r="O35" s="127">
        <f>IEAdelivcost!$AH145</f>
        <v>2.0960488723085788</v>
      </c>
      <c r="P35" s="127">
        <f>IEAdelivcost!$AH145</f>
        <v>2.0960488723085788</v>
      </c>
    </row>
    <row r="36" spans="3:16" x14ac:dyDescent="0.35">
      <c r="C36" s="125" t="s">
        <v>426</v>
      </c>
      <c r="D36" s="156" t="s">
        <v>462</v>
      </c>
      <c r="E36" t="str">
        <f>IEAdelivcost!B146</f>
        <v>COMELC</v>
      </c>
      <c r="F36" t="s">
        <v>243</v>
      </c>
      <c r="G36" t="str">
        <f>IEAdelivcost!B146</f>
        <v>COMELC</v>
      </c>
      <c r="H36" s="127">
        <f>IEAdelivcost!AC146</f>
        <v>4.3169599469007629</v>
      </c>
      <c r="I36" s="127">
        <f>IEAdelivcost!AD146</f>
        <v>4.9969982587825807</v>
      </c>
      <c r="J36" s="127">
        <f>IEAdelivcost!AF146</f>
        <v>6.3692177393306313</v>
      </c>
      <c r="K36" s="127">
        <f>IEAdelivcost!AG146</f>
        <v>6.2812957314781421</v>
      </c>
      <c r="L36" s="127">
        <f>IEAdelivcost!$AH146</f>
        <v>5.4911179191230293</v>
      </c>
      <c r="M36" s="127">
        <f>IEAdelivcost!$AH146</f>
        <v>5.4911179191230293</v>
      </c>
      <c r="N36" s="127">
        <f>IEAdelivcost!$AH146</f>
        <v>5.4911179191230293</v>
      </c>
      <c r="O36" s="127">
        <f>IEAdelivcost!$AH146</f>
        <v>5.4911179191230293</v>
      </c>
      <c r="P36" s="127">
        <f>IEAdelivcost!$AH146</f>
        <v>5.4911179191230293</v>
      </c>
    </row>
    <row r="37" spans="3:16" x14ac:dyDescent="0.35">
      <c r="C37" s="125" t="s">
        <v>426</v>
      </c>
      <c r="D37" s="156" t="s">
        <v>462</v>
      </c>
      <c r="E37" t="str">
        <f>IEAdelivcost!B157</f>
        <v>AGRCOA</v>
      </c>
      <c r="G37" t="str">
        <f>IEAdelivcost!B157</f>
        <v>AGRCOA</v>
      </c>
      <c r="H37" s="127">
        <f>IEAdelivcost!AC157</f>
        <v>1.962767192444836</v>
      </c>
      <c r="I37" s="127">
        <f>IEAdelivcost!AD157</f>
        <v>1.5315658237101721</v>
      </c>
      <c r="J37" s="127">
        <f>IEAdelivcost!AF157</f>
        <v>2.5874707841616003</v>
      </c>
      <c r="K37" s="127">
        <f>IEAdelivcost!AG157</f>
        <v>2.5063329632812863</v>
      </c>
      <c r="L37" s="127">
        <f>IEAdelivcost!$AH157</f>
        <v>2.1470341908994737</v>
      </c>
      <c r="M37" s="127">
        <f>IEAdelivcost!$AH157</f>
        <v>2.1470341908994737</v>
      </c>
      <c r="N37" s="127">
        <f>IEAdelivcost!$AH157</f>
        <v>2.1470341908994737</v>
      </c>
      <c r="O37" s="127">
        <f>IEAdelivcost!$AH157</f>
        <v>2.1470341908994737</v>
      </c>
      <c r="P37" s="127">
        <f>IEAdelivcost!$AH157</f>
        <v>2.1470341908994737</v>
      </c>
    </row>
    <row r="38" spans="3:16" x14ac:dyDescent="0.35">
      <c r="C38" s="125" t="s">
        <v>426</v>
      </c>
      <c r="D38" s="156" t="s">
        <v>462</v>
      </c>
      <c r="E38" t="str">
        <f>IEAdelivcost!B158</f>
        <v>AGRGAS</v>
      </c>
      <c r="G38" t="str">
        <f>IEAdelivcost!B158</f>
        <v>AGRGAS</v>
      </c>
      <c r="H38" s="127">
        <f>IEAdelivcost!AC158</f>
        <v>2.1969548261945615</v>
      </c>
      <c r="I38" s="127">
        <f>IEAdelivcost!AD158</f>
        <v>1.4942569591867083</v>
      </c>
      <c r="J38" s="127">
        <f>IEAdelivcost!AF158</f>
        <v>1.8472980311018783</v>
      </c>
      <c r="K38" s="127">
        <f>IEAdelivcost!AG158</f>
        <v>2.8456856727511672</v>
      </c>
      <c r="L38" s="127">
        <f>IEAdelivcost!$AH158</f>
        <v>2.0960488723085788</v>
      </c>
      <c r="M38" s="127">
        <f>IEAdelivcost!$AH158</f>
        <v>2.0960488723085788</v>
      </c>
      <c r="N38" s="127">
        <f>IEAdelivcost!$AH158</f>
        <v>2.0960488723085788</v>
      </c>
      <c r="O38" s="127">
        <f>IEAdelivcost!$AH158</f>
        <v>2.0960488723085788</v>
      </c>
      <c r="P38" s="127">
        <f>IEAdelivcost!$AH158</f>
        <v>2.0960488723085788</v>
      </c>
    </row>
    <row r="39" spans="3:16" x14ac:dyDescent="0.35">
      <c r="C39" s="125" t="s">
        <v>426</v>
      </c>
      <c r="D39" s="156" t="s">
        <v>462</v>
      </c>
      <c r="E39" t="str">
        <f>IEAdelivcost!B159</f>
        <v>AGRDST</v>
      </c>
      <c r="G39" t="str">
        <f>IEAdelivcost!B159</f>
        <v>AGRDST</v>
      </c>
      <c r="H39" s="127">
        <f>IEAdelivcost!AC159</f>
        <v>0</v>
      </c>
      <c r="I39" s="127">
        <f>IEAdelivcost!AD159</f>
        <v>6.2119037845541847E-2</v>
      </c>
      <c r="J39" s="127">
        <f>IEAdelivcost!AF159</f>
        <v>0</v>
      </c>
      <c r="K39" s="127">
        <f>IEAdelivcost!AG159</f>
        <v>1.9284199191102931</v>
      </c>
      <c r="L39" s="127">
        <f>IEAdelivcost!$AH159</f>
        <v>0.49763473923895873</v>
      </c>
      <c r="M39" s="127">
        <f>IEAdelivcost!$AH159</f>
        <v>0.49763473923895873</v>
      </c>
      <c r="N39" s="127">
        <f>IEAdelivcost!$AH159</f>
        <v>0.49763473923895873</v>
      </c>
      <c r="O39" s="127">
        <f>IEAdelivcost!$AH159</f>
        <v>0.49763473923895873</v>
      </c>
      <c r="P39" s="127">
        <f>IEAdelivcost!$AH159</f>
        <v>0.49763473923895873</v>
      </c>
    </row>
    <row r="40" spans="3:16" x14ac:dyDescent="0.35">
      <c r="C40" s="125" t="s">
        <v>426</v>
      </c>
      <c r="D40" s="156" t="s">
        <v>462</v>
      </c>
      <c r="E40" t="str">
        <f>IEAdelivcost!B160</f>
        <v>AGROIL</v>
      </c>
      <c r="G40" t="str">
        <f>IEAdelivcost!B160</f>
        <v>AGROIL</v>
      </c>
      <c r="H40" s="127">
        <f>IEAdelivcost!AC160</f>
        <v>0</v>
      </c>
      <c r="I40" s="127">
        <f>IEAdelivcost!AD160</f>
        <v>6.2119037845541847E-2</v>
      </c>
      <c r="J40" s="127">
        <f>IEAdelivcost!AF160</f>
        <v>0</v>
      </c>
      <c r="K40" s="127">
        <f>IEAdelivcost!AG160</f>
        <v>1.9284199191102931</v>
      </c>
      <c r="L40" s="127">
        <f>IEAdelivcost!$AH160</f>
        <v>0.49763473923895873</v>
      </c>
      <c r="M40" s="127">
        <f>IEAdelivcost!$AH160</f>
        <v>0.49763473923895873</v>
      </c>
      <c r="N40" s="127">
        <f>IEAdelivcost!$AH160</f>
        <v>0.49763473923895873</v>
      </c>
      <c r="O40" s="127">
        <f>IEAdelivcost!$AH160</f>
        <v>0.49763473923895873</v>
      </c>
      <c r="P40" s="127">
        <f>IEAdelivcost!$AH160</f>
        <v>0.49763473923895873</v>
      </c>
    </row>
    <row r="41" spans="3:16" x14ac:dyDescent="0.35">
      <c r="C41" s="125" t="s">
        <v>426</v>
      </c>
      <c r="D41" s="156" t="s">
        <v>462</v>
      </c>
      <c r="E41" t="str">
        <f>IEAdelivcost!B161</f>
        <v>AGRLPG</v>
      </c>
      <c r="G41" t="str">
        <f>IEAdelivcost!B161</f>
        <v>AGRLPG</v>
      </c>
      <c r="H41" s="127">
        <f>IEAdelivcost!AC161</f>
        <v>2.1969548261945615</v>
      </c>
      <c r="I41" s="127">
        <f>IEAdelivcost!AD161</f>
        <v>1.4942569591867083</v>
      </c>
      <c r="J41" s="127">
        <f>IEAdelivcost!AF161</f>
        <v>1.8472980311018783</v>
      </c>
      <c r="K41" s="127">
        <f>IEAdelivcost!AG161</f>
        <v>2.8456856727511672</v>
      </c>
      <c r="L41" s="127">
        <f>IEAdelivcost!$AH161</f>
        <v>2.0960488723085788</v>
      </c>
      <c r="M41" s="127">
        <f>IEAdelivcost!$AH161</f>
        <v>2.0960488723085788</v>
      </c>
      <c r="N41" s="127">
        <f>IEAdelivcost!$AH161</f>
        <v>2.0960488723085788</v>
      </c>
      <c r="O41" s="127">
        <f>IEAdelivcost!$AH161</f>
        <v>2.0960488723085788</v>
      </c>
      <c r="P41" s="127">
        <f>IEAdelivcost!$AH161</f>
        <v>2.0960488723085788</v>
      </c>
    </row>
    <row r="42" spans="3:16" x14ac:dyDescent="0.35">
      <c r="C42" s="125" t="s">
        <v>426</v>
      </c>
      <c r="D42" s="156" t="s">
        <v>462</v>
      </c>
      <c r="E42" t="str">
        <f>IEAdelivcost!B162</f>
        <v>AGRELC</v>
      </c>
      <c r="G42" t="str">
        <f>IEAdelivcost!B162</f>
        <v>AGRELC</v>
      </c>
      <c r="H42" s="127">
        <f>IEAdelivcost!AC162</f>
        <v>4.3169599469007629</v>
      </c>
      <c r="I42" s="127">
        <f>IEAdelivcost!AD162</f>
        <v>4.9969982587825807</v>
      </c>
      <c r="J42" s="127">
        <f>IEAdelivcost!AF162</f>
        <v>6.3692177393306313</v>
      </c>
      <c r="K42" s="127">
        <f>IEAdelivcost!AG162</f>
        <v>6.2812957314781421</v>
      </c>
      <c r="L42" s="127">
        <f>IEAdelivcost!$AH162</f>
        <v>5.4911179191230293</v>
      </c>
      <c r="M42" s="127">
        <f>IEAdelivcost!$AH162</f>
        <v>5.4911179191230293</v>
      </c>
      <c r="N42" s="127">
        <f>IEAdelivcost!$AH162</f>
        <v>5.4911179191230293</v>
      </c>
      <c r="O42" s="127">
        <f>IEAdelivcost!$AH162</f>
        <v>5.4911179191230293</v>
      </c>
      <c r="P42" s="127">
        <f>IEAdelivcost!$AH162</f>
        <v>5.4911179191230293</v>
      </c>
    </row>
    <row r="43" spans="3:16" x14ac:dyDescent="0.35">
      <c r="C43" s="125" t="s">
        <v>426</v>
      </c>
      <c r="D43" s="156" t="s">
        <v>462</v>
      </c>
      <c r="E43" t="str">
        <f>IEAdelivcost!B168</f>
        <v>TRADST</v>
      </c>
      <c r="G43" t="str">
        <f>IEAdelivcost!B168</f>
        <v>TRADST</v>
      </c>
      <c r="H43" s="127">
        <f>IEAdelivcost!AC168</f>
        <v>0.15000532527044541</v>
      </c>
      <c r="I43" s="127">
        <f>IEAdelivcost!AD168</f>
        <v>1.5772949755988783</v>
      </c>
      <c r="J43" s="127">
        <f>IEAdelivcost!AF168</f>
        <v>0.50846321292221752</v>
      </c>
      <c r="K43" s="127">
        <f>IEAdelivcost!AG168</f>
        <v>0.96646489400436231</v>
      </c>
      <c r="L43" s="127">
        <f>IEAdelivcost!$AH168</f>
        <v>0.80055710194897589</v>
      </c>
      <c r="M43" s="127">
        <f>IEAdelivcost!$AH168</f>
        <v>0.80055710194897589</v>
      </c>
      <c r="N43" s="127">
        <f>IEAdelivcost!$AH168</f>
        <v>0.80055710194897589</v>
      </c>
      <c r="O43" s="127">
        <f>IEAdelivcost!$AH168</f>
        <v>0.80055710194897589</v>
      </c>
      <c r="P43" s="127">
        <f>IEAdelivcost!$AH168</f>
        <v>0.80055710194897589</v>
      </c>
    </row>
    <row r="44" spans="3:16" x14ac:dyDescent="0.35">
      <c r="C44" s="125" t="s">
        <v>426</v>
      </c>
      <c r="D44" s="156" t="s">
        <v>462</v>
      </c>
      <c r="E44" t="str">
        <f>IEAdelivcost!B169</f>
        <v>TRAGSL</v>
      </c>
      <c r="G44" t="str">
        <f>IEAdelivcost!B169</f>
        <v>TRAGSL</v>
      </c>
      <c r="H44" s="127">
        <f>IEAdelivcost!AC169</f>
        <v>0.17264924632797829</v>
      </c>
      <c r="I44" s="127">
        <f>IEAdelivcost!AD169</f>
        <v>0.77075803789773012</v>
      </c>
      <c r="J44" s="127">
        <f>IEAdelivcost!AF169</f>
        <v>0.19880448388193095</v>
      </c>
      <c r="K44" s="127">
        <f>IEAdelivcost!AG169</f>
        <v>2.6847617257157452E-2</v>
      </c>
      <c r="L44" s="127">
        <f>IEAdelivcost!$AH169</f>
        <v>0.2922648463411992</v>
      </c>
      <c r="M44" s="127">
        <f>IEAdelivcost!$AH169</f>
        <v>0.2922648463411992</v>
      </c>
      <c r="N44" s="127">
        <f>IEAdelivcost!$AH169</f>
        <v>0.2922648463411992</v>
      </c>
      <c r="O44" s="127">
        <f>IEAdelivcost!$AH169</f>
        <v>0.2922648463411992</v>
      </c>
      <c r="P44" s="127">
        <f>IEAdelivcost!$AH169</f>
        <v>0.2922648463411992</v>
      </c>
    </row>
    <row r="45" spans="3:16" x14ac:dyDescent="0.35">
      <c r="C45" s="125" t="s">
        <v>426</v>
      </c>
      <c r="D45" s="156" t="s">
        <v>462</v>
      </c>
      <c r="E45" t="str">
        <f>IEAdelivcost!B170</f>
        <v>TRALPG</v>
      </c>
      <c r="G45" t="str">
        <f>IEAdelivcost!B170</f>
        <v>TRALPG</v>
      </c>
      <c r="H45" s="127">
        <f>IEAdelivcost!AC170</f>
        <v>0.17264924632797829</v>
      </c>
      <c r="I45" s="127">
        <f>IEAdelivcost!AD170</f>
        <v>0.77075803789773012</v>
      </c>
      <c r="J45" s="127">
        <f>IEAdelivcost!AF170</f>
        <v>0.19880448388193095</v>
      </c>
      <c r="K45" s="127">
        <f>IEAdelivcost!AG170</f>
        <v>2.6847617257157452E-2</v>
      </c>
      <c r="L45" s="127">
        <f>IEAdelivcost!$AH170</f>
        <v>0.2922648463411992</v>
      </c>
      <c r="M45" s="127">
        <f>IEAdelivcost!$AH170</f>
        <v>0.2922648463411992</v>
      </c>
      <c r="N45" s="127">
        <f>IEAdelivcost!$AH170</f>
        <v>0.2922648463411992</v>
      </c>
      <c r="O45" s="127">
        <f>IEAdelivcost!$AH170</f>
        <v>0.2922648463411992</v>
      </c>
      <c r="P45" s="127">
        <f>IEAdelivcost!$AH170</f>
        <v>0.2922648463411992</v>
      </c>
    </row>
    <row r="46" spans="3:16" x14ac:dyDescent="0.35">
      <c r="C46" s="125" t="s">
        <v>426</v>
      </c>
      <c r="D46" s="156" t="s">
        <v>462</v>
      </c>
      <c r="E46" t="str">
        <f>IEAdelivcost!B171</f>
        <v>TRAHFO</v>
      </c>
      <c r="G46" t="str">
        <f>IEAdelivcost!B171</f>
        <v>TRAHFO</v>
      </c>
      <c r="H46" s="127">
        <f>IEAdelivcost!AC171</f>
        <v>0.10500372768931178</v>
      </c>
      <c r="I46" s="127">
        <f>IEAdelivcost!AD171</f>
        <v>1.1041064829192146</v>
      </c>
      <c r="J46" s="127">
        <f>IEAdelivcost!AF171</f>
        <v>0.35592424904555225</v>
      </c>
      <c r="K46" s="127">
        <f>IEAdelivcost!AG171</f>
        <v>0.67652542580305353</v>
      </c>
      <c r="L46" s="127">
        <f>IEAdelivcost!$AH171</f>
        <v>0.56038997136428303</v>
      </c>
      <c r="M46" s="127">
        <f>IEAdelivcost!$AH171</f>
        <v>0.56038997136428303</v>
      </c>
      <c r="N46" s="127">
        <f>IEAdelivcost!$AH171</f>
        <v>0.56038997136428303</v>
      </c>
      <c r="O46" s="127">
        <f>IEAdelivcost!$AH171</f>
        <v>0.56038997136428303</v>
      </c>
      <c r="P46" s="127">
        <f>IEAdelivcost!$AH171</f>
        <v>0.56038997136428303</v>
      </c>
    </row>
    <row r="47" spans="3:16" x14ac:dyDescent="0.35">
      <c r="C47" s="125" t="s">
        <v>426</v>
      </c>
      <c r="D47" s="156" t="s">
        <v>462</v>
      </c>
      <c r="E47" t="str">
        <f>IEAdelivcost!B172</f>
        <v>TRAGAS</v>
      </c>
      <c r="G47" t="str">
        <f>IEAdelivcost!B172</f>
        <v>TRAGAS</v>
      </c>
      <c r="H47" s="127">
        <f>IEAdelivcost!AC172</f>
        <v>0.22500798790566812</v>
      </c>
      <c r="I47" s="127">
        <f>IEAdelivcost!AD172</f>
        <v>2.3659424633983175</v>
      </c>
      <c r="J47" s="127">
        <f>IEAdelivcost!AF172</f>
        <v>0.76269481938332628</v>
      </c>
      <c r="K47" s="127">
        <f>IEAdelivcost!AG172</f>
        <v>1.4496973410065435</v>
      </c>
      <c r="L47" s="127">
        <f>IEAdelivcost!$AH172</f>
        <v>1.2008356529234638</v>
      </c>
      <c r="M47" s="127">
        <f>IEAdelivcost!$AH172</f>
        <v>1.2008356529234638</v>
      </c>
      <c r="N47" s="127">
        <f>IEAdelivcost!$AH172</f>
        <v>1.2008356529234638</v>
      </c>
      <c r="O47" s="127">
        <f>IEAdelivcost!$AH172</f>
        <v>1.2008356529234638</v>
      </c>
      <c r="P47" s="127">
        <f>IEAdelivcost!$AH172</f>
        <v>1.2008356529234638</v>
      </c>
    </row>
    <row r="48" spans="3:16" x14ac:dyDescent="0.35">
      <c r="C48" s="125" t="s">
        <v>426</v>
      </c>
      <c r="D48" s="156" t="s">
        <v>462</v>
      </c>
      <c r="E48" t="str">
        <f>IEAdelivcost!B177</f>
        <v>TRAELC</v>
      </c>
      <c r="G48" t="str">
        <f>IEAdelivcost!B177</f>
        <v>TRAELC</v>
      </c>
      <c r="H48" s="127">
        <f>IEAdelivcost!AC177</f>
        <v>4.3169599469007629</v>
      </c>
      <c r="I48" s="127">
        <f>IEAdelivcost!AD177</f>
        <v>4.9969982587825807</v>
      </c>
      <c r="J48" s="127">
        <f>IEAdelivcost!AF177</f>
        <v>6.3692177393306313</v>
      </c>
      <c r="K48" s="127">
        <f>IEAdelivcost!AG177</f>
        <v>6.2812957314781421</v>
      </c>
      <c r="L48" s="127">
        <f>IEAdelivcost!$AH177</f>
        <v>5.4911179191230293</v>
      </c>
      <c r="M48" s="127">
        <f>IEAdelivcost!$AH177</f>
        <v>5.4911179191230293</v>
      </c>
      <c r="N48" s="127">
        <f>IEAdelivcost!$AH177</f>
        <v>5.4911179191230293</v>
      </c>
      <c r="O48" s="127">
        <f>IEAdelivcost!$AH177</f>
        <v>5.4911179191230293</v>
      </c>
      <c r="P48" s="127">
        <f>IEAdelivcost!$AH177</f>
        <v>5.4911179191230293</v>
      </c>
    </row>
    <row r="49" spans="3:16" x14ac:dyDescent="0.35">
      <c r="C49" s="125" t="s">
        <v>426</v>
      </c>
      <c r="D49" s="156" t="s">
        <v>462</v>
      </c>
      <c r="E49" t="str">
        <f>IEAdelivcost!B178</f>
        <v>TRAELC</v>
      </c>
      <c r="F49" t="s">
        <v>259</v>
      </c>
      <c r="G49" t="str">
        <f>IEAdelivcost!B178</f>
        <v>TRAELC</v>
      </c>
      <c r="H49" s="127">
        <f>IEAdelivcost!AC178</f>
        <v>5.1803519362809149</v>
      </c>
      <c r="I49" s="127">
        <f>IEAdelivcost!AD178</f>
        <v>5.9963979105390965</v>
      </c>
      <c r="J49" s="127">
        <f>IEAdelivcost!AF178</f>
        <v>7.6430612871967574</v>
      </c>
      <c r="K49" s="127">
        <f>IEAdelivcost!AG178</f>
        <v>7.5375548777737702</v>
      </c>
      <c r="L49" s="127">
        <f>IEAdelivcost!$AH178</f>
        <v>6.5893415029476348</v>
      </c>
      <c r="M49" s="127">
        <f>IEAdelivcost!$AH178</f>
        <v>6.5893415029476348</v>
      </c>
      <c r="N49" s="127">
        <f>IEAdelivcost!$AH178</f>
        <v>6.5893415029476348</v>
      </c>
      <c r="O49" s="127">
        <f>IEAdelivcost!$AH178</f>
        <v>6.5893415029476348</v>
      </c>
      <c r="P49" s="127">
        <f>IEAdelivcost!$AH178</f>
        <v>6.5893415029476348</v>
      </c>
    </row>
    <row r="50" spans="3:16" x14ac:dyDescent="0.35">
      <c r="C50" s="125" t="s">
        <v>426</v>
      </c>
      <c r="D50" s="149" t="s">
        <v>431</v>
      </c>
      <c r="E50" t="str">
        <f t="shared" ref="E50:E113" si="0">E5</f>
        <v>ELCCOH</v>
      </c>
      <c r="G50" t="str">
        <f>G5</f>
        <v>ELCCOH</v>
      </c>
      <c r="H50">
        <v>0</v>
      </c>
      <c r="I50">
        <v>0</v>
      </c>
      <c r="J50">
        <v>0</v>
      </c>
      <c r="K50">
        <v>0</v>
      </c>
      <c r="L50">
        <v>0</v>
      </c>
      <c r="M50">
        <v>0</v>
      </c>
      <c r="N50">
        <v>0</v>
      </c>
      <c r="O50">
        <v>0</v>
      </c>
      <c r="P50">
        <v>0</v>
      </c>
    </row>
    <row r="51" spans="3:16" x14ac:dyDescent="0.35">
      <c r="C51" s="125" t="s">
        <v>426</v>
      </c>
      <c r="D51" s="149" t="s">
        <v>431</v>
      </c>
      <c r="E51" t="str">
        <f t="shared" si="0"/>
        <v>ELCCOL</v>
      </c>
      <c r="G51" t="str">
        <f t="shared" ref="G51:G94" si="1">G6</f>
        <v>ELCCOL</v>
      </c>
      <c r="H51">
        <v>0</v>
      </c>
      <c r="I51">
        <v>0</v>
      </c>
      <c r="J51">
        <v>0</v>
      </c>
      <c r="K51">
        <v>0</v>
      </c>
      <c r="L51">
        <v>0</v>
      </c>
      <c r="M51">
        <v>0</v>
      </c>
      <c r="N51">
        <v>0</v>
      </c>
      <c r="O51">
        <v>0</v>
      </c>
      <c r="P51">
        <v>0</v>
      </c>
    </row>
    <row r="52" spans="3:16" x14ac:dyDescent="0.35">
      <c r="C52" s="125" t="s">
        <v>426</v>
      </c>
      <c r="D52" s="149" t="s">
        <v>431</v>
      </c>
      <c r="E52" t="str">
        <f t="shared" si="0"/>
        <v>ELCHFO</v>
      </c>
      <c r="G52" t="str">
        <f t="shared" si="1"/>
        <v>ELCHFO</v>
      </c>
      <c r="H52">
        <v>0</v>
      </c>
      <c r="I52">
        <v>0</v>
      </c>
      <c r="J52">
        <v>0</v>
      </c>
      <c r="K52">
        <v>0</v>
      </c>
      <c r="L52">
        <v>0</v>
      </c>
      <c r="M52">
        <v>0</v>
      </c>
      <c r="N52">
        <v>0</v>
      </c>
      <c r="O52">
        <v>0</v>
      </c>
      <c r="P52">
        <v>0</v>
      </c>
    </row>
    <row r="53" spans="3:16" x14ac:dyDescent="0.35">
      <c r="C53" s="125" t="s">
        <v>426</v>
      </c>
      <c r="D53" s="149" t="s">
        <v>431</v>
      </c>
      <c r="E53" t="str">
        <f t="shared" si="0"/>
        <v>ELCDST</v>
      </c>
      <c r="G53" t="str">
        <f t="shared" si="1"/>
        <v>ELCDST</v>
      </c>
      <c r="H53">
        <v>0</v>
      </c>
      <c r="I53">
        <v>0</v>
      </c>
      <c r="J53">
        <v>0</v>
      </c>
      <c r="K53">
        <v>0</v>
      </c>
      <c r="L53">
        <v>0</v>
      </c>
      <c r="M53">
        <v>0</v>
      </c>
      <c r="N53">
        <v>0</v>
      </c>
      <c r="O53">
        <v>0</v>
      </c>
      <c r="P53">
        <v>0</v>
      </c>
    </row>
    <row r="54" spans="3:16" x14ac:dyDescent="0.35">
      <c r="C54" s="125" t="s">
        <v>426</v>
      </c>
      <c r="D54" s="149" t="s">
        <v>431</v>
      </c>
      <c r="E54" t="str">
        <f t="shared" si="0"/>
        <v>ELCOIL</v>
      </c>
      <c r="G54" t="str">
        <f t="shared" si="1"/>
        <v>ELCOIL</v>
      </c>
      <c r="H54">
        <v>0</v>
      </c>
      <c r="I54">
        <v>0</v>
      </c>
      <c r="J54">
        <v>0</v>
      </c>
      <c r="K54">
        <v>0</v>
      </c>
      <c r="L54">
        <v>0</v>
      </c>
      <c r="M54">
        <v>0</v>
      </c>
      <c r="N54">
        <v>0</v>
      </c>
      <c r="O54">
        <v>0</v>
      </c>
      <c r="P54">
        <v>0</v>
      </c>
    </row>
    <row r="55" spans="3:16" x14ac:dyDescent="0.35">
      <c r="C55" s="125" t="s">
        <v>426</v>
      </c>
      <c r="D55" s="149" t="s">
        <v>431</v>
      </c>
      <c r="E55" t="str">
        <f t="shared" si="0"/>
        <v>ELCGAS</v>
      </c>
      <c r="G55" t="str">
        <f t="shared" si="1"/>
        <v>ELCGAS</v>
      </c>
      <c r="H55">
        <v>0</v>
      </c>
      <c r="I55">
        <v>0</v>
      </c>
      <c r="J55">
        <v>0</v>
      </c>
      <c r="K55">
        <v>0</v>
      </c>
      <c r="L55">
        <v>0</v>
      </c>
      <c r="M55">
        <v>0</v>
      </c>
      <c r="N55">
        <v>0</v>
      </c>
      <c r="O55">
        <v>0</v>
      </c>
      <c r="P55">
        <v>0</v>
      </c>
    </row>
    <row r="56" spans="3:16" x14ac:dyDescent="0.35">
      <c r="C56" s="125" t="s">
        <v>426</v>
      </c>
      <c r="D56" s="149" t="s">
        <v>431</v>
      </c>
      <c r="E56" t="str">
        <f t="shared" si="0"/>
        <v>INDCOA</v>
      </c>
      <c r="G56" t="str">
        <f t="shared" si="1"/>
        <v>INDCOA</v>
      </c>
      <c r="H56">
        <v>0</v>
      </c>
      <c r="I56">
        <v>0</v>
      </c>
      <c r="J56">
        <v>0</v>
      </c>
      <c r="K56">
        <v>0</v>
      </c>
      <c r="L56">
        <v>0</v>
      </c>
      <c r="M56">
        <v>0</v>
      </c>
      <c r="N56">
        <v>0</v>
      </c>
      <c r="O56">
        <v>0</v>
      </c>
      <c r="P56">
        <v>0</v>
      </c>
    </row>
    <row r="57" spans="3:16" x14ac:dyDescent="0.35">
      <c r="C57" s="125" t="s">
        <v>426</v>
      </c>
      <c r="D57" s="149" t="s">
        <v>431</v>
      </c>
      <c r="E57" t="str">
        <f t="shared" si="0"/>
        <v>INDCOB</v>
      </c>
      <c r="G57" t="str">
        <f t="shared" si="1"/>
        <v>INDCOB</v>
      </c>
      <c r="H57">
        <v>0</v>
      </c>
      <c r="I57">
        <v>0</v>
      </c>
      <c r="J57">
        <v>0</v>
      </c>
      <c r="K57">
        <v>0</v>
      </c>
      <c r="L57">
        <v>0</v>
      </c>
      <c r="M57">
        <v>0</v>
      </c>
      <c r="N57">
        <v>0</v>
      </c>
      <c r="O57">
        <v>0</v>
      </c>
      <c r="P57">
        <v>0</v>
      </c>
    </row>
    <row r="58" spans="3:16" x14ac:dyDescent="0.35">
      <c r="C58" s="125" t="s">
        <v>426</v>
      </c>
      <c r="D58" s="149" t="s">
        <v>431</v>
      </c>
      <c r="E58" t="str">
        <f t="shared" si="0"/>
        <v>INDCOK</v>
      </c>
      <c r="G58" t="str">
        <f t="shared" si="1"/>
        <v>INDCOK</v>
      </c>
      <c r="H58">
        <v>0</v>
      </c>
      <c r="I58">
        <v>0</v>
      </c>
      <c r="J58">
        <v>0</v>
      </c>
      <c r="K58">
        <v>0</v>
      </c>
      <c r="L58">
        <v>0</v>
      </c>
      <c r="M58">
        <v>0</v>
      </c>
      <c r="N58">
        <v>0</v>
      </c>
      <c r="O58">
        <v>0</v>
      </c>
      <c r="P58">
        <v>0</v>
      </c>
    </row>
    <row r="59" spans="3:16" x14ac:dyDescent="0.35">
      <c r="C59" s="125" t="s">
        <v>426</v>
      </c>
      <c r="D59" s="149" t="s">
        <v>431</v>
      </c>
      <c r="E59" t="str">
        <f t="shared" si="0"/>
        <v>INDCOL</v>
      </c>
      <c r="G59" t="str">
        <f t="shared" si="1"/>
        <v>INDCOL</v>
      </c>
      <c r="H59">
        <v>0</v>
      </c>
      <c r="I59">
        <v>0</v>
      </c>
      <c r="J59">
        <v>0</v>
      </c>
      <c r="K59">
        <v>0</v>
      </c>
      <c r="L59">
        <v>0</v>
      </c>
      <c r="M59">
        <v>0</v>
      </c>
      <c r="N59">
        <v>0</v>
      </c>
      <c r="O59">
        <v>0</v>
      </c>
      <c r="P59">
        <v>0</v>
      </c>
    </row>
    <row r="60" spans="3:16" x14ac:dyDescent="0.35">
      <c r="C60" s="125" t="s">
        <v>426</v>
      </c>
      <c r="D60" s="149" t="s">
        <v>431</v>
      </c>
      <c r="E60" t="str">
        <f t="shared" si="0"/>
        <v>INDHFO</v>
      </c>
      <c r="G60" t="str">
        <f t="shared" si="1"/>
        <v>INDHFO</v>
      </c>
      <c r="H60">
        <v>0</v>
      </c>
      <c r="I60">
        <v>0</v>
      </c>
      <c r="J60">
        <v>0</v>
      </c>
      <c r="K60">
        <v>0</v>
      </c>
      <c r="L60">
        <v>0</v>
      </c>
      <c r="M60">
        <v>0</v>
      </c>
      <c r="N60">
        <v>0</v>
      </c>
      <c r="O60">
        <v>0</v>
      </c>
      <c r="P60">
        <v>0</v>
      </c>
    </row>
    <row r="61" spans="3:16" x14ac:dyDescent="0.35">
      <c r="C61" s="125" t="s">
        <v>426</v>
      </c>
      <c r="D61" s="149" t="s">
        <v>431</v>
      </c>
      <c r="E61" t="str">
        <f t="shared" si="0"/>
        <v>INDLFO</v>
      </c>
      <c r="G61" t="str">
        <f t="shared" si="1"/>
        <v>INDLFO</v>
      </c>
      <c r="H61">
        <v>0</v>
      </c>
      <c r="I61">
        <v>0</v>
      </c>
      <c r="J61">
        <v>0</v>
      </c>
      <c r="K61">
        <v>0</v>
      </c>
      <c r="L61">
        <v>0</v>
      </c>
      <c r="M61">
        <v>0</v>
      </c>
      <c r="N61">
        <v>0</v>
      </c>
      <c r="O61">
        <v>0</v>
      </c>
      <c r="P61">
        <v>0</v>
      </c>
    </row>
    <row r="62" spans="3:16" x14ac:dyDescent="0.35">
      <c r="C62" s="125" t="s">
        <v>426</v>
      </c>
      <c r="D62" s="149" t="s">
        <v>431</v>
      </c>
      <c r="E62" t="str">
        <f t="shared" si="0"/>
        <v>INDLPG</v>
      </c>
      <c r="G62" t="str">
        <f t="shared" si="1"/>
        <v>INDLPG</v>
      </c>
      <c r="H62">
        <v>0</v>
      </c>
      <c r="I62">
        <v>0</v>
      </c>
      <c r="J62">
        <v>0</v>
      </c>
      <c r="K62">
        <v>0</v>
      </c>
      <c r="L62">
        <v>0</v>
      </c>
      <c r="M62">
        <v>0</v>
      </c>
      <c r="N62">
        <v>0</v>
      </c>
      <c r="O62">
        <v>0</v>
      </c>
      <c r="P62">
        <v>0</v>
      </c>
    </row>
    <row r="63" spans="3:16" x14ac:dyDescent="0.35">
      <c r="C63" s="125" t="s">
        <v>426</v>
      </c>
      <c r="D63" s="149" t="s">
        <v>431</v>
      </c>
      <c r="E63" t="str">
        <f t="shared" si="0"/>
        <v>INDGAS</v>
      </c>
      <c r="G63" t="str">
        <f t="shared" si="1"/>
        <v>INDGAS</v>
      </c>
      <c r="H63">
        <v>0</v>
      </c>
      <c r="I63">
        <v>0</v>
      </c>
      <c r="J63">
        <v>0</v>
      </c>
      <c r="K63">
        <v>0</v>
      </c>
      <c r="L63">
        <v>0</v>
      </c>
      <c r="M63">
        <v>0</v>
      </c>
      <c r="N63">
        <v>0</v>
      </c>
      <c r="O63">
        <v>0</v>
      </c>
      <c r="P63">
        <v>0</v>
      </c>
    </row>
    <row r="64" spans="3:16" x14ac:dyDescent="0.35">
      <c r="C64" s="125" t="s">
        <v>426</v>
      </c>
      <c r="D64" s="149" t="s">
        <v>431</v>
      </c>
      <c r="E64" t="str">
        <f t="shared" si="0"/>
        <v>INDELC</v>
      </c>
      <c r="G64" t="str">
        <f t="shared" si="1"/>
        <v>INDELC</v>
      </c>
      <c r="H64">
        <v>0</v>
      </c>
      <c r="I64">
        <v>0</v>
      </c>
      <c r="J64">
        <v>0</v>
      </c>
      <c r="K64">
        <v>0</v>
      </c>
      <c r="L64">
        <v>0</v>
      </c>
      <c r="M64">
        <v>0</v>
      </c>
      <c r="N64">
        <v>0</v>
      </c>
      <c r="O64">
        <v>0</v>
      </c>
      <c r="P64">
        <v>0</v>
      </c>
    </row>
    <row r="65" spans="3:16" x14ac:dyDescent="0.35">
      <c r="C65" s="125" t="s">
        <v>426</v>
      </c>
      <c r="D65" s="149" t="s">
        <v>431</v>
      </c>
      <c r="E65" t="str">
        <f t="shared" si="0"/>
        <v>RSDCOA</v>
      </c>
      <c r="G65" t="str">
        <f t="shared" si="1"/>
        <v>RSDCOA</v>
      </c>
      <c r="H65">
        <v>0</v>
      </c>
      <c r="I65">
        <v>0</v>
      </c>
      <c r="J65">
        <v>0</v>
      </c>
      <c r="K65">
        <v>0</v>
      </c>
      <c r="L65">
        <v>0</v>
      </c>
      <c r="M65">
        <v>0</v>
      </c>
      <c r="N65">
        <v>0</v>
      </c>
      <c r="O65">
        <v>0</v>
      </c>
      <c r="P65">
        <v>0</v>
      </c>
    </row>
    <row r="66" spans="3:16" x14ac:dyDescent="0.35">
      <c r="C66" s="125" t="s">
        <v>426</v>
      </c>
      <c r="D66" s="149" t="s">
        <v>431</v>
      </c>
      <c r="E66" t="str">
        <f t="shared" si="0"/>
        <v>RSDOIL</v>
      </c>
      <c r="G66" t="str">
        <f t="shared" si="1"/>
        <v>RSDOIL</v>
      </c>
      <c r="H66">
        <v>0</v>
      </c>
      <c r="I66">
        <v>0</v>
      </c>
      <c r="J66">
        <v>0</v>
      </c>
      <c r="K66">
        <v>0</v>
      </c>
      <c r="L66">
        <v>0</v>
      </c>
      <c r="M66">
        <v>0</v>
      </c>
      <c r="N66">
        <v>0</v>
      </c>
      <c r="O66">
        <v>0</v>
      </c>
      <c r="P66">
        <v>0</v>
      </c>
    </row>
    <row r="67" spans="3:16" x14ac:dyDescent="0.35">
      <c r="C67" s="125" t="s">
        <v>426</v>
      </c>
      <c r="D67" s="149" t="s">
        <v>431</v>
      </c>
      <c r="E67" t="str">
        <f t="shared" si="0"/>
        <v>RSDLPG</v>
      </c>
      <c r="G67" t="str">
        <f t="shared" si="1"/>
        <v>RSDLPG</v>
      </c>
      <c r="H67">
        <v>0</v>
      </c>
      <c r="I67">
        <v>0</v>
      </c>
      <c r="J67">
        <v>0</v>
      </c>
      <c r="K67">
        <v>0</v>
      </c>
      <c r="L67">
        <v>0</v>
      </c>
      <c r="M67">
        <v>0</v>
      </c>
      <c r="N67">
        <v>0</v>
      </c>
      <c r="O67">
        <v>0</v>
      </c>
      <c r="P67">
        <v>0</v>
      </c>
    </row>
    <row r="68" spans="3:16" x14ac:dyDescent="0.35">
      <c r="C68" s="125" t="s">
        <v>426</v>
      </c>
      <c r="D68" s="149" t="s">
        <v>431</v>
      </c>
      <c r="E68" t="str">
        <f t="shared" si="0"/>
        <v>RSDGAS</v>
      </c>
      <c r="G68" t="str">
        <f t="shared" si="1"/>
        <v>RSDGAS</v>
      </c>
      <c r="H68">
        <v>0</v>
      </c>
      <c r="I68">
        <v>0</v>
      </c>
      <c r="J68">
        <v>0</v>
      </c>
      <c r="K68">
        <v>0</v>
      </c>
      <c r="L68">
        <v>0</v>
      </c>
      <c r="M68">
        <v>0</v>
      </c>
      <c r="N68">
        <v>0</v>
      </c>
      <c r="O68">
        <v>0</v>
      </c>
      <c r="P68">
        <v>0</v>
      </c>
    </row>
    <row r="69" spans="3:16" x14ac:dyDescent="0.35">
      <c r="C69" s="125" t="s">
        <v>426</v>
      </c>
      <c r="D69" s="149" t="s">
        <v>431</v>
      </c>
      <c r="E69" t="str">
        <f t="shared" si="0"/>
        <v>RSDELC</v>
      </c>
      <c r="G69" t="str">
        <f t="shared" si="1"/>
        <v>RSDELC</v>
      </c>
      <c r="H69">
        <v>0</v>
      </c>
      <c r="I69">
        <v>0</v>
      </c>
      <c r="J69">
        <v>0</v>
      </c>
      <c r="K69">
        <v>0</v>
      </c>
      <c r="L69">
        <v>0</v>
      </c>
      <c r="M69">
        <v>0</v>
      </c>
      <c r="N69">
        <v>0</v>
      </c>
      <c r="O69">
        <v>0</v>
      </c>
      <c r="P69">
        <v>0</v>
      </c>
    </row>
    <row r="70" spans="3:16" x14ac:dyDescent="0.35">
      <c r="C70" s="125" t="s">
        <v>426</v>
      </c>
      <c r="D70" s="149" t="s">
        <v>431</v>
      </c>
      <c r="E70" t="str">
        <f t="shared" si="0"/>
        <v>COMCOA</v>
      </c>
      <c r="G70" t="str">
        <f t="shared" si="1"/>
        <v>COMCOA</v>
      </c>
      <c r="H70">
        <v>0</v>
      </c>
      <c r="I70">
        <v>0</v>
      </c>
      <c r="J70">
        <v>0</v>
      </c>
      <c r="K70">
        <v>0</v>
      </c>
      <c r="L70">
        <v>0</v>
      </c>
      <c r="M70">
        <v>0</v>
      </c>
      <c r="N70">
        <v>0</v>
      </c>
      <c r="O70">
        <v>0</v>
      </c>
      <c r="P70">
        <v>0</v>
      </c>
    </row>
    <row r="71" spans="3:16" x14ac:dyDescent="0.35">
      <c r="C71" s="125" t="s">
        <v>426</v>
      </c>
      <c r="D71" s="149" t="s">
        <v>431</v>
      </c>
      <c r="E71" t="str">
        <f t="shared" si="0"/>
        <v>COMDST</v>
      </c>
      <c r="G71" t="str">
        <f t="shared" si="1"/>
        <v>COMDST</v>
      </c>
      <c r="H71">
        <v>0</v>
      </c>
      <c r="I71">
        <v>0</v>
      </c>
      <c r="J71">
        <v>0</v>
      </c>
      <c r="K71">
        <v>0</v>
      </c>
      <c r="L71">
        <v>0</v>
      </c>
      <c r="M71">
        <v>0</v>
      </c>
      <c r="N71">
        <v>0</v>
      </c>
      <c r="O71">
        <v>0</v>
      </c>
      <c r="P71">
        <v>0</v>
      </c>
    </row>
    <row r="72" spans="3:16" x14ac:dyDescent="0.35">
      <c r="C72" s="125" t="s">
        <v>426</v>
      </c>
      <c r="D72" s="149" t="s">
        <v>431</v>
      </c>
      <c r="E72" t="str">
        <f t="shared" si="0"/>
        <v>COMOIL</v>
      </c>
      <c r="G72" t="str">
        <f t="shared" si="1"/>
        <v>COMOIL</v>
      </c>
      <c r="H72">
        <v>0</v>
      </c>
      <c r="I72">
        <v>0</v>
      </c>
      <c r="J72">
        <v>0</v>
      </c>
      <c r="K72">
        <v>0</v>
      </c>
      <c r="L72">
        <v>0</v>
      </c>
      <c r="M72">
        <v>0</v>
      </c>
      <c r="N72">
        <v>0</v>
      </c>
      <c r="O72">
        <v>0</v>
      </c>
      <c r="P72">
        <v>0</v>
      </c>
    </row>
    <row r="73" spans="3:16" x14ac:dyDescent="0.35">
      <c r="C73" s="125" t="s">
        <v>426</v>
      </c>
      <c r="D73" s="149" t="s">
        <v>431</v>
      </c>
      <c r="E73" t="str">
        <f t="shared" si="0"/>
        <v>COMLPG</v>
      </c>
      <c r="G73" t="str">
        <f t="shared" si="1"/>
        <v>COMLPG</v>
      </c>
      <c r="H73">
        <v>0</v>
      </c>
      <c r="I73">
        <v>0</v>
      </c>
      <c r="J73">
        <v>0</v>
      </c>
      <c r="K73">
        <v>0</v>
      </c>
      <c r="L73">
        <v>0</v>
      </c>
      <c r="M73">
        <v>0</v>
      </c>
      <c r="N73">
        <v>0</v>
      </c>
      <c r="O73">
        <v>0</v>
      </c>
      <c r="P73">
        <v>0</v>
      </c>
    </row>
    <row r="74" spans="3:16" x14ac:dyDescent="0.35">
      <c r="C74" s="125" t="s">
        <v>426</v>
      </c>
      <c r="D74" s="149" t="s">
        <v>431</v>
      </c>
      <c r="E74" t="str">
        <f t="shared" si="0"/>
        <v>COMGAS</v>
      </c>
      <c r="G74" t="str">
        <f t="shared" si="1"/>
        <v>COMGAS</v>
      </c>
      <c r="H74">
        <v>0</v>
      </c>
      <c r="I74">
        <v>0</v>
      </c>
      <c r="J74">
        <v>0</v>
      </c>
      <c r="K74">
        <v>0</v>
      </c>
      <c r="L74">
        <v>0</v>
      </c>
      <c r="M74">
        <v>0</v>
      </c>
      <c r="N74">
        <v>0</v>
      </c>
      <c r="O74">
        <v>0</v>
      </c>
      <c r="P74">
        <v>0</v>
      </c>
    </row>
    <row r="75" spans="3:16" x14ac:dyDescent="0.35">
      <c r="C75" s="125" t="s">
        <v>426</v>
      </c>
      <c r="D75" s="149" t="s">
        <v>431</v>
      </c>
      <c r="E75" t="str">
        <f t="shared" si="0"/>
        <v>COMELC</v>
      </c>
      <c r="G75" t="str">
        <f t="shared" si="1"/>
        <v>COMELC</v>
      </c>
      <c r="H75">
        <v>0</v>
      </c>
      <c r="I75">
        <v>0</v>
      </c>
      <c r="J75">
        <v>0</v>
      </c>
      <c r="K75">
        <v>0</v>
      </c>
      <c r="L75">
        <v>0</v>
      </c>
      <c r="M75">
        <v>0</v>
      </c>
      <c r="N75">
        <v>0</v>
      </c>
      <c r="O75">
        <v>0</v>
      </c>
      <c r="P75">
        <v>0</v>
      </c>
    </row>
    <row r="76" spans="3:16" x14ac:dyDescent="0.35">
      <c r="C76" s="125" t="s">
        <v>426</v>
      </c>
      <c r="D76" s="149" t="s">
        <v>431</v>
      </c>
      <c r="E76" t="str">
        <f t="shared" si="0"/>
        <v>COMCOA</v>
      </c>
      <c r="F76" t="str">
        <f t="shared" ref="F76:F81" si="2">F31</f>
        <v>C*L*</v>
      </c>
      <c r="G76" t="str">
        <f t="shared" si="1"/>
        <v>COMCOA</v>
      </c>
      <c r="H76">
        <v>0</v>
      </c>
      <c r="I76">
        <v>0</v>
      </c>
      <c r="J76">
        <v>0</v>
      </c>
      <c r="K76">
        <v>0</v>
      </c>
      <c r="L76">
        <v>0</v>
      </c>
      <c r="M76">
        <v>0</v>
      </c>
      <c r="N76">
        <v>0</v>
      </c>
      <c r="O76">
        <v>0</v>
      </c>
      <c r="P76">
        <v>0</v>
      </c>
    </row>
    <row r="77" spans="3:16" x14ac:dyDescent="0.35">
      <c r="C77" s="125" t="s">
        <v>426</v>
      </c>
      <c r="D77" s="149" t="s">
        <v>431</v>
      </c>
      <c r="E77" t="str">
        <f t="shared" si="0"/>
        <v>COMDST</v>
      </c>
      <c r="F77" t="str">
        <f t="shared" si="2"/>
        <v>C*L*</v>
      </c>
      <c r="G77" t="str">
        <f t="shared" si="1"/>
        <v>COMDST</v>
      </c>
      <c r="H77">
        <v>0</v>
      </c>
      <c r="I77">
        <v>0</v>
      </c>
      <c r="J77">
        <v>0</v>
      </c>
      <c r="K77">
        <v>0</v>
      </c>
      <c r="L77">
        <v>0</v>
      </c>
      <c r="M77">
        <v>0</v>
      </c>
      <c r="N77">
        <v>0</v>
      </c>
      <c r="O77">
        <v>0</v>
      </c>
      <c r="P77">
        <v>0</v>
      </c>
    </row>
    <row r="78" spans="3:16" x14ac:dyDescent="0.35">
      <c r="C78" s="125" t="s">
        <v>426</v>
      </c>
      <c r="D78" s="149" t="s">
        <v>431</v>
      </c>
      <c r="E78" t="str">
        <f t="shared" si="0"/>
        <v>COMOIL</v>
      </c>
      <c r="F78" t="str">
        <f t="shared" si="2"/>
        <v>C*L*</v>
      </c>
      <c r="G78" t="str">
        <f t="shared" si="1"/>
        <v>COMOIL</v>
      </c>
      <c r="H78">
        <v>0</v>
      </c>
      <c r="I78">
        <v>0</v>
      </c>
      <c r="J78">
        <v>0</v>
      </c>
      <c r="K78">
        <v>0</v>
      </c>
      <c r="L78">
        <v>0</v>
      </c>
      <c r="M78">
        <v>0</v>
      </c>
      <c r="N78">
        <v>0</v>
      </c>
      <c r="O78">
        <v>0</v>
      </c>
      <c r="P78">
        <v>0</v>
      </c>
    </row>
    <row r="79" spans="3:16" x14ac:dyDescent="0.35">
      <c r="C79" s="125" t="s">
        <v>426</v>
      </c>
      <c r="D79" s="149" t="s">
        <v>431</v>
      </c>
      <c r="E79" t="str">
        <f t="shared" si="0"/>
        <v>COMLPG</v>
      </c>
      <c r="F79" t="str">
        <f t="shared" si="2"/>
        <v>C*L*</v>
      </c>
      <c r="G79" t="str">
        <f t="shared" si="1"/>
        <v>COMLPG</v>
      </c>
      <c r="H79">
        <v>0</v>
      </c>
      <c r="I79">
        <v>0</v>
      </c>
      <c r="J79">
        <v>0</v>
      </c>
      <c r="K79">
        <v>0</v>
      </c>
      <c r="L79">
        <v>0</v>
      </c>
      <c r="M79">
        <v>0</v>
      </c>
      <c r="N79">
        <v>0</v>
      </c>
      <c r="O79">
        <v>0</v>
      </c>
      <c r="P79">
        <v>0</v>
      </c>
    </row>
    <row r="80" spans="3:16" x14ac:dyDescent="0.35">
      <c r="C80" s="125" t="s">
        <v>426</v>
      </c>
      <c r="D80" s="149" t="s">
        <v>431</v>
      </c>
      <c r="E80" t="str">
        <f t="shared" si="0"/>
        <v>COMGAS</v>
      </c>
      <c r="F80" t="str">
        <f t="shared" si="2"/>
        <v>C*L*</v>
      </c>
      <c r="G80" t="str">
        <f t="shared" si="1"/>
        <v>COMGAS</v>
      </c>
      <c r="H80">
        <v>0</v>
      </c>
      <c r="I80">
        <v>0</v>
      </c>
      <c r="J80">
        <v>0</v>
      </c>
      <c r="K80">
        <v>0</v>
      </c>
      <c r="L80">
        <v>0</v>
      </c>
      <c r="M80">
        <v>0</v>
      </c>
      <c r="N80">
        <v>0</v>
      </c>
      <c r="O80">
        <v>0</v>
      </c>
      <c r="P80">
        <v>0</v>
      </c>
    </row>
    <row r="81" spans="3:16" x14ac:dyDescent="0.35">
      <c r="C81" s="125" t="s">
        <v>426</v>
      </c>
      <c r="D81" s="149" t="s">
        <v>431</v>
      </c>
      <c r="E81" t="str">
        <f t="shared" si="0"/>
        <v>COMELC</v>
      </c>
      <c r="F81" t="str">
        <f t="shared" si="2"/>
        <v>C*L*</v>
      </c>
      <c r="G81" t="str">
        <f t="shared" si="1"/>
        <v>COMELC</v>
      </c>
      <c r="H81">
        <v>0</v>
      </c>
      <c r="I81">
        <v>0</v>
      </c>
      <c r="J81">
        <v>0</v>
      </c>
      <c r="K81">
        <v>0</v>
      </c>
      <c r="L81">
        <v>0</v>
      </c>
      <c r="M81">
        <v>0</v>
      </c>
      <c r="N81">
        <v>0</v>
      </c>
      <c r="O81">
        <v>0</v>
      </c>
      <c r="P81">
        <v>0</v>
      </c>
    </row>
    <row r="82" spans="3:16" x14ac:dyDescent="0.35">
      <c r="C82" s="125" t="s">
        <v>426</v>
      </c>
      <c r="D82" s="149" t="s">
        <v>431</v>
      </c>
      <c r="E82" t="str">
        <f t="shared" si="0"/>
        <v>AGRCOA</v>
      </c>
      <c r="G82" t="str">
        <f t="shared" si="1"/>
        <v>AGRCOA</v>
      </c>
      <c r="H82">
        <v>0</v>
      </c>
      <c r="I82">
        <v>0</v>
      </c>
      <c r="J82">
        <v>0</v>
      </c>
      <c r="K82">
        <v>0</v>
      </c>
      <c r="L82">
        <v>0</v>
      </c>
      <c r="M82">
        <v>0</v>
      </c>
      <c r="N82">
        <v>0</v>
      </c>
      <c r="O82">
        <v>0</v>
      </c>
      <c r="P82">
        <v>0</v>
      </c>
    </row>
    <row r="83" spans="3:16" x14ac:dyDescent="0.35">
      <c r="C83" s="125" t="s">
        <v>426</v>
      </c>
      <c r="D83" s="149" t="s">
        <v>431</v>
      </c>
      <c r="E83" t="str">
        <f t="shared" si="0"/>
        <v>AGRGAS</v>
      </c>
      <c r="G83" t="str">
        <f t="shared" si="1"/>
        <v>AGRGAS</v>
      </c>
      <c r="H83">
        <v>0</v>
      </c>
      <c r="I83">
        <v>0</v>
      </c>
      <c r="J83">
        <v>0</v>
      </c>
      <c r="K83">
        <v>0</v>
      </c>
      <c r="L83">
        <v>0</v>
      </c>
      <c r="M83">
        <v>0</v>
      </c>
      <c r="N83">
        <v>0</v>
      </c>
      <c r="O83">
        <v>0</v>
      </c>
      <c r="P83">
        <v>0</v>
      </c>
    </row>
    <row r="84" spans="3:16" x14ac:dyDescent="0.35">
      <c r="C84" s="125" t="s">
        <v>426</v>
      </c>
      <c r="D84" s="149" t="s">
        <v>431</v>
      </c>
      <c r="E84" t="str">
        <f t="shared" si="0"/>
        <v>AGRDST</v>
      </c>
      <c r="G84" t="str">
        <f t="shared" si="1"/>
        <v>AGRDST</v>
      </c>
      <c r="H84">
        <v>0</v>
      </c>
      <c r="I84">
        <v>0</v>
      </c>
      <c r="J84">
        <v>0</v>
      </c>
      <c r="K84">
        <v>0</v>
      </c>
      <c r="L84">
        <v>0</v>
      </c>
      <c r="M84">
        <v>0</v>
      </c>
      <c r="N84">
        <v>0</v>
      </c>
      <c r="O84">
        <v>0</v>
      </c>
      <c r="P84">
        <v>0</v>
      </c>
    </row>
    <row r="85" spans="3:16" x14ac:dyDescent="0.35">
      <c r="C85" s="125" t="s">
        <v>426</v>
      </c>
      <c r="D85" s="149" t="s">
        <v>431</v>
      </c>
      <c r="E85" t="str">
        <f t="shared" si="0"/>
        <v>AGROIL</v>
      </c>
      <c r="G85" t="str">
        <f t="shared" si="1"/>
        <v>AGROIL</v>
      </c>
      <c r="H85">
        <v>0</v>
      </c>
      <c r="I85">
        <v>0</v>
      </c>
      <c r="J85">
        <v>0</v>
      </c>
      <c r="K85">
        <v>0</v>
      </c>
      <c r="L85">
        <v>0</v>
      </c>
      <c r="M85">
        <v>0</v>
      </c>
      <c r="N85">
        <v>0</v>
      </c>
      <c r="O85">
        <v>0</v>
      </c>
      <c r="P85">
        <v>0</v>
      </c>
    </row>
    <row r="86" spans="3:16" x14ac:dyDescent="0.35">
      <c r="C86" s="125" t="s">
        <v>426</v>
      </c>
      <c r="D86" s="149" t="s">
        <v>431</v>
      </c>
      <c r="E86" t="str">
        <f t="shared" si="0"/>
        <v>AGRLPG</v>
      </c>
      <c r="G86" t="str">
        <f t="shared" si="1"/>
        <v>AGRLPG</v>
      </c>
      <c r="H86">
        <v>0</v>
      </c>
      <c r="I86">
        <v>0</v>
      </c>
      <c r="J86">
        <v>0</v>
      </c>
      <c r="K86">
        <v>0</v>
      </c>
      <c r="L86">
        <v>0</v>
      </c>
      <c r="M86">
        <v>0</v>
      </c>
      <c r="N86">
        <v>0</v>
      </c>
      <c r="O86">
        <v>0</v>
      </c>
      <c r="P86">
        <v>0</v>
      </c>
    </row>
    <row r="87" spans="3:16" x14ac:dyDescent="0.35">
      <c r="C87" s="125" t="s">
        <v>426</v>
      </c>
      <c r="D87" s="149" t="s">
        <v>431</v>
      </c>
      <c r="E87" t="str">
        <f t="shared" si="0"/>
        <v>AGRELC</v>
      </c>
      <c r="G87" t="str">
        <f t="shared" si="1"/>
        <v>AGRELC</v>
      </c>
      <c r="H87">
        <v>0</v>
      </c>
      <c r="I87">
        <v>0</v>
      </c>
      <c r="J87">
        <v>0</v>
      </c>
      <c r="K87">
        <v>0</v>
      </c>
      <c r="L87">
        <v>0</v>
      </c>
      <c r="M87">
        <v>0</v>
      </c>
      <c r="N87">
        <v>0</v>
      </c>
      <c r="O87">
        <v>0</v>
      </c>
      <c r="P87">
        <v>0</v>
      </c>
    </row>
    <row r="88" spans="3:16" x14ac:dyDescent="0.35">
      <c r="C88" s="125" t="s">
        <v>426</v>
      </c>
      <c r="D88" s="149" t="s">
        <v>431</v>
      </c>
      <c r="E88" t="str">
        <f t="shared" si="0"/>
        <v>TRADST</v>
      </c>
      <c r="G88" t="str">
        <f t="shared" si="1"/>
        <v>TRADST</v>
      </c>
      <c r="H88">
        <v>0</v>
      </c>
      <c r="I88">
        <v>0</v>
      </c>
      <c r="J88">
        <v>0</v>
      </c>
      <c r="K88">
        <v>0</v>
      </c>
      <c r="L88">
        <v>0</v>
      </c>
      <c r="M88">
        <v>0</v>
      </c>
      <c r="N88">
        <v>0</v>
      </c>
      <c r="O88">
        <v>0</v>
      </c>
      <c r="P88">
        <v>0</v>
      </c>
    </row>
    <row r="89" spans="3:16" x14ac:dyDescent="0.35">
      <c r="C89" s="125" t="s">
        <v>426</v>
      </c>
      <c r="D89" s="149" t="s">
        <v>431</v>
      </c>
      <c r="E89" t="str">
        <f t="shared" si="0"/>
        <v>TRAGSL</v>
      </c>
      <c r="G89" t="str">
        <f t="shared" si="1"/>
        <v>TRAGSL</v>
      </c>
      <c r="H89">
        <v>0</v>
      </c>
      <c r="I89">
        <v>0</v>
      </c>
      <c r="J89">
        <v>0</v>
      </c>
      <c r="K89">
        <v>0</v>
      </c>
      <c r="L89">
        <v>0</v>
      </c>
      <c r="M89">
        <v>0</v>
      </c>
      <c r="N89">
        <v>0</v>
      </c>
      <c r="O89">
        <v>0</v>
      </c>
      <c r="P89">
        <v>0</v>
      </c>
    </row>
    <row r="90" spans="3:16" x14ac:dyDescent="0.35">
      <c r="C90" s="125" t="s">
        <v>426</v>
      </c>
      <c r="D90" s="149" t="s">
        <v>431</v>
      </c>
      <c r="E90" t="str">
        <f t="shared" si="0"/>
        <v>TRALPG</v>
      </c>
      <c r="G90" t="str">
        <f t="shared" si="1"/>
        <v>TRALPG</v>
      </c>
      <c r="H90">
        <v>0</v>
      </c>
      <c r="I90">
        <v>0</v>
      </c>
      <c r="J90">
        <v>0</v>
      </c>
      <c r="K90">
        <v>0</v>
      </c>
      <c r="L90">
        <v>0</v>
      </c>
      <c r="M90">
        <v>0</v>
      </c>
      <c r="N90">
        <v>0</v>
      </c>
      <c r="O90">
        <v>0</v>
      </c>
      <c r="P90">
        <v>0</v>
      </c>
    </row>
    <row r="91" spans="3:16" x14ac:dyDescent="0.35">
      <c r="C91" s="125" t="s">
        <v>426</v>
      </c>
      <c r="D91" s="149" t="s">
        <v>431</v>
      </c>
      <c r="E91" t="str">
        <f t="shared" si="0"/>
        <v>TRAHFO</v>
      </c>
      <c r="G91" t="str">
        <f t="shared" si="1"/>
        <v>TRAHFO</v>
      </c>
      <c r="H91">
        <v>0</v>
      </c>
      <c r="I91">
        <v>0</v>
      </c>
      <c r="J91">
        <v>0</v>
      </c>
      <c r="K91">
        <v>0</v>
      </c>
      <c r="L91">
        <v>0</v>
      </c>
      <c r="M91">
        <v>0</v>
      </c>
      <c r="N91">
        <v>0</v>
      </c>
      <c r="O91">
        <v>0</v>
      </c>
      <c r="P91">
        <v>0</v>
      </c>
    </row>
    <row r="92" spans="3:16" x14ac:dyDescent="0.35">
      <c r="C92" s="125" t="s">
        <v>426</v>
      </c>
      <c r="D92" s="149" t="s">
        <v>431</v>
      </c>
      <c r="E92" t="str">
        <f t="shared" si="0"/>
        <v>TRAGAS</v>
      </c>
      <c r="G92" t="str">
        <f t="shared" si="1"/>
        <v>TRAGAS</v>
      </c>
      <c r="H92">
        <v>0</v>
      </c>
      <c r="I92">
        <v>0</v>
      </c>
      <c r="J92">
        <v>0</v>
      </c>
      <c r="K92">
        <v>0</v>
      </c>
      <c r="L92">
        <v>0</v>
      </c>
      <c r="M92">
        <v>0</v>
      </c>
      <c r="N92">
        <v>0</v>
      </c>
      <c r="O92">
        <v>0</v>
      </c>
      <c r="P92">
        <v>0</v>
      </c>
    </row>
    <row r="93" spans="3:16" x14ac:dyDescent="0.35">
      <c r="C93" s="125" t="s">
        <v>426</v>
      </c>
      <c r="D93" s="149" t="s">
        <v>431</v>
      </c>
      <c r="E93" t="str">
        <f t="shared" si="0"/>
        <v>TRAELC</v>
      </c>
      <c r="G93" t="str">
        <f t="shared" si="1"/>
        <v>TRAELC</v>
      </c>
      <c r="H93">
        <v>0</v>
      </c>
      <c r="I93">
        <v>0</v>
      </c>
      <c r="J93">
        <v>0</v>
      </c>
      <c r="K93">
        <v>0</v>
      </c>
      <c r="L93">
        <v>0</v>
      </c>
      <c r="M93">
        <v>0</v>
      </c>
      <c r="N93">
        <v>0</v>
      </c>
      <c r="O93">
        <v>0</v>
      </c>
      <c r="P93">
        <v>0</v>
      </c>
    </row>
    <row r="94" spans="3:16" x14ac:dyDescent="0.35">
      <c r="C94" s="125" t="s">
        <v>426</v>
      </c>
      <c r="D94" s="149" t="s">
        <v>431</v>
      </c>
      <c r="E94" t="str">
        <f t="shared" si="0"/>
        <v>TRAELC</v>
      </c>
      <c r="F94" t="s">
        <v>259</v>
      </c>
      <c r="G94" t="str">
        <f t="shared" si="1"/>
        <v>TRAELC</v>
      </c>
      <c r="H94">
        <v>0</v>
      </c>
      <c r="I94">
        <v>0</v>
      </c>
      <c r="J94">
        <v>0</v>
      </c>
      <c r="K94">
        <v>0</v>
      </c>
      <c r="L94">
        <v>0</v>
      </c>
      <c r="M94">
        <v>0</v>
      </c>
      <c r="N94">
        <v>0</v>
      </c>
      <c r="O94">
        <v>0</v>
      </c>
      <c r="P94">
        <v>0</v>
      </c>
    </row>
    <row r="95" spans="3:16" x14ac:dyDescent="0.35">
      <c r="C95" s="125" t="s">
        <v>426</v>
      </c>
      <c r="D95" s="149" t="s">
        <v>432</v>
      </c>
      <c r="E95" t="str">
        <f t="shared" si="0"/>
        <v>ELCCOH</v>
      </c>
      <c r="G95" t="str">
        <f>G50</f>
        <v>ELCCOH</v>
      </c>
      <c r="H95">
        <v>1</v>
      </c>
      <c r="I95">
        <v>1</v>
      </c>
      <c r="J95">
        <v>1</v>
      </c>
      <c r="K95">
        <v>1</v>
      </c>
      <c r="L95">
        <v>1</v>
      </c>
      <c r="M95">
        <v>1</v>
      </c>
      <c r="N95">
        <v>1</v>
      </c>
      <c r="O95">
        <v>1</v>
      </c>
      <c r="P95">
        <v>1</v>
      </c>
    </row>
    <row r="96" spans="3:16" x14ac:dyDescent="0.35">
      <c r="C96" s="125" t="s">
        <v>426</v>
      </c>
      <c r="D96" s="149" t="s">
        <v>432</v>
      </c>
      <c r="E96" t="str">
        <f t="shared" si="0"/>
        <v>ELCCOL</v>
      </c>
      <c r="G96" t="str">
        <f t="shared" ref="G96:G138" si="3">G51</f>
        <v>ELCCOL</v>
      </c>
      <c r="H96">
        <v>1</v>
      </c>
      <c r="I96">
        <v>1</v>
      </c>
      <c r="J96">
        <v>1</v>
      </c>
      <c r="K96">
        <v>1</v>
      </c>
      <c r="L96">
        <v>1</v>
      </c>
      <c r="M96">
        <v>1</v>
      </c>
      <c r="N96">
        <v>1</v>
      </c>
      <c r="O96">
        <v>1</v>
      </c>
      <c r="P96">
        <v>1</v>
      </c>
    </row>
    <row r="97" spans="3:16" x14ac:dyDescent="0.35">
      <c r="C97" s="125" t="s">
        <v>426</v>
      </c>
      <c r="D97" s="149" t="s">
        <v>432</v>
      </c>
      <c r="E97" t="str">
        <f t="shared" si="0"/>
        <v>ELCHFO</v>
      </c>
      <c r="G97" t="str">
        <f t="shared" si="3"/>
        <v>ELCHFO</v>
      </c>
      <c r="H97">
        <v>1</v>
      </c>
      <c r="I97">
        <v>1</v>
      </c>
      <c r="J97">
        <v>1</v>
      </c>
      <c r="K97">
        <v>1</v>
      </c>
      <c r="L97">
        <v>1</v>
      </c>
      <c r="M97">
        <v>1</v>
      </c>
      <c r="N97">
        <v>1</v>
      </c>
      <c r="O97">
        <v>1</v>
      </c>
      <c r="P97">
        <v>1</v>
      </c>
    </row>
    <row r="98" spans="3:16" x14ac:dyDescent="0.35">
      <c r="C98" s="125" t="s">
        <v>426</v>
      </c>
      <c r="D98" s="149" t="s">
        <v>432</v>
      </c>
      <c r="E98" t="str">
        <f t="shared" si="0"/>
        <v>ELCDST</v>
      </c>
      <c r="G98" t="str">
        <f t="shared" si="3"/>
        <v>ELCDST</v>
      </c>
      <c r="H98">
        <v>1</v>
      </c>
      <c r="I98">
        <v>1</v>
      </c>
      <c r="J98">
        <v>1</v>
      </c>
      <c r="K98">
        <v>1</v>
      </c>
      <c r="L98">
        <v>1</v>
      </c>
      <c r="M98">
        <v>1</v>
      </c>
      <c r="N98">
        <v>1</v>
      </c>
      <c r="O98">
        <v>1</v>
      </c>
      <c r="P98">
        <v>1</v>
      </c>
    </row>
    <row r="99" spans="3:16" x14ac:dyDescent="0.35">
      <c r="C99" s="125" t="s">
        <v>426</v>
      </c>
      <c r="D99" s="149" t="s">
        <v>432</v>
      </c>
      <c r="E99" t="str">
        <f t="shared" si="0"/>
        <v>ELCOIL</v>
      </c>
      <c r="G99" t="str">
        <f t="shared" si="3"/>
        <v>ELCOIL</v>
      </c>
      <c r="H99">
        <v>1</v>
      </c>
      <c r="I99">
        <v>1</v>
      </c>
      <c r="J99">
        <v>1</v>
      </c>
      <c r="K99">
        <v>1</v>
      </c>
      <c r="L99">
        <v>1</v>
      </c>
      <c r="M99">
        <v>1</v>
      </c>
      <c r="N99">
        <v>1</v>
      </c>
      <c r="O99">
        <v>1</v>
      </c>
      <c r="P99">
        <v>1</v>
      </c>
    </row>
    <row r="100" spans="3:16" x14ac:dyDescent="0.35">
      <c r="C100" s="125" t="s">
        <v>426</v>
      </c>
      <c r="D100" s="149" t="s">
        <v>432</v>
      </c>
      <c r="E100" t="str">
        <f t="shared" si="0"/>
        <v>ELCGAS</v>
      </c>
      <c r="G100" t="str">
        <f t="shared" si="3"/>
        <v>ELCGAS</v>
      </c>
      <c r="H100">
        <v>1</v>
      </c>
      <c r="I100">
        <v>1</v>
      </c>
      <c r="J100">
        <v>1</v>
      </c>
      <c r="K100">
        <v>1</v>
      </c>
      <c r="L100">
        <v>1</v>
      </c>
      <c r="M100">
        <v>1</v>
      </c>
      <c r="N100">
        <v>1</v>
      </c>
      <c r="O100">
        <v>1</v>
      </c>
      <c r="P100">
        <v>1</v>
      </c>
    </row>
    <row r="101" spans="3:16" x14ac:dyDescent="0.35">
      <c r="C101" s="125" t="s">
        <v>426</v>
      </c>
      <c r="D101" s="149" t="s">
        <v>432</v>
      </c>
      <c r="E101" t="str">
        <f t="shared" si="0"/>
        <v>INDCOA</v>
      </c>
      <c r="G101" t="str">
        <f t="shared" si="3"/>
        <v>INDCOA</v>
      </c>
      <c r="H101">
        <v>1</v>
      </c>
      <c r="I101">
        <v>1</v>
      </c>
      <c r="J101">
        <v>1</v>
      </c>
      <c r="K101">
        <v>1</v>
      </c>
      <c r="L101">
        <v>1</v>
      </c>
      <c r="M101">
        <v>1</v>
      </c>
      <c r="N101">
        <v>1</v>
      </c>
      <c r="O101">
        <v>1</v>
      </c>
      <c r="P101">
        <v>1</v>
      </c>
    </row>
    <row r="102" spans="3:16" x14ac:dyDescent="0.35">
      <c r="C102" s="125" t="s">
        <v>426</v>
      </c>
      <c r="D102" s="149" t="s">
        <v>432</v>
      </c>
      <c r="E102" t="str">
        <f t="shared" si="0"/>
        <v>INDCOB</v>
      </c>
      <c r="G102" t="str">
        <f t="shared" si="3"/>
        <v>INDCOB</v>
      </c>
      <c r="H102">
        <v>1</v>
      </c>
      <c r="I102">
        <v>1</v>
      </c>
      <c r="J102">
        <v>1</v>
      </c>
      <c r="K102">
        <v>1</v>
      </c>
      <c r="L102">
        <v>1</v>
      </c>
      <c r="M102">
        <v>1</v>
      </c>
      <c r="N102">
        <v>1</v>
      </c>
      <c r="O102">
        <v>1</v>
      </c>
      <c r="P102">
        <v>1</v>
      </c>
    </row>
    <row r="103" spans="3:16" x14ac:dyDescent="0.35">
      <c r="C103" s="125" t="s">
        <v>426</v>
      </c>
      <c r="D103" s="149" t="s">
        <v>432</v>
      </c>
      <c r="E103" t="str">
        <f t="shared" si="0"/>
        <v>INDCOK</v>
      </c>
      <c r="G103" t="str">
        <f t="shared" si="3"/>
        <v>INDCOK</v>
      </c>
      <c r="H103">
        <v>1</v>
      </c>
      <c r="I103">
        <v>1</v>
      </c>
      <c r="J103">
        <v>1</v>
      </c>
      <c r="K103">
        <v>1</v>
      </c>
      <c r="L103">
        <v>1</v>
      </c>
      <c r="M103">
        <v>1</v>
      </c>
      <c r="N103">
        <v>1</v>
      </c>
      <c r="O103">
        <v>1</v>
      </c>
      <c r="P103">
        <v>1</v>
      </c>
    </row>
    <row r="104" spans="3:16" x14ac:dyDescent="0.35">
      <c r="C104" s="125" t="s">
        <v>426</v>
      </c>
      <c r="D104" s="149" t="s">
        <v>432</v>
      </c>
      <c r="E104" t="str">
        <f t="shared" si="0"/>
        <v>INDCOL</v>
      </c>
      <c r="G104" t="str">
        <f t="shared" si="3"/>
        <v>INDCOL</v>
      </c>
      <c r="H104">
        <v>1</v>
      </c>
      <c r="I104">
        <v>1</v>
      </c>
      <c r="J104">
        <v>1</v>
      </c>
      <c r="K104">
        <v>1</v>
      </c>
      <c r="L104">
        <v>1</v>
      </c>
      <c r="M104">
        <v>1</v>
      </c>
      <c r="N104">
        <v>1</v>
      </c>
      <c r="O104">
        <v>1</v>
      </c>
      <c r="P104">
        <v>1</v>
      </c>
    </row>
    <row r="105" spans="3:16" x14ac:dyDescent="0.35">
      <c r="C105" s="125" t="s">
        <v>426</v>
      </c>
      <c r="D105" s="149" t="s">
        <v>432</v>
      </c>
      <c r="E105" t="str">
        <f t="shared" si="0"/>
        <v>INDHFO</v>
      </c>
      <c r="G105" t="str">
        <f t="shared" si="3"/>
        <v>INDHFO</v>
      </c>
      <c r="H105">
        <v>1</v>
      </c>
      <c r="I105">
        <v>1</v>
      </c>
      <c r="J105">
        <v>1</v>
      </c>
      <c r="K105">
        <v>1</v>
      </c>
      <c r="L105">
        <v>1</v>
      </c>
      <c r="M105">
        <v>1</v>
      </c>
      <c r="N105">
        <v>1</v>
      </c>
      <c r="O105">
        <v>1</v>
      </c>
      <c r="P105">
        <v>1</v>
      </c>
    </row>
    <row r="106" spans="3:16" x14ac:dyDescent="0.35">
      <c r="C106" s="125" t="s">
        <v>426</v>
      </c>
      <c r="D106" s="149" t="s">
        <v>432</v>
      </c>
      <c r="E106" t="str">
        <f t="shared" si="0"/>
        <v>INDLFO</v>
      </c>
      <c r="G106" t="str">
        <f t="shared" si="3"/>
        <v>INDLFO</v>
      </c>
      <c r="H106">
        <v>1</v>
      </c>
      <c r="I106">
        <v>1</v>
      </c>
      <c r="J106">
        <v>1</v>
      </c>
      <c r="K106">
        <v>1</v>
      </c>
      <c r="L106">
        <v>1</v>
      </c>
      <c r="M106">
        <v>1</v>
      </c>
      <c r="N106">
        <v>1</v>
      </c>
      <c r="O106">
        <v>1</v>
      </c>
      <c r="P106">
        <v>1</v>
      </c>
    </row>
    <row r="107" spans="3:16" x14ac:dyDescent="0.35">
      <c r="C107" s="125" t="s">
        <v>426</v>
      </c>
      <c r="D107" s="149" t="s">
        <v>432</v>
      </c>
      <c r="E107" t="str">
        <f t="shared" si="0"/>
        <v>INDLPG</v>
      </c>
      <c r="G107" t="str">
        <f t="shared" si="3"/>
        <v>INDLPG</v>
      </c>
      <c r="H107">
        <v>1</v>
      </c>
      <c r="I107">
        <v>1</v>
      </c>
      <c r="J107">
        <v>1</v>
      </c>
      <c r="K107">
        <v>1</v>
      </c>
      <c r="L107">
        <v>1</v>
      </c>
      <c r="M107">
        <v>1</v>
      </c>
      <c r="N107">
        <v>1</v>
      </c>
      <c r="O107">
        <v>1</v>
      </c>
      <c r="P107">
        <v>1</v>
      </c>
    </row>
    <row r="108" spans="3:16" x14ac:dyDescent="0.35">
      <c r="C108" s="125" t="s">
        <v>426</v>
      </c>
      <c r="D108" s="149" t="s">
        <v>432</v>
      </c>
      <c r="E108" t="str">
        <f t="shared" si="0"/>
        <v>INDGAS</v>
      </c>
      <c r="G108" t="str">
        <f t="shared" si="3"/>
        <v>INDGAS</v>
      </c>
      <c r="H108">
        <v>1</v>
      </c>
      <c r="I108">
        <v>1</v>
      </c>
      <c r="J108">
        <v>1</v>
      </c>
      <c r="K108">
        <v>1</v>
      </c>
      <c r="L108">
        <v>1</v>
      </c>
      <c r="M108">
        <v>1</v>
      </c>
      <c r="N108">
        <v>1</v>
      </c>
      <c r="O108">
        <v>1</v>
      </c>
      <c r="P108">
        <v>1</v>
      </c>
    </row>
    <row r="109" spans="3:16" x14ac:dyDescent="0.35">
      <c r="C109" s="125" t="s">
        <v>426</v>
      </c>
      <c r="D109" s="149" t="s">
        <v>432</v>
      </c>
      <c r="E109" t="str">
        <f t="shared" si="0"/>
        <v>INDELC</v>
      </c>
      <c r="G109" t="str">
        <f t="shared" si="3"/>
        <v>INDELC</v>
      </c>
      <c r="H109">
        <v>1</v>
      </c>
      <c r="I109">
        <v>1</v>
      </c>
      <c r="J109">
        <v>1</v>
      </c>
      <c r="K109">
        <v>1</v>
      </c>
      <c r="L109">
        <v>1</v>
      </c>
      <c r="M109">
        <v>1</v>
      </c>
      <c r="N109">
        <v>1</v>
      </c>
      <c r="O109">
        <v>1</v>
      </c>
      <c r="P109">
        <v>1</v>
      </c>
    </row>
    <row r="110" spans="3:16" x14ac:dyDescent="0.35">
      <c r="C110" s="125" t="s">
        <v>426</v>
      </c>
      <c r="D110" s="149" t="s">
        <v>432</v>
      </c>
      <c r="E110" t="str">
        <f t="shared" si="0"/>
        <v>RSDCOA</v>
      </c>
      <c r="G110" t="str">
        <f t="shared" si="3"/>
        <v>RSDCOA</v>
      </c>
      <c r="H110">
        <v>1</v>
      </c>
      <c r="I110">
        <v>1</v>
      </c>
      <c r="J110">
        <v>1</v>
      </c>
      <c r="K110">
        <v>1</v>
      </c>
      <c r="L110">
        <v>1</v>
      </c>
      <c r="M110">
        <v>1</v>
      </c>
      <c r="N110">
        <v>1</v>
      </c>
      <c r="O110">
        <v>1</v>
      </c>
      <c r="P110">
        <v>1</v>
      </c>
    </row>
    <row r="111" spans="3:16" x14ac:dyDescent="0.35">
      <c r="C111" s="125" t="s">
        <v>426</v>
      </c>
      <c r="D111" s="149" t="s">
        <v>432</v>
      </c>
      <c r="E111" t="str">
        <f t="shared" si="0"/>
        <v>RSDOIL</v>
      </c>
      <c r="G111" t="str">
        <f t="shared" si="3"/>
        <v>RSDOIL</v>
      </c>
      <c r="H111">
        <v>1</v>
      </c>
      <c r="I111">
        <v>1</v>
      </c>
      <c r="J111">
        <v>1</v>
      </c>
      <c r="K111">
        <v>1</v>
      </c>
      <c r="L111">
        <v>1</v>
      </c>
      <c r="M111">
        <v>1</v>
      </c>
      <c r="N111">
        <v>1</v>
      </c>
      <c r="O111">
        <v>1</v>
      </c>
      <c r="P111">
        <v>1</v>
      </c>
    </row>
    <row r="112" spans="3:16" x14ac:dyDescent="0.35">
      <c r="C112" s="125" t="s">
        <v>426</v>
      </c>
      <c r="D112" s="149" t="s">
        <v>432</v>
      </c>
      <c r="E112" t="str">
        <f t="shared" si="0"/>
        <v>RSDLPG</v>
      </c>
      <c r="G112" t="str">
        <f t="shared" si="3"/>
        <v>RSDLPG</v>
      </c>
      <c r="H112">
        <v>1</v>
      </c>
      <c r="I112">
        <v>1</v>
      </c>
      <c r="J112">
        <v>1</v>
      </c>
      <c r="K112">
        <v>1</v>
      </c>
      <c r="L112">
        <v>1</v>
      </c>
      <c r="M112">
        <v>1</v>
      </c>
      <c r="N112">
        <v>1</v>
      </c>
      <c r="O112">
        <v>1</v>
      </c>
      <c r="P112">
        <v>1</v>
      </c>
    </row>
    <row r="113" spans="3:16" x14ac:dyDescent="0.35">
      <c r="C113" s="125" t="s">
        <v>426</v>
      </c>
      <c r="D113" s="149" t="s">
        <v>432</v>
      </c>
      <c r="E113" t="str">
        <f t="shared" si="0"/>
        <v>RSDGAS</v>
      </c>
      <c r="G113" t="str">
        <f t="shared" si="3"/>
        <v>RSDGAS</v>
      </c>
      <c r="H113">
        <v>1</v>
      </c>
      <c r="I113">
        <v>1</v>
      </c>
      <c r="J113">
        <v>1</v>
      </c>
      <c r="K113">
        <v>1</v>
      </c>
      <c r="L113">
        <v>1</v>
      </c>
      <c r="M113">
        <v>1</v>
      </c>
      <c r="N113">
        <v>1</v>
      </c>
      <c r="O113">
        <v>1</v>
      </c>
      <c r="P113">
        <v>1</v>
      </c>
    </row>
    <row r="114" spans="3:16" x14ac:dyDescent="0.35">
      <c r="C114" s="125" t="s">
        <v>426</v>
      </c>
      <c r="D114" s="149" t="s">
        <v>432</v>
      </c>
      <c r="E114" t="str">
        <f t="shared" ref="E114:F138" si="4">E69</f>
        <v>RSDELC</v>
      </c>
      <c r="G114" t="str">
        <f t="shared" si="3"/>
        <v>RSDELC</v>
      </c>
      <c r="H114">
        <v>1</v>
      </c>
      <c r="I114">
        <v>1</v>
      </c>
      <c r="J114">
        <v>1</v>
      </c>
      <c r="K114">
        <v>1</v>
      </c>
      <c r="L114">
        <v>1</v>
      </c>
      <c r="M114">
        <v>1</v>
      </c>
      <c r="N114">
        <v>1</v>
      </c>
      <c r="O114">
        <v>1</v>
      </c>
      <c r="P114">
        <v>1</v>
      </c>
    </row>
    <row r="115" spans="3:16" x14ac:dyDescent="0.35">
      <c r="C115" s="125" t="s">
        <v>426</v>
      </c>
      <c r="D115" s="149" t="s">
        <v>432</v>
      </c>
      <c r="E115" t="str">
        <f t="shared" si="4"/>
        <v>COMCOA</v>
      </c>
      <c r="G115" t="str">
        <f t="shared" si="3"/>
        <v>COMCOA</v>
      </c>
      <c r="H115">
        <v>1</v>
      </c>
      <c r="I115">
        <v>1</v>
      </c>
      <c r="J115">
        <v>1</v>
      </c>
      <c r="K115">
        <v>1</v>
      </c>
      <c r="L115">
        <v>1</v>
      </c>
      <c r="M115">
        <v>1</v>
      </c>
      <c r="N115">
        <v>1</v>
      </c>
      <c r="O115">
        <v>1</v>
      </c>
      <c r="P115">
        <v>1</v>
      </c>
    </row>
    <row r="116" spans="3:16" x14ac:dyDescent="0.35">
      <c r="C116" s="125" t="s">
        <v>426</v>
      </c>
      <c r="D116" s="149" t="s">
        <v>432</v>
      </c>
      <c r="E116" t="str">
        <f t="shared" si="4"/>
        <v>COMDST</v>
      </c>
      <c r="G116" t="str">
        <f t="shared" si="3"/>
        <v>COMDST</v>
      </c>
      <c r="H116">
        <v>1</v>
      </c>
      <c r="I116">
        <v>1</v>
      </c>
      <c r="J116">
        <v>1</v>
      </c>
      <c r="K116">
        <v>1</v>
      </c>
      <c r="L116">
        <v>1</v>
      </c>
      <c r="M116">
        <v>1</v>
      </c>
      <c r="N116">
        <v>1</v>
      </c>
      <c r="O116">
        <v>1</v>
      </c>
      <c r="P116">
        <v>1</v>
      </c>
    </row>
    <row r="117" spans="3:16" x14ac:dyDescent="0.35">
      <c r="C117" s="125" t="s">
        <v>426</v>
      </c>
      <c r="D117" s="149" t="s">
        <v>432</v>
      </c>
      <c r="E117" t="str">
        <f t="shared" si="4"/>
        <v>COMOIL</v>
      </c>
      <c r="G117" t="str">
        <f t="shared" si="3"/>
        <v>COMOIL</v>
      </c>
      <c r="H117">
        <v>1</v>
      </c>
      <c r="I117">
        <v>1</v>
      </c>
      <c r="J117">
        <v>1</v>
      </c>
      <c r="K117">
        <v>1</v>
      </c>
      <c r="L117">
        <v>1</v>
      </c>
      <c r="M117">
        <v>1</v>
      </c>
      <c r="N117">
        <v>1</v>
      </c>
      <c r="O117">
        <v>1</v>
      </c>
      <c r="P117">
        <v>1</v>
      </c>
    </row>
    <row r="118" spans="3:16" x14ac:dyDescent="0.35">
      <c r="C118" s="125" t="s">
        <v>426</v>
      </c>
      <c r="D118" s="149" t="s">
        <v>432</v>
      </c>
      <c r="E118" t="str">
        <f t="shared" si="4"/>
        <v>COMLPG</v>
      </c>
      <c r="G118" t="str">
        <f t="shared" si="3"/>
        <v>COMLPG</v>
      </c>
      <c r="H118">
        <v>1</v>
      </c>
      <c r="I118">
        <v>1</v>
      </c>
      <c r="J118">
        <v>1</v>
      </c>
      <c r="K118">
        <v>1</v>
      </c>
      <c r="L118">
        <v>1</v>
      </c>
      <c r="M118">
        <v>1</v>
      </c>
      <c r="N118">
        <v>1</v>
      </c>
      <c r="O118">
        <v>1</v>
      </c>
      <c r="P118">
        <v>1</v>
      </c>
    </row>
    <row r="119" spans="3:16" x14ac:dyDescent="0.35">
      <c r="C119" s="125" t="s">
        <v>426</v>
      </c>
      <c r="D119" s="149" t="s">
        <v>432</v>
      </c>
      <c r="E119" t="str">
        <f t="shared" si="4"/>
        <v>COMGAS</v>
      </c>
      <c r="G119" t="str">
        <f t="shared" si="3"/>
        <v>COMGAS</v>
      </c>
      <c r="H119">
        <v>1</v>
      </c>
      <c r="I119">
        <v>1</v>
      </c>
      <c r="J119">
        <v>1</v>
      </c>
      <c r="K119">
        <v>1</v>
      </c>
      <c r="L119">
        <v>1</v>
      </c>
      <c r="M119">
        <v>1</v>
      </c>
      <c r="N119">
        <v>1</v>
      </c>
      <c r="O119">
        <v>1</v>
      </c>
      <c r="P119">
        <v>1</v>
      </c>
    </row>
    <row r="120" spans="3:16" x14ac:dyDescent="0.35">
      <c r="C120" s="125" t="s">
        <v>426</v>
      </c>
      <c r="D120" s="149" t="s">
        <v>432</v>
      </c>
      <c r="E120" t="str">
        <f t="shared" si="4"/>
        <v>COMELC</v>
      </c>
      <c r="G120" t="str">
        <f t="shared" si="3"/>
        <v>COMELC</v>
      </c>
      <c r="H120">
        <v>1</v>
      </c>
      <c r="I120">
        <v>1</v>
      </c>
      <c r="J120">
        <v>1</v>
      </c>
      <c r="K120">
        <v>1</v>
      </c>
      <c r="L120">
        <v>1</v>
      </c>
      <c r="M120">
        <v>1</v>
      </c>
      <c r="N120">
        <v>1</v>
      </c>
      <c r="O120">
        <v>1</v>
      </c>
      <c r="P120">
        <v>1</v>
      </c>
    </row>
    <row r="121" spans="3:16" x14ac:dyDescent="0.35">
      <c r="C121" s="125" t="s">
        <v>426</v>
      </c>
      <c r="D121" s="149" t="s">
        <v>432</v>
      </c>
      <c r="E121" t="str">
        <f t="shared" si="4"/>
        <v>COMCOA</v>
      </c>
      <c r="F121" t="str">
        <f t="shared" si="4"/>
        <v>C*L*</v>
      </c>
      <c r="G121" t="str">
        <f t="shared" si="3"/>
        <v>COMCOA</v>
      </c>
      <c r="H121">
        <v>1</v>
      </c>
      <c r="I121">
        <v>1</v>
      </c>
      <c r="J121">
        <v>1</v>
      </c>
      <c r="K121">
        <v>1</v>
      </c>
      <c r="L121">
        <v>1</v>
      </c>
      <c r="M121">
        <v>1</v>
      </c>
      <c r="N121">
        <v>1</v>
      </c>
      <c r="O121">
        <v>1</v>
      </c>
      <c r="P121">
        <v>1</v>
      </c>
    </row>
    <row r="122" spans="3:16" x14ac:dyDescent="0.35">
      <c r="C122" s="125" t="s">
        <v>426</v>
      </c>
      <c r="D122" s="149" t="s">
        <v>432</v>
      </c>
      <c r="E122" t="str">
        <f t="shared" si="4"/>
        <v>COMDST</v>
      </c>
      <c r="F122" t="str">
        <f t="shared" si="4"/>
        <v>C*L*</v>
      </c>
      <c r="G122" t="str">
        <f t="shared" si="3"/>
        <v>COMDST</v>
      </c>
      <c r="H122">
        <v>1</v>
      </c>
      <c r="I122">
        <v>1</v>
      </c>
      <c r="J122">
        <v>1</v>
      </c>
      <c r="K122">
        <v>1</v>
      </c>
      <c r="L122">
        <v>1</v>
      </c>
      <c r="M122">
        <v>1</v>
      </c>
      <c r="N122">
        <v>1</v>
      </c>
      <c r="O122">
        <v>1</v>
      </c>
      <c r="P122">
        <v>1</v>
      </c>
    </row>
    <row r="123" spans="3:16" x14ac:dyDescent="0.35">
      <c r="C123" s="125" t="s">
        <v>426</v>
      </c>
      <c r="D123" s="149" t="s">
        <v>432</v>
      </c>
      <c r="E123" t="str">
        <f t="shared" si="4"/>
        <v>COMOIL</v>
      </c>
      <c r="F123" t="str">
        <f t="shared" si="4"/>
        <v>C*L*</v>
      </c>
      <c r="G123" t="str">
        <f t="shared" si="3"/>
        <v>COMOIL</v>
      </c>
      <c r="H123">
        <v>1</v>
      </c>
      <c r="I123">
        <v>1</v>
      </c>
      <c r="J123">
        <v>1</v>
      </c>
      <c r="K123">
        <v>1</v>
      </c>
      <c r="L123">
        <v>1</v>
      </c>
      <c r="M123">
        <v>1</v>
      </c>
      <c r="N123">
        <v>1</v>
      </c>
      <c r="O123">
        <v>1</v>
      </c>
      <c r="P123">
        <v>1</v>
      </c>
    </row>
    <row r="124" spans="3:16" x14ac:dyDescent="0.35">
      <c r="C124" s="125" t="s">
        <v>426</v>
      </c>
      <c r="D124" s="149" t="s">
        <v>432</v>
      </c>
      <c r="E124" t="str">
        <f t="shared" si="4"/>
        <v>COMLPG</v>
      </c>
      <c r="F124" t="str">
        <f t="shared" si="4"/>
        <v>C*L*</v>
      </c>
      <c r="G124" t="str">
        <f t="shared" si="3"/>
        <v>COMLPG</v>
      </c>
      <c r="H124">
        <v>1</v>
      </c>
      <c r="I124">
        <v>1</v>
      </c>
      <c r="J124">
        <v>1</v>
      </c>
      <c r="K124">
        <v>1</v>
      </c>
      <c r="L124">
        <v>1</v>
      </c>
      <c r="M124">
        <v>1</v>
      </c>
      <c r="N124">
        <v>1</v>
      </c>
      <c r="O124">
        <v>1</v>
      </c>
      <c r="P124">
        <v>1</v>
      </c>
    </row>
    <row r="125" spans="3:16" x14ac:dyDescent="0.35">
      <c r="C125" s="125" t="s">
        <v>426</v>
      </c>
      <c r="D125" s="149" t="s">
        <v>432</v>
      </c>
      <c r="E125" t="str">
        <f t="shared" si="4"/>
        <v>COMGAS</v>
      </c>
      <c r="F125" t="str">
        <f t="shared" si="4"/>
        <v>C*L*</v>
      </c>
      <c r="G125" t="str">
        <f t="shared" si="3"/>
        <v>COMGAS</v>
      </c>
      <c r="H125">
        <v>1</v>
      </c>
      <c r="I125">
        <v>1</v>
      </c>
      <c r="J125">
        <v>1</v>
      </c>
      <c r="K125">
        <v>1</v>
      </c>
      <c r="L125">
        <v>1</v>
      </c>
      <c r="M125">
        <v>1</v>
      </c>
      <c r="N125">
        <v>1</v>
      </c>
      <c r="O125">
        <v>1</v>
      </c>
      <c r="P125">
        <v>1</v>
      </c>
    </row>
    <row r="126" spans="3:16" x14ac:dyDescent="0.35">
      <c r="C126" s="125" t="s">
        <v>426</v>
      </c>
      <c r="D126" s="149" t="s">
        <v>432</v>
      </c>
      <c r="E126" t="str">
        <f t="shared" si="4"/>
        <v>COMELC</v>
      </c>
      <c r="F126" t="str">
        <f t="shared" si="4"/>
        <v>C*L*</v>
      </c>
      <c r="G126" t="str">
        <f t="shared" si="3"/>
        <v>COMELC</v>
      </c>
      <c r="H126">
        <v>1</v>
      </c>
      <c r="I126">
        <v>1</v>
      </c>
      <c r="J126">
        <v>1</v>
      </c>
      <c r="K126">
        <v>1</v>
      </c>
      <c r="L126">
        <v>1</v>
      </c>
      <c r="M126">
        <v>1</v>
      </c>
      <c r="N126">
        <v>1</v>
      </c>
      <c r="O126">
        <v>1</v>
      </c>
      <c r="P126">
        <v>1</v>
      </c>
    </row>
    <row r="127" spans="3:16" x14ac:dyDescent="0.35">
      <c r="C127" s="125" t="s">
        <v>426</v>
      </c>
      <c r="D127" s="149" t="s">
        <v>432</v>
      </c>
      <c r="E127" t="str">
        <f t="shared" si="4"/>
        <v>AGRCOA</v>
      </c>
      <c r="G127" t="str">
        <f t="shared" si="3"/>
        <v>AGRCOA</v>
      </c>
      <c r="H127">
        <v>1</v>
      </c>
      <c r="I127">
        <v>1</v>
      </c>
      <c r="J127">
        <v>1</v>
      </c>
      <c r="K127">
        <v>1</v>
      </c>
      <c r="L127">
        <v>1</v>
      </c>
      <c r="M127">
        <v>1</v>
      </c>
      <c r="N127">
        <v>1</v>
      </c>
      <c r="O127">
        <v>1</v>
      </c>
      <c r="P127">
        <v>1</v>
      </c>
    </row>
    <row r="128" spans="3:16" x14ac:dyDescent="0.35">
      <c r="C128" s="125" t="s">
        <v>426</v>
      </c>
      <c r="D128" s="149" t="s">
        <v>432</v>
      </c>
      <c r="E128" t="str">
        <f t="shared" si="4"/>
        <v>AGRGAS</v>
      </c>
      <c r="G128" t="str">
        <f t="shared" si="3"/>
        <v>AGRGAS</v>
      </c>
      <c r="H128">
        <v>1</v>
      </c>
      <c r="I128">
        <v>1</v>
      </c>
      <c r="J128">
        <v>1</v>
      </c>
      <c r="K128">
        <v>1</v>
      </c>
      <c r="L128">
        <v>1</v>
      </c>
      <c r="M128">
        <v>1</v>
      </c>
      <c r="N128">
        <v>1</v>
      </c>
      <c r="O128">
        <v>1</v>
      </c>
      <c r="P128">
        <v>1</v>
      </c>
    </row>
    <row r="129" spans="1:57" x14ac:dyDescent="0.35">
      <c r="C129" s="125" t="s">
        <v>426</v>
      </c>
      <c r="D129" s="149" t="s">
        <v>432</v>
      </c>
      <c r="E129" t="str">
        <f t="shared" si="4"/>
        <v>AGRDST</v>
      </c>
      <c r="G129" t="str">
        <f t="shared" si="3"/>
        <v>AGRDST</v>
      </c>
      <c r="H129">
        <v>1</v>
      </c>
      <c r="I129">
        <v>1</v>
      </c>
      <c r="J129">
        <v>1</v>
      </c>
      <c r="K129">
        <v>1</v>
      </c>
      <c r="L129">
        <v>1</v>
      </c>
      <c r="M129">
        <v>1</v>
      </c>
      <c r="N129">
        <v>1</v>
      </c>
      <c r="O129">
        <v>1</v>
      </c>
      <c r="P129">
        <v>1</v>
      </c>
    </row>
    <row r="130" spans="1:57" x14ac:dyDescent="0.35">
      <c r="C130" s="125" t="s">
        <v>426</v>
      </c>
      <c r="D130" s="149" t="s">
        <v>432</v>
      </c>
      <c r="E130" t="str">
        <f t="shared" si="4"/>
        <v>AGROIL</v>
      </c>
      <c r="G130" t="str">
        <f t="shared" si="3"/>
        <v>AGROIL</v>
      </c>
      <c r="H130">
        <v>1</v>
      </c>
      <c r="I130">
        <v>1</v>
      </c>
      <c r="J130">
        <v>1</v>
      </c>
      <c r="K130">
        <v>1</v>
      </c>
      <c r="L130">
        <v>1</v>
      </c>
      <c r="M130">
        <v>1</v>
      </c>
      <c r="N130">
        <v>1</v>
      </c>
      <c r="O130">
        <v>1</v>
      </c>
      <c r="P130">
        <v>1</v>
      </c>
    </row>
    <row r="131" spans="1:57" x14ac:dyDescent="0.35">
      <c r="C131" s="125" t="s">
        <v>426</v>
      </c>
      <c r="D131" s="149" t="s">
        <v>432</v>
      </c>
      <c r="E131" t="str">
        <f t="shared" si="4"/>
        <v>AGRLPG</v>
      </c>
      <c r="G131" t="str">
        <f t="shared" si="3"/>
        <v>AGRLPG</v>
      </c>
      <c r="H131">
        <v>1</v>
      </c>
      <c r="I131">
        <v>1</v>
      </c>
      <c r="J131">
        <v>1</v>
      </c>
      <c r="K131">
        <v>1</v>
      </c>
      <c r="L131">
        <v>1</v>
      </c>
      <c r="M131">
        <v>1</v>
      </c>
      <c r="N131">
        <v>1</v>
      </c>
      <c r="O131">
        <v>1</v>
      </c>
      <c r="P131">
        <v>1</v>
      </c>
    </row>
    <row r="132" spans="1:57" x14ac:dyDescent="0.35">
      <c r="C132" s="125" t="s">
        <v>426</v>
      </c>
      <c r="D132" s="149" t="s">
        <v>432</v>
      </c>
      <c r="E132" t="str">
        <f t="shared" si="4"/>
        <v>AGRELC</v>
      </c>
      <c r="G132" t="str">
        <f t="shared" si="3"/>
        <v>AGRELC</v>
      </c>
      <c r="H132">
        <v>1</v>
      </c>
      <c r="I132">
        <v>1</v>
      </c>
      <c r="J132">
        <v>1</v>
      </c>
      <c r="K132">
        <v>1</v>
      </c>
      <c r="L132">
        <v>1</v>
      </c>
      <c r="M132">
        <v>1</v>
      </c>
      <c r="N132">
        <v>1</v>
      </c>
      <c r="O132">
        <v>1</v>
      </c>
      <c r="P132">
        <v>1</v>
      </c>
    </row>
    <row r="133" spans="1:57" x14ac:dyDescent="0.35">
      <c r="C133" s="125" t="s">
        <v>426</v>
      </c>
      <c r="D133" s="149" t="s">
        <v>432</v>
      </c>
      <c r="E133" t="str">
        <f t="shared" si="4"/>
        <v>TRADST</v>
      </c>
      <c r="G133" t="str">
        <f t="shared" si="3"/>
        <v>TRADST</v>
      </c>
      <c r="H133">
        <v>1</v>
      </c>
      <c r="I133">
        <v>1</v>
      </c>
      <c r="J133">
        <v>1</v>
      </c>
      <c r="K133">
        <v>1</v>
      </c>
      <c r="L133">
        <v>1</v>
      </c>
      <c r="M133">
        <v>1</v>
      </c>
      <c r="N133">
        <v>1</v>
      </c>
      <c r="O133">
        <v>1</v>
      </c>
      <c r="P133">
        <v>1</v>
      </c>
    </row>
    <row r="134" spans="1:57" x14ac:dyDescent="0.35">
      <c r="C134" s="125" t="s">
        <v>426</v>
      </c>
      <c r="D134" s="149" t="s">
        <v>432</v>
      </c>
      <c r="E134" t="str">
        <f t="shared" si="4"/>
        <v>TRAGSL</v>
      </c>
      <c r="G134" t="str">
        <f t="shared" si="3"/>
        <v>TRAGSL</v>
      </c>
      <c r="H134">
        <v>1</v>
      </c>
      <c r="I134">
        <v>1</v>
      </c>
      <c r="J134">
        <v>1</v>
      </c>
      <c r="K134">
        <v>1</v>
      </c>
      <c r="L134">
        <v>1</v>
      </c>
      <c r="M134">
        <v>1</v>
      </c>
      <c r="N134">
        <v>1</v>
      </c>
      <c r="O134">
        <v>1</v>
      </c>
      <c r="P134">
        <v>1</v>
      </c>
    </row>
    <row r="135" spans="1:57" x14ac:dyDescent="0.35">
      <c r="C135" s="125" t="s">
        <v>426</v>
      </c>
      <c r="D135" s="149" t="s">
        <v>432</v>
      </c>
      <c r="E135" t="str">
        <f t="shared" si="4"/>
        <v>TRALPG</v>
      </c>
      <c r="G135" t="str">
        <f t="shared" si="3"/>
        <v>TRALPG</v>
      </c>
      <c r="H135">
        <v>1</v>
      </c>
      <c r="I135">
        <v>1</v>
      </c>
      <c r="J135">
        <v>1</v>
      </c>
      <c r="K135">
        <v>1</v>
      </c>
      <c r="L135">
        <v>1</v>
      </c>
      <c r="M135">
        <v>1</v>
      </c>
      <c r="N135">
        <v>1</v>
      </c>
      <c r="O135">
        <v>1</v>
      </c>
      <c r="P135">
        <v>1</v>
      </c>
    </row>
    <row r="136" spans="1:57" x14ac:dyDescent="0.35">
      <c r="C136" s="125" t="s">
        <v>426</v>
      </c>
      <c r="D136" s="149" t="s">
        <v>432</v>
      </c>
      <c r="E136" t="str">
        <f t="shared" si="4"/>
        <v>TRAHFO</v>
      </c>
      <c r="G136" t="str">
        <f t="shared" si="3"/>
        <v>TRAHFO</v>
      </c>
      <c r="H136">
        <v>1</v>
      </c>
      <c r="I136">
        <v>1</v>
      </c>
      <c r="J136">
        <v>1</v>
      </c>
      <c r="K136">
        <v>1</v>
      </c>
      <c r="L136">
        <v>1</v>
      </c>
      <c r="M136">
        <v>1</v>
      </c>
      <c r="N136">
        <v>1</v>
      </c>
      <c r="O136">
        <v>1</v>
      </c>
      <c r="P136">
        <v>1</v>
      </c>
    </row>
    <row r="137" spans="1:57" x14ac:dyDescent="0.35">
      <c r="C137" s="125" t="s">
        <v>426</v>
      </c>
      <c r="D137" s="149" t="s">
        <v>432</v>
      </c>
      <c r="E137" t="str">
        <f t="shared" si="4"/>
        <v>TRAGAS</v>
      </c>
      <c r="G137" t="str">
        <f t="shared" si="3"/>
        <v>TRAGAS</v>
      </c>
      <c r="H137">
        <v>1</v>
      </c>
      <c r="I137">
        <v>1</v>
      </c>
      <c r="J137">
        <v>1</v>
      </c>
      <c r="K137">
        <v>1</v>
      </c>
      <c r="L137">
        <v>1</v>
      </c>
      <c r="M137">
        <v>1</v>
      </c>
      <c r="N137">
        <v>1</v>
      </c>
      <c r="O137">
        <v>1</v>
      </c>
      <c r="P137">
        <v>1</v>
      </c>
    </row>
    <row r="138" spans="1:57" x14ac:dyDescent="0.35">
      <c r="C138" s="125" t="s">
        <v>426</v>
      </c>
      <c r="D138" s="149" t="s">
        <v>432</v>
      </c>
      <c r="E138" t="str">
        <f t="shared" si="4"/>
        <v>TRAELC</v>
      </c>
      <c r="G138" t="str">
        <f t="shared" si="3"/>
        <v>TRAELC</v>
      </c>
      <c r="H138">
        <v>1</v>
      </c>
      <c r="I138">
        <v>1</v>
      </c>
      <c r="J138">
        <v>1</v>
      </c>
      <c r="K138">
        <v>1</v>
      </c>
      <c r="L138">
        <v>1</v>
      </c>
      <c r="M138">
        <v>1</v>
      </c>
      <c r="N138">
        <v>1</v>
      </c>
      <c r="O138">
        <v>1</v>
      </c>
      <c r="P138">
        <v>1</v>
      </c>
    </row>
    <row r="140" spans="1:57" ht="13.15" x14ac:dyDescent="0.4">
      <c r="A140" s="121"/>
    </row>
    <row r="142" spans="1:57" x14ac:dyDescent="0.35">
      <c r="A142" t="s">
        <v>463</v>
      </c>
    </row>
    <row r="143" spans="1:57" ht="13.5" thickBot="1" x14ac:dyDescent="0.45">
      <c r="A143" s="122" t="s">
        <v>395</v>
      </c>
      <c r="B143" s="122" t="s">
        <v>396</v>
      </c>
      <c r="C143" s="122" t="s">
        <v>397</v>
      </c>
      <c r="D143" s="122" t="s">
        <v>398</v>
      </c>
      <c r="E143" s="6" t="s">
        <v>403</v>
      </c>
      <c r="F143" s="6" t="s">
        <v>400</v>
      </c>
      <c r="G143" s="124" t="s">
        <v>401</v>
      </c>
      <c r="H143" s="124" t="s">
        <v>447</v>
      </c>
      <c r="I143" s="123" t="str">
        <f>IEAtax!B4</f>
        <v>AT</v>
      </c>
      <c r="J143" s="123" t="str">
        <f>IEAtax!C4</f>
        <v>BE</v>
      </c>
      <c r="K143" s="123" t="str">
        <f>IEAtax!D4</f>
        <v>DE</v>
      </c>
      <c r="L143" s="123" t="str">
        <f>IEAtax!E4</f>
        <v>DK</v>
      </c>
      <c r="M143" s="123" t="str">
        <f>IEAtax!F4</f>
        <v>FI</v>
      </c>
      <c r="N143" s="123" t="str">
        <f>IEAtax!G4</f>
        <v>FR</v>
      </c>
      <c r="O143" s="123" t="str">
        <f>IEAtax!H4</f>
        <v>EL</v>
      </c>
      <c r="P143" s="123" t="str">
        <f>IEAtax!I4</f>
        <v>IE</v>
      </c>
      <c r="Q143" s="123" t="str">
        <f>IEAtax!J4</f>
        <v>IT</v>
      </c>
      <c r="R143" s="123" t="str">
        <f>IEAtax!K4</f>
        <v>NL</v>
      </c>
      <c r="S143" s="123" t="str">
        <f>IEAtax!L4</f>
        <v>PT</v>
      </c>
      <c r="T143" s="123" t="str">
        <f>IEAtax!M4</f>
        <v>ES</v>
      </c>
      <c r="U143" s="123" t="str">
        <f>IEAtax!N4</f>
        <v>SE</v>
      </c>
      <c r="V143" s="123" t="str">
        <f>IEAtax!O4</f>
        <v>UK</v>
      </c>
      <c r="W143" s="123" t="str">
        <f>IEAtax!P4</f>
        <v>HU</v>
      </c>
      <c r="X143" s="123" t="str">
        <f>IEAtax!Q4</f>
        <v>PL</v>
      </c>
      <c r="Y143" s="123" t="str">
        <f>IEAtax!R4</f>
        <v>SI</v>
      </c>
      <c r="Z143" s="123" t="str">
        <f>IEAtax!S4</f>
        <v>CZ</v>
      </c>
      <c r="AA143" s="123" t="str">
        <f>IEAtax!T4</f>
        <v>SK</v>
      </c>
      <c r="AB143" s="123" t="s">
        <v>275</v>
      </c>
      <c r="AC143" s="123" t="s">
        <v>277</v>
      </c>
      <c r="AD143" s="123" t="s">
        <v>279</v>
      </c>
      <c r="AE143" s="123" t="s">
        <v>281</v>
      </c>
      <c r="AF143" s="123" t="s">
        <v>411</v>
      </c>
      <c r="AG143" s="123" t="s">
        <v>273</v>
      </c>
      <c r="AH143" s="123" t="s">
        <v>274</v>
      </c>
      <c r="AI143" s="123" t="s">
        <v>280</v>
      </c>
      <c r="AJ143" s="123" t="s">
        <v>309</v>
      </c>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row>
    <row r="144" spans="1:57" ht="13.15" x14ac:dyDescent="0.4">
      <c r="A144" s="151"/>
      <c r="B144" s="25"/>
      <c r="C144" s="71" t="s">
        <v>456</v>
      </c>
      <c r="D144" s="152" t="s">
        <v>457</v>
      </c>
      <c r="E144" s="151" t="s">
        <v>450</v>
      </c>
      <c r="F144" s="151" t="s">
        <v>451</v>
      </c>
      <c r="G144" s="151" t="s">
        <v>450</v>
      </c>
      <c r="H144" s="151" t="s">
        <v>458</v>
      </c>
      <c r="I144">
        <f>IEAtax!B18</f>
        <v>7.7817447502498407</v>
      </c>
      <c r="J144">
        <f>IEAtax!C18</f>
        <v>7.7817447502498407</v>
      </c>
      <c r="K144">
        <f>IEAtax!D18</f>
        <v>10.143101777911863</v>
      </c>
      <c r="L144">
        <f>IEAtax!E18</f>
        <v>9.2415790982298187</v>
      </c>
      <c r="M144">
        <f>IEAtax!F18</f>
        <v>8.157415186468798</v>
      </c>
      <c r="N144">
        <f>IEAtax!G18</f>
        <v>10.304103393434273</v>
      </c>
      <c r="O144">
        <f>IEAtax!H18</f>
        <v>6.5473990312446935</v>
      </c>
      <c r="P144">
        <f>IEAtax!I18</f>
        <v>8.5599192252748253</v>
      </c>
      <c r="Q144">
        <f>IEAtax!J18</f>
        <v>10.277269790847203</v>
      </c>
      <c r="R144">
        <f>IEAtax!K18</f>
        <v>9.4454281106480824</v>
      </c>
      <c r="S144">
        <f>IEAtax!L18</f>
        <v>6.6010662364188306</v>
      </c>
      <c r="T144">
        <f>IEAtax!M18</f>
        <v>7.2450726985084728</v>
      </c>
      <c r="U144">
        <f>IEAtax!N18</f>
        <v>9.2842636261546705</v>
      </c>
      <c r="V144">
        <f>IEAtax!O18</f>
        <v>21.292170605270794</v>
      </c>
      <c r="W144">
        <f>IEAtax!P18</f>
        <v>8.2670047621377343</v>
      </c>
      <c r="X144">
        <f>IEAtax!Q18</f>
        <v>5.9743529669152133</v>
      </c>
      <c r="Y144">
        <f>IEAtax!R18</f>
        <v>7.4930000000000003</v>
      </c>
      <c r="Z144">
        <f>IEAtax!S18</f>
        <v>6.1363828951499828</v>
      </c>
      <c r="AA144">
        <f>IEAtax!T18</f>
        <v>7.5701127276819502</v>
      </c>
      <c r="AB144">
        <f>IEAtax!$U18</f>
        <v>7.0881706703769751</v>
      </c>
      <c r="AC144">
        <f>IEAtax!$U18</f>
        <v>7.0881706703769751</v>
      </c>
      <c r="AD144">
        <f>IEAtax!$U18</f>
        <v>7.0881706703769751</v>
      </c>
      <c r="AE144">
        <f>IEAtax!$U18</f>
        <v>7.0881706703769751</v>
      </c>
      <c r="AF144">
        <f>IEAtax!$U18</f>
        <v>7.0881706703769751</v>
      </c>
      <c r="AG144">
        <f>IEAtax!$V18</f>
        <v>9.4758770200651412</v>
      </c>
      <c r="AH144">
        <f>IEAtax!$V18</f>
        <v>9.4758770200651412</v>
      </c>
      <c r="AI144">
        <f>IEAtax!$V18</f>
        <v>9.4758770200651412</v>
      </c>
      <c r="AJ144">
        <f>IEAtax!$V18</f>
        <v>9.4758770200651412</v>
      </c>
    </row>
    <row r="145" spans="1:36" ht="13.15" x14ac:dyDescent="0.4">
      <c r="A145" s="151"/>
      <c r="B145" s="25"/>
      <c r="C145" s="71" t="s">
        <v>456</v>
      </c>
      <c r="D145" s="152">
        <v>0</v>
      </c>
      <c r="E145" s="151" t="s">
        <v>450</v>
      </c>
      <c r="F145" s="151" t="s">
        <v>451</v>
      </c>
      <c r="G145" s="151" t="s">
        <v>450</v>
      </c>
      <c r="H145" s="151" t="s">
        <v>458</v>
      </c>
      <c r="I145">
        <v>1</v>
      </c>
      <c r="J145">
        <v>1</v>
      </c>
      <c r="K145">
        <v>1</v>
      </c>
      <c r="L145">
        <v>1</v>
      </c>
      <c r="M145">
        <v>1</v>
      </c>
      <c r="N145">
        <v>1</v>
      </c>
      <c r="O145">
        <v>1</v>
      </c>
      <c r="P145">
        <v>1</v>
      </c>
      <c r="Q145">
        <v>1</v>
      </c>
      <c r="R145">
        <v>1</v>
      </c>
      <c r="S145">
        <v>1</v>
      </c>
      <c r="T145">
        <v>1</v>
      </c>
      <c r="U145">
        <v>1</v>
      </c>
      <c r="V145">
        <v>1</v>
      </c>
      <c r="W145">
        <v>1</v>
      </c>
      <c r="X145">
        <v>1</v>
      </c>
      <c r="Y145">
        <v>1</v>
      </c>
      <c r="Z145">
        <v>1</v>
      </c>
      <c r="AA145">
        <v>1</v>
      </c>
      <c r="AB145">
        <v>1</v>
      </c>
      <c r="AC145">
        <v>1</v>
      </c>
      <c r="AD145">
        <v>1</v>
      </c>
      <c r="AE145">
        <v>1</v>
      </c>
      <c r="AF145">
        <v>1</v>
      </c>
      <c r="AG145">
        <v>1</v>
      </c>
      <c r="AH145">
        <v>1</v>
      </c>
      <c r="AI145">
        <v>1</v>
      </c>
      <c r="AJ145">
        <v>1</v>
      </c>
    </row>
  </sheetData>
  <phoneticPr fontId="11"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notes</vt:lpstr>
      <vt:lpstr>common data</vt:lpstr>
      <vt:lpstr>Import price 2000</vt:lpstr>
      <vt:lpstr>IEA nat prices</vt:lpstr>
      <vt:lpstr>IEAtax</vt:lpstr>
      <vt:lpstr>IEAtaxesBE</vt:lpstr>
      <vt:lpstr>IEAdelivcost</vt:lpstr>
      <vt:lpstr>Computation assumptions</vt:lpstr>
      <vt:lpstr>VEDASUBSIDY</vt:lpstr>
      <vt:lpstr>VEDADELIVCHPOTH</vt:lpstr>
      <vt:lpstr>VEDAdelivcost</vt:lpstr>
      <vt:lpstr>conv</vt:lpstr>
      <vt:lpstr>discount</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ndaaa65</dc:creator>
  <cp:lastModifiedBy>Olex</cp:lastModifiedBy>
  <dcterms:created xsi:type="dcterms:W3CDTF">2006-01-11T08:16:21Z</dcterms:created>
  <dcterms:modified xsi:type="dcterms:W3CDTF">2020-05-02T01:17:24Z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437034070491790</vt:r8>
  </property>
</Properties>
</file>