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570E8660-440D-4979-B117-557394CCBFF4}" xr6:coauthVersionLast="45" xr6:coauthVersionMax="45" xr10:uidLastSave="{00000000-0000-0000-0000-000000000000}"/>
  <bookViews>
    <workbookView xWindow="-98" yWindow="-98" windowWidth="20715" windowHeight="13276" activeTab="1"/>
  </bookViews>
  <sheets>
    <sheet name="Info" sheetId="12" r:id="rId1"/>
    <sheet name="National grid cost and loss" sheetId="10" r:id="rId2"/>
    <sheet name="Electricity Losses" sheetId="11" r:id="rId3"/>
    <sheet name="Sheet7" sheetId="7" r:id="rId4"/>
    <sheet name="National Gas grid" sheetId="13" r:id="rId5"/>
    <sheet name="Sources" sheetId="14" r:id="rId6"/>
    <sheet name="EC Clean energy package data" sheetId="15" r:id="rId7"/>
    <sheet name="Price index" sheetId="27" r:id="rId8"/>
    <sheet name="Countries" sheetId="26" r:id="rId9"/>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6" i="10" l="1"/>
  <c r="AN7" i="10"/>
  <c r="AN8"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AL6" i="10"/>
  <c r="AM6"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J7" i="10"/>
  <c r="J8" i="10"/>
  <c r="J6" i="10"/>
  <c r="H89" i="13"/>
  <c r="G104" i="13"/>
  <c r="H90" i="13"/>
  <c r="G105" i="13"/>
  <c r="H91" i="13"/>
  <c r="G106" i="13"/>
  <c r="H92" i="13"/>
  <c r="G107" i="13"/>
  <c r="J6" i="13"/>
  <c r="J24" i="13"/>
  <c r="B66" i="15"/>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AO370" i="27"/>
  <c r="AP370" i="27"/>
  <c r="AQ370" i="27"/>
  <c r="AR370" i="27"/>
  <c r="AS370" i="27"/>
  <c r="AT370" i="27"/>
  <c r="AU370" i="27"/>
  <c r="AV370" i="27"/>
  <c r="AW370" i="27"/>
  <c r="AX370" i="27"/>
  <c r="AY370" i="27"/>
  <c r="AZ370" i="27"/>
  <c r="BA370" i="27"/>
  <c r="O372" i="27"/>
  <c r="P372" i="27"/>
  <c r="S372" i="27"/>
  <c r="T372" i="27"/>
  <c r="U372" i="27"/>
  <c r="V372" i="27"/>
  <c r="W372" i="27"/>
  <c r="X372" i="27"/>
  <c r="Z372" i="27"/>
  <c r="AA372" i="27"/>
  <c r="AB372" i="27"/>
  <c r="AC372" i="27"/>
  <c r="AD372" i="27"/>
  <c r="AF372" i="27"/>
  <c r="AG372" i="27"/>
  <c r="AH372" i="27"/>
  <c r="AJ372" i="27"/>
  <c r="AL372" i="27"/>
  <c r="AM372" i="27"/>
  <c r="AN372" i="27"/>
  <c r="AP372" i="27"/>
  <c r="AQ372" i="27"/>
  <c r="AS372" i="27"/>
  <c r="AT372" i="27"/>
  <c r="AU372" i="27"/>
  <c r="AZ372"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AO373" i="27"/>
  <c r="AP373" i="27"/>
  <c r="AQ373" i="27"/>
  <c r="AR373" i="27"/>
  <c r="AS373" i="27"/>
  <c r="AT373" i="27"/>
  <c r="AU373" i="27"/>
  <c r="AV373" i="27"/>
  <c r="AW373" i="27"/>
  <c r="AX373" i="27"/>
  <c r="AY373" i="27"/>
  <c r="AZ373"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AO374" i="27"/>
  <c r="AP374" i="27"/>
  <c r="AQ374" i="27"/>
  <c r="AR374" i="27"/>
  <c r="AS374" i="27"/>
  <c r="AT374" i="27"/>
  <c r="AU374" i="27"/>
  <c r="AV374" i="27"/>
  <c r="AW374" i="27"/>
  <c r="AX374" i="27"/>
  <c r="AY374" i="27"/>
  <c r="AZ374" i="27"/>
  <c r="B69" i="15"/>
  <c r="B71" i="15"/>
  <c r="B76" i="15"/>
  <c r="J33" i="13"/>
  <c r="G108" i="13"/>
  <c r="G109" i="13"/>
  <c r="G110" i="13"/>
  <c r="G111" i="13"/>
  <c r="J7" i="13"/>
  <c r="J25" i="13"/>
  <c r="J16" i="13"/>
  <c r="M32" i="10"/>
  <c r="N32" i="10"/>
  <c r="O32" i="10"/>
  <c r="P32" i="10"/>
  <c r="Q32" i="10"/>
  <c r="R32" i="10"/>
  <c r="S32" i="10"/>
  <c r="T32" i="10"/>
  <c r="S104" i="10"/>
  <c r="S109" i="10"/>
  <c r="T9" i="10"/>
  <c r="U32" i="10"/>
  <c r="V32" i="10"/>
  <c r="W32" i="10"/>
  <c r="X32" i="10"/>
  <c r="Y32" i="10"/>
  <c r="Z32" i="10"/>
  <c r="AA32" i="10"/>
  <c r="AB32" i="10"/>
  <c r="AC32" i="10"/>
  <c r="AD32" i="10"/>
  <c r="AE32" i="10"/>
  <c r="AF32" i="10"/>
  <c r="AG32" i="10"/>
  <c r="AH32" i="10"/>
  <c r="AI32" i="10"/>
  <c r="AJ32" i="10"/>
  <c r="AK32" i="10"/>
  <c r="AL32" i="10"/>
  <c r="AM32" i="10"/>
  <c r="AN32" i="10"/>
  <c r="M33" i="10"/>
  <c r="N33" i="10"/>
  <c r="O33" i="10"/>
  <c r="P33" i="10"/>
  <c r="Q33" i="10"/>
  <c r="R33" i="10"/>
  <c r="S33" i="10"/>
  <c r="T33" i="10"/>
  <c r="U33" i="10"/>
  <c r="V33" i="10"/>
  <c r="W33" i="10"/>
  <c r="X33" i="10"/>
  <c r="Y33" i="10"/>
  <c r="Z33" i="10"/>
  <c r="AA33" i="10"/>
  <c r="AB33" i="10"/>
  <c r="AC33" i="10"/>
  <c r="AD33" i="10"/>
  <c r="AE33" i="10"/>
  <c r="AF33" i="10"/>
  <c r="AG33" i="10"/>
  <c r="AH33" i="10"/>
  <c r="AI33" i="10"/>
  <c r="AJ33" i="10"/>
  <c r="AK33" i="10"/>
  <c r="AL33" i="10"/>
  <c r="AM33" i="10"/>
  <c r="AN33" i="10"/>
  <c r="M34" i="10"/>
  <c r="N34" i="10"/>
  <c r="O34" i="10"/>
  <c r="P34" i="10"/>
  <c r="Q34" i="10"/>
  <c r="R34" i="10"/>
  <c r="S34" i="10"/>
  <c r="T34" i="10"/>
  <c r="U34" i="10"/>
  <c r="V34" i="10"/>
  <c r="W34" i="10"/>
  <c r="X34" i="10"/>
  <c r="Y34" i="10"/>
  <c r="Z34" i="10"/>
  <c r="AA34" i="10"/>
  <c r="AB34" i="10"/>
  <c r="AC34" i="10"/>
  <c r="AD34" i="10"/>
  <c r="AE34" i="10"/>
  <c r="AF34" i="10"/>
  <c r="AG34" i="10"/>
  <c r="AH34" i="10"/>
  <c r="AI34" i="10"/>
  <c r="AJ34" i="10"/>
  <c r="AK34" i="10"/>
  <c r="AL34" i="10"/>
  <c r="AM34" i="10"/>
  <c r="AN34" i="10"/>
  <c r="K32" i="10"/>
  <c r="L32" i="10"/>
  <c r="K104" i="10"/>
  <c r="K109" i="10"/>
  <c r="L9" i="10"/>
  <c r="K33" i="10"/>
  <c r="L33" i="10"/>
  <c r="K34" i="10"/>
  <c r="L34" i="10"/>
  <c r="J33" i="10"/>
  <c r="J34" i="10"/>
  <c r="J32" i="10"/>
  <c r="R106" i="10"/>
  <c r="R104" i="10"/>
  <c r="R114" i="10"/>
  <c r="R111" i="10"/>
  <c r="AQ106" i="10"/>
  <c r="AQ104" i="10"/>
  <c r="AQ114" i="10"/>
  <c r="AQ111" i="10"/>
  <c r="AR40" i="10"/>
  <c r="AR11" i="10"/>
  <c r="W104" i="10"/>
  <c r="W109" i="10"/>
  <c r="X9" i="10"/>
  <c r="AG104" i="10"/>
  <c r="AG109" i="10"/>
  <c r="AH9" i="10"/>
  <c r="R110" i="10"/>
  <c r="S10" i="10"/>
  <c r="AJ106" i="10"/>
  <c r="AJ104" i="10"/>
  <c r="AJ114" i="10"/>
  <c r="AJ110" i="10"/>
  <c r="AK10" i="10"/>
  <c r="AK11" i="10"/>
  <c r="AK12" i="10"/>
  <c r="AD106" i="10"/>
  <c r="AD104" i="10"/>
  <c r="AD114" i="10"/>
  <c r="AD111" i="10"/>
  <c r="AE11" i="10"/>
  <c r="AE12" i="10"/>
  <c r="AK106" i="10"/>
  <c r="AK104" i="10"/>
  <c r="AK114" i="10"/>
  <c r="AK111" i="10"/>
  <c r="AL11" i="10"/>
  <c r="AL12" i="10"/>
  <c r="D6" i="15"/>
  <c r="C66" i="15"/>
  <c r="C69" i="15"/>
  <c r="C71" i="15"/>
  <c r="C76" i="15"/>
  <c r="K33" i="13"/>
  <c r="D66" i="15"/>
  <c r="D69" i="15"/>
  <c r="D71" i="15"/>
  <c r="D76" i="15"/>
  <c r="L33" i="13"/>
  <c r="E66" i="15"/>
  <c r="E69" i="15"/>
  <c r="E71" i="15"/>
  <c r="E76" i="15"/>
  <c r="M33" i="13"/>
  <c r="J120" i="13"/>
  <c r="J121" i="13"/>
  <c r="J122" i="13"/>
  <c r="J123" i="13"/>
  <c r="M10" i="13"/>
  <c r="M28" i="13"/>
  <c r="M19" i="13"/>
  <c r="N33" i="13"/>
  <c r="H6" i="15"/>
  <c r="G66" i="15"/>
  <c r="G69" i="15"/>
  <c r="G71" i="15"/>
  <c r="G76" i="15"/>
  <c r="O33" i="13"/>
  <c r="L120" i="13"/>
  <c r="L121" i="13"/>
  <c r="L122" i="13"/>
  <c r="L123" i="13"/>
  <c r="O10" i="13"/>
  <c r="O28" i="13"/>
  <c r="O19" i="13"/>
  <c r="H66" i="15"/>
  <c r="H69" i="15"/>
  <c r="H71" i="15"/>
  <c r="H76" i="15"/>
  <c r="P33" i="13"/>
  <c r="I66" i="15"/>
  <c r="I69" i="15"/>
  <c r="I71" i="15"/>
  <c r="I76" i="15"/>
  <c r="Q33" i="13"/>
  <c r="J66" i="15"/>
  <c r="J69" i="15"/>
  <c r="J71" i="15"/>
  <c r="J76" i="15"/>
  <c r="R33" i="13"/>
  <c r="O108" i="13"/>
  <c r="O109" i="13"/>
  <c r="O110" i="13"/>
  <c r="O111" i="13"/>
  <c r="R7" i="13"/>
  <c r="R25" i="13"/>
  <c r="R16" i="13"/>
  <c r="N6" i="15"/>
  <c r="K66" i="15"/>
  <c r="K69" i="15"/>
  <c r="K71" i="15"/>
  <c r="K76" i="15"/>
  <c r="S33" i="13"/>
  <c r="L66" i="15"/>
  <c r="L69" i="15"/>
  <c r="L71" i="15"/>
  <c r="L76" i="15"/>
  <c r="T33" i="13"/>
  <c r="K6" i="15"/>
  <c r="M66" i="15"/>
  <c r="M69" i="15"/>
  <c r="M71" i="15"/>
  <c r="M76" i="15"/>
  <c r="U33" i="13"/>
  <c r="N66" i="15"/>
  <c r="N69" i="15"/>
  <c r="N71" i="15"/>
  <c r="N76" i="15"/>
  <c r="V33" i="13"/>
  <c r="F6" i="15"/>
  <c r="O66" i="15"/>
  <c r="O69" i="15"/>
  <c r="O71" i="15"/>
  <c r="O76" i="15"/>
  <c r="W33" i="13"/>
  <c r="T108" i="13"/>
  <c r="T109" i="13"/>
  <c r="T110" i="13"/>
  <c r="T111" i="13"/>
  <c r="W7" i="13"/>
  <c r="W25" i="13"/>
  <c r="W16" i="13"/>
  <c r="P66" i="15"/>
  <c r="P69" i="15"/>
  <c r="P71" i="15"/>
  <c r="P76" i="15"/>
  <c r="X33" i="13"/>
  <c r="P6" i="15"/>
  <c r="Q66" i="15"/>
  <c r="Q69" i="15"/>
  <c r="Q71" i="15"/>
  <c r="Q76" i="15"/>
  <c r="Y33" i="13"/>
  <c r="Z33" i="13"/>
  <c r="S66" i="15"/>
  <c r="S69" i="15"/>
  <c r="S71" i="15"/>
  <c r="S76" i="15"/>
  <c r="AA33" i="13"/>
  <c r="T66" i="15"/>
  <c r="T69" i="15"/>
  <c r="T71" i="15"/>
  <c r="T76" i="15"/>
  <c r="AB33" i="13"/>
  <c r="U66" i="15"/>
  <c r="U69" i="15"/>
  <c r="U71" i="15"/>
  <c r="U76" i="15"/>
  <c r="AC33" i="13"/>
  <c r="R6" i="15"/>
  <c r="V66" i="15"/>
  <c r="V69" i="15"/>
  <c r="V71" i="15"/>
  <c r="V76" i="15"/>
  <c r="AD33" i="13"/>
  <c r="AA108" i="13"/>
  <c r="AA109" i="13"/>
  <c r="AA110" i="13"/>
  <c r="AA111" i="13"/>
  <c r="AD7" i="13"/>
  <c r="AD25" i="13"/>
  <c r="AD16" i="13"/>
  <c r="AE33" i="13"/>
  <c r="V6" i="15"/>
  <c r="X66" i="15"/>
  <c r="X69" i="15"/>
  <c r="X71" i="15"/>
  <c r="X76" i="15"/>
  <c r="AF33" i="13"/>
  <c r="AC120" i="13"/>
  <c r="AC121" i="13"/>
  <c r="AC122" i="13"/>
  <c r="AC123" i="13"/>
  <c r="AF10" i="13"/>
  <c r="AF28" i="13"/>
  <c r="AF19" i="13"/>
  <c r="Y76" i="15"/>
  <c r="AG33" i="13"/>
  <c r="AD120" i="13"/>
  <c r="AD121" i="13"/>
  <c r="AD122" i="13"/>
  <c r="AD123" i="13"/>
  <c r="AG10" i="13"/>
  <c r="AG28" i="13"/>
  <c r="AG19" i="13"/>
  <c r="Z66" i="15"/>
  <c r="Z69" i="15"/>
  <c r="Z71" i="15"/>
  <c r="Z76" i="15"/>
  <c r="AH33" i="13"/>
  <c r="X6" i="15"/>
  <c r="AA66" i="15"/>
  <c r="AA69" i="15"/>
  <c r="AA71" i="15"/>
  <c r="AA76" i="15"/>
  <c r="AI33" i="13"/>
  <c r="Y6" i="15"/>
  <c r="AB66" i="15"/>
  <c r="AB69" i="15"/>
  <c r="AB71" i="15"/>
  <c r="AB76" i="15"/>
  <c r="AJ33" i="13"/>
  <c r="AG120" i="13"/>
  <c r="AG121" i="13"/>
  <c r="AG122" i="13"/>
  <c r="AG123" i="13"/>
  <c r="AJ10" i="13"/>
  <c r="AJ28" i="13"/>
  <c r="AJ19" i="13"/>
  <c r="AC66" i="15"/>
  <c r="AC69" i="15"/>
  <c r="AC71" i="15"/>
  <c r="AC76" i="15"/>
  <c r="AK33" i="13"/>
  <c r="AH108" i="13"/>
  <c r="AH109" i="13"/>
  <c r="AH110" i="13"/>
  <c r="AH111" i="13"/>
  <c r="AK7" i="13"/>
  <c r="AK25" i="13"/>
  <c r="AK16" i="13"/>
  <c r="AD66" i="15"/>
  <c r="AD69" i="15"/>
  <c r="AD71" i="15"/>
  <c r="AD76" i="15"/>
  <c r="AL33" i="13"/>
  <c r="AI120" i="13"/>
  <c r="AI121" i="13"/>
  <c r="AI122" i="13"/>
  <c r="AI123" i="13"/>
  <c r="AL10" i="13"/>
  <c r="AL28" i="13"/>
  <c r="AL19" i="13"/>
  <c r="AE66" i="15"/>
  <c r="AE69" i="15"/>
  <c r="AE71" i="15"/>
  <c r="AE76" i="15"/>
  <c r="AM33" i="13"/>
  <c r="AF66" i="15"/>
  <c r="AF69" i="15"/>
  <c r="AF71" i="15"/>
  <c r="AF76" i="15"/>
  <c r="AN33" i="13"/>
  <c r="D7" i="15"/>
  <c r="C67" i="15"/>
  <c r="C72" i="15"/>
  <c r="C77" i="15"/>
  <c r="K34" i="13"/>
  <c r="D67" i="15"/>
  <c r="D72" i="15"/>
  <c r="D77" i="15"/>
  <c r="L34" i="13"/>
  <c r="B67" i="15"/>
  <c r="E67" i="15"/>
  <c r="E72" i="15"/>
  <c r="E77" i="15"/>
  <c r="M34" i="13"/>
  <c r="N34" i="13"/>
  <c r="H7" i="15"/>
  <c r="G67" i="15"/>
  <c r="G72" i="15"/>
  <c r="G77" i="15"/>
  <c r="O34" i="13"/>
  <c r="L116" i="13"/>
  <c r="L117" i="13"/>
  <c r="L118" i="13"/>
  <c r="L119" i="13"/>
  <c r="O9" i="13"/>
  <c r="O27" i="13"/>
  <c r="O18" i="13"/>
  <c r="H67" i="15"/>
  <c r="H72" i="15"/>
  <c r="H77" i="15"/>
  <c r="P34" i="13"/>
  <c r="M116" i="13"/>
  <c r="M117" i="13"/>
  <c r="M118" i="13"/>
  <c r="M119" i="13"/>
  <c r="P9" i="13"/>
  <c r="P27" i="13"/>
  <c r="P18" i="13"/>
  <c r="I67" i="15"/>
  <c r="I72" i="15"/>
  <c r="I77" i="15"/>
  <c r="Q34" i="13"/>
  <c r="J67" i="15"/>
  <c r="J72" i="15"/>
  <c r="J77" i="15"/>
  <c r="R34" i="13"/>
  <c r="N7" i="15"/>
  <c r="K67" i="15"/>
  <c r="K72" i="15"/>
  <c r="K77" i="15"/>
  <c r="S34" i="13"/>
  <c r="P112" i="13"/>
  <c r="P113" i="13"/>
  <c r="P114" i="13"/>
  <c r="P115" i="13"/>
  <c r="S8" i="13"/>
  <c r="S26" i="13"/>
  <c r="S17" i="13"/>
  <c r="L67" i="15"/>
  <c r="L72" i="15"/>
  <c r="L77" i="15"/>
  <c r="T34" i="13"/>
  <c r="M67" i="15"/>
  <c r="M72" i="15"/>
  <c r="M77" i="15"/>
  <c r="U34" i="13"/>
  <c r="N67" i="15"/>
  <c r="N72" i="15"/>
  <c r="N77" i="15"/>
  <c r="V34" i="13"/>
  <c r="F7" i="15"/>
  <c r="O67" i="15"/>
  <c r="O72" i="15"/>
  <c r="O77" i="15"/>
  <c r="W34" i="13"/>
  <c r="T112" i="13"/>
  <c r="T113" i="13"/>
  <c r="T114" i="13"/>
  <c r="T115" i="13"/>
  <c r="W8" i="13"/>
  <c r="W26" i="13"/>
  <c r="W17" i="13"/>
  <c r="P67" i="15"/>
  <c r="P72" i="15"/>
  <c r="P77" i="15"/>
  <c r="X34" i="13"/>
  <c r="U116" i="13"/>
  <c r="U117" i="13"/>
  <c r="U118" i="13"/>
  <c r="U119" i="13"/>
  <c r="X9" i="13"/>
  <c r="X27" i="13"/>
  <c r="X18" i="13"/>
  <c r="P7" i="15"/>
  <c r="Q67" i="15"/>
  <c r="Q72" i="15"/>
  <c r="Q77" i="15"/>
  <c r="Y34" i="13"/>
  <c r="Z34" i="13"/>
  <c r="S67" i="15"/>
  <c r="S72" i="15"/>
  <c r="S77" i="15"/>
  <c r="AA34" i="13"/>
  <c r="X112" i="13"/>
  <c r="X113" i="13"/>
  <c r="X114" i="13"/>
  <c r="X115" i="13"/>
  <c r="AA8" i="13"/>
  <c r="AA26" i="13"/>
  <c r="AA17" i="13"/>
  <c r="T67" i="15"/>
  <c r="T72" i="15"/>
  <c r="T77" i="15"/>
  <c r="AB34" i="13"/>
  <c r="U67" i="15"/>
  <c r="U72" i="15"/>
  <c r="U77" i="15"/>
  <c r="AC34" i="13"/>
  <c r="R7" i="15"/>
  <c r="V67" i="15"/>
  <c r="V72" i="15"/>
  <c r="V77" i="15"/>
  <c r="AD34" i="13"/>
  <c r="AA112" i="13"/>
  <c r="AA113" i="13"/>
  <c r="AA114" i="13"/>
  <c r="AA115" i="13"/>
  <c r="AD8" i="13"/>
  <c r="AD26" i="13"/>
  <c r="AD17" i="13"/>
  <c r="AE34" i="13"/>
  <c r="V7" i="15"/>
  <c r="X67" i="15"/>
  <c r="X72" i="15"/>
  <c r="X77" i="15"/>
  <c r="AF34" i="13"/>
  <c r="AC116" i="13"/>
  <c r="AC117" i="13"/>
  <c r="AC118" i="13"/>
  <c r="AC119" i="13"/>
  <c r="AF9" i="13"/>
  <c r="AF27" i="13"/>
  <c r="AF18" i="13"/>
  <c r="Y77" i="15"/>
  <c r="AG34" i="13"/>
  <c r="Z67" i="15"/>
  <c r="Z72" i="15"/>
  <c r="Z77" i="15"/>
  <c r="AH34" i="13"/>
  <c r="X7" i="15"/>
  <c r="AA67" i="15"/>
  <c r="AA72" i="15"/>
  <c r="AA77" i="15"/>
  <c r="AI34" i="13"/>
  <c r="AF112" i="13"/>
  <c r="AF113" i="13"/>
  <c r="AF114" i="13"/>
  <c r="AF115" i="13"/>
  <c r="AI8" i="13"/>
  <c r="AI26" i="13"/>
  <c r="AI17" i="13"/>
  <c r="Y7" i="15"/>
  <c r="AB67" i="15"/>
  <c r="AB72" i="15"/>
  <c r="AB77" i="15"/>
  <c r="AJ34" i="13"/>
  <c r="AC67" i="15"/>
  <c r="AC72" i="15"/>
  <c r="AC77" i="15"/>
  <c r="AK34" i="13"/>
  <c r="AD67" i="15"/>
  <c r="AD72" i="15"/>
  <c r="AD77" i="15"/>
  <c r="AL34" i="13"/>
  <c r="AI116" i="13"/>
  <c r="AI117" i="13"/>
  <c r="AI118" i="13"/>
  <c r="AI119" i="13"/>
  <c r="AL9" i="13"/>
  <c r="AL27" i="13"/>
  <c r="AL18" i="13"/>
  <c r="AE67" i="15"/>
  <c r="AE72" i="15"/>
  <c r="AE77" i="15"/>
  <c r="AM34" i="13"/>
  <c r="AJ116" i="13"/>
  <c r="AJ117" i="13"/>
  <c r="AJ118" i="13"/>
  <c r="AJ119" i="13"/>
  <c r="AM9" i="13"/>
  <c r="AM27" i="13"/>
  <c r="AM18" i="13"/>
  <c r="AF67" i="15"/>
  <c r="AF72" i="15"/>
  <c r="AF77" i="15"/>
  <c r="AN34" i="13"/>
  <c r="AK116" i="13"/>
  <c r="AK117" i="13"/>
  <c r="AK118" i="13"/>
  <c r="AK119" i="13"/>
  <c r="AN9" i="13"/>
  <c r="AN27" i="13"/>
  <c r="AN18" i="13"/>
  <c r="B72" i="15"/>
  <c r="B77" i="15"/>
  <c r="J34" i="13"/>
  <c r="N374" i="27"/>
  <c r="M374" i="27"/>
  <c r="L374" i="27"/>
  <c r="K374" i="27"/>
  <c r="J374" i="27"/>
  <c r="I374" i="27"/>
  <c r="H374" i="27"/>
  <c r="G374" i="27"/>
  <c r="F374" i="27"/>
  <c r="E374" i="27"/>
  <c r="D374" i="27"/>
  <c r="C374" i="27"/>
  <c r="B374" i="27"/>
  <c r="A374" i="27"/>
  <c r="BC373" i="27"/>
  <c r="BB373" i="27"/>
  <c r="N373" i="27"/>
  <c r="M373" i="27"/>
  <c r="L373" i="27"/>
  <c r="K373" i="27"/>
  <c r="J373" i="27"/>
  <c r="I373" i="27"/>
  <c r="H373" i="27"/>
  <c r="G373" i="27"/>
  <c r="F373" i="27"/>
  <c r="E373" i="27"/>
  <c r="D373" i="27"/>
  <c r="C373" i="27"/>
  <c r="B373" i="27"/>
  <c r="BB372" i="27"/>
  <c r="N372" i="27"/>
  <c r="M372" i="27"/>
  <c r="L372" i="27"/>
  <c r="K372" i="27"/>
  <c r="J372" i="27"/>
  <c r="I372" i="27"/>
  <c r="H372" i="27"/>
  <c r="G372" i="27"/>
  <c r="F372" i="27"/>
  <c r="E372" i="27"/>
  <c r="D372" i="27"/>
  <c r="C372" i="27"/>
  <c r="B372" i="27"/>
  <c r="A372" i="27"/>
  <c r="AI69" i="15"/>
  <c r="AH69" i="15"/>
  <c r="AG69" i="15"/>
  <c r="AJ69" i="15"/>
  <c r="AL69" i="15"/>
  <c r="AK69" i="15"/>
  <c r="N24" i="13"/>
  <c r="Z24" i="13"/>
  <c r="AE24" i="13"/>
  <c r="N25" i="13"/>
  <c r="Z25" i="13"/>
  <c r="AE25" i="13"/>
  <c r="N26" i="13"/>
  <c r="Z26" i="13"/>
  <c r="AE26" i="13"/>
  <c r="N27" i="13"/>
  <c r="Z27" i="13"/>
  <c r="AE27" i="13"/>
  <c r="N28" i="13"/>
  <c r="Z28" i="13"/>
  <c r="AE28" i="13"/>
  <c r="N29" i="13"/>
  <c r="Z29" i="13"/>
  <c r="AE29" i="13"/>
  <c r="N30" i="13"/>
  <c r="Z30" i="13"/>
  <c r="AE30" i="13"/>
  <c r="L106" i="13"/>
  <c r="X105" i="13"/>
  <c r="H56"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G56" i="13"/>
  <c r="AS104" i="10"/>
  <c r="AS109" i="10"/>
  <c r="AT38" i="10"/>
  <c r="AT9" i="10"/>
  <c r="AP104" i="10"/>
  <c r="AP109" i="10"/>
  <c r="AQ38" i="10"/>
  <c r="AQ9" i="10"/>
  <c r="AA104" i="10"/>
  <c r="AB104" i="10"/>
  <c r="AB106" i="10"/>
  <c r="AB105" i="10"/>
  <c r="AB109" i="10"/>
  <c r="AC104" i="10"/>
  <c r="AD109" i="10"/>
  <c r="AE104" i="10"/>
  <c r="AE109" i="10"/>
  <c r="AF9" i="10"/>
  <c r="AF104" i="10"/>
  <c r="AF109" i="10"/>
  <c r="AG38" i="10"/>
  <c r="AH104" i="10"/>
  <c r="AI104" i="10"/>
  <c r="AL104" i="10"/>
  <c r="AM104" i="10"/>
  <c r="AM109" i="10"/>
  <c r="X104" i="10"/>
  <c r="X109" i="10"/>
  <c r="Y38" i="10"/>
  <c r="X106" i="10"/>
  <c r="X114" i="10"/>
  <c r="X110" i="10"/>
  <c r="Z104" i="10"/>
  <c r="Y104" i="10"/>
  <c r="O104" i="10"/>
  <c r="P104" i="10"/>
  <c r="Q104" i="10"/>
  <c r="T104" i="10"/>
  <c r="T106" i="10"/>
  <c r="T105" i="10"/>
  <c r="T109" i="10"/>
  <c r="U9" i="10"/>
  <c r="U104" i="10"/>
  <c r="AN104" i="10"/>
  <c r="U109" i="10"/>
  <c r="V104" i="10"/>
  <c r="V106" i="10"/>
  <c r="V105" i="10"/>
  <c r="N104" i="10"/>
  <c r="AR104" i="10"/>
  <c r="AO104" i="10"/>
  <c r="AO109" i="10"/>
  <c r="AP38" i="10"/>
  <c r="AP9" i="10"/>
  <c r="J104" i="10"/>
  <c r="M104" i="10"/>
  <c r="M109" i="10"/>
  <c r="N38" i="10"/>
  <c r="I104" i="10"/>
  <c r="L104" i="10"/>
  <c r="L109" i="10"/>
  <c r="M38" i="10"/>
  <c r="AS106" i="10"/>
  <c r="AS114" i="10"/>
  <c r="AP106" i="10"/>
  <c r="AO106" i="10"/>
  <c r="M106" i="10"/>
  <c r="M114" i="10"/>
  <c r="N106" i="10"/>
  <c r="O106" i="10"/>
  <c r="O114" i="10"/>
  <c r="O111" i="10"/>
  <c r="O112" i="10"/>
  <c r="P106" i="10"/>
  <c r="Q106" i="10"/>
  <c r="Q105" i="10"/>
  <c r="S106" i="10"/>
  <c r="S114" i="10"/>
  <c r="S105" i="10"/>
  <c r="U106" i="10"/>
  <c r="W106" i="10"/>
  <c r="Y106" i="10"/>
  <c r="Y114" i="10"/>
  <c r="Y110" i="10"/>
  <c r="Z106" i="10"/>
  <c r="Z114" i="10"/>
  <c r="Z105" i="10"/>
  <c r="AA106" i="10"/>
  <c r="AC106" i="10"/>
  <c r="AD105" i="10"/>
  <c r="AE106" i="10"/>
  <c r="AF106" i="10"/>
  <c r="AF105" i="10"/>
  <c r="AG106" i="10"/>
  <c r="AG114" i="10"/>
  <c r="AG110" i="10"/>
  <c r="AH106" i="10"/>
  <c r="AH114" i="10"/>
  <c r="AI106" i="10"/>
  <c r="AK105" i="10"/>
  <c r="AL106" i="10"/>
  <c r="AL114" i="10"/>
  <c r="AM106" i="10"/>
  <c r="AM114" i="10"/>
  <c r="AM110" i="10"/>
  <c r="AN39" i="10"/>
  <c r="AN106" i="10"/>
  <c r="K106" i="10"/>
  <c r="I106" i="10"/>
  <c r="J106" i="10"/>
  <c r="AT67" i="11"/>
  <c r="AT78" i="11"/>
  <c r="AS67" i="11"/>
  <c r="AS78" i="11"/>
  <c r="AL67" i="11"/>
  <c r="AL78" i="11"/>
  <c r="AK67" i="11"/>
  <c r="AK78" i="11"/>
  <c r="AI67" i="11"/>
  <c r="AI78" i="11"/>
  <c r="AE67" i="11"/>
  <c r="AE78" i="11"/>
  <c r="AD67" i="11"/>
  <c r="AD78" i="11"/>
  <c r="AC67" i="11"/>
  <c r="AC78" i="11"/>
  <c r="AA67" i="11"/>
  <c r="AA78" i="11"/>
  <c r="V67" i="11"/>
  <c r="V78" i="11"/>
  <c r="U67" i="11"/>
  <c r="U78" i="11"/>
  <c r="N67" i="11"/>
  <c r="N78" i="11"/>
  <c r="M67" i="11"/>
  <c r="M78" i="11"/>
  <c r="F67" i="11"/>
  <c r="F78" i="11"/>
  <c r="E67" i="11"/>
  <c r="E78" i="11"/>
  <c r="AP66" i="11"/>
  <c r="AP77" i="11"/>
  <c r="AO66" i="11"/>
  <c r="AO77" i="11"/>
  <c r="AM66" i="11"/>
  <c r="AM77" i="11"/>
  <c r="AH66" i="11"/>
  <c r="AH77" i="11"/>
  <c r="AG66" i="11"/>
  <c r="AG77" i="11"/>
  <c r="Z66" i="11"/>
  <c r="Z77" i="11"/>
  <c r="Y66" i="11"/>
  <c r="Y77" i="11"/>
  <c r="W66" i="11"/>
  <c r="W77" i="11"/>
  <c r="R66" i="11"/>
  <c r="R77" i="11"/>
  <c r="Q66" i="11"/>
  <c r="Q77" i="11"/>
  <c r="O66" i="11"/>
  <c r="O77" i="11"/>
  <c r="J66" i="11"/>
  <c r="J77" i="11"/>
  <c r="I66" i="11"/>
  <c r="I77" i="11"/>
  <c r="G66" i="11"/>
  <c r="G77" i="11"/>
  <c r="AO64" i="11"/>
  <c r="AO75" i="11"/>
  <c r="AM64" i="11"/>
  <c r="AM75" i="11"/>
  <c r="AI64" i="11"/>
  <c r="AI75" i="11"/>
  <c r="AG64" i="11"/>
  <c r="AG75" i="11"/>
  <c r="AE64" i="11"/>
  <c r="AE75" i="11"/>
  <c r="Y64" i="11"/>
  <c r="Y75" i="11"/>
  <c r="W64" i="11"/>
  <c r="W75" i="11"/>
  <c r="S64" i="11"/>
  <c r="S75" i="11"/>
  <c r="Q64" i="11"/>
  <c r="Q75" i="11"/>
  <c r="O64" i="11"/>
  <c r="O75" i="11"/>
  <c r="I64" i="11"/>
  <c r="I75" i="11"/>
  <c r="G64" i="11"/>
  <c r="G75" i="11"/>
  <c r="C64" i="11"/>
  <c r="C75" i="11"/>
  <c r="AT70" i="11"/>
  <c r="AT73" i="11"/>
  <c r="AS70" i="11"/>
  <c r="AS73" i="11"/>
  <c r="AL70" i="11"/>
  <c r="AL73" i="11"/>
  <c r="AK70" i="11"/>
  <c r="AK73" i="11"/>
  <c r="AI70" i="11"/>
  <c r="AI73" i="11"/>
  <c r="AE70" i="11"/>
  <c r="AE73" i="11"/>
  <c r="AD70" i="11"/>
  <c r="AD73" i="11"/>
  <c r="AC70" i="11"/>
  <c r="AC73" i="11"/>
  <c r="V70" i="11"/>
  <c r="V73" i="11"/>
  <c r="U70" i="11"/>
  <c r="U73" i="11"/>
  <c r="S70" i="11"/>
  <c r="S73" i="11"/>
  <c r="O70" i="11"/>
  <c r="O73" i="11"/>
  <c r="N70" i="11"/>
  <c r="N73" i="11"/>
  <c r="M70" i="11"/>
  <c r="M73" i="11"/>
  <c r="K70" i="11"/>
  <c r="K73" i="11"/>
  <c r="F70" i="11"/>
  <c r="F73" i="11"/>
  <c r="E70" i="11"/>
  <c r="E73" i="11"/>
  <c r="AT72" i="11"/>
  <c r="AS72" i="11"/>
  <c r="AR72" i="11"/>
  <c r="AQ72" i="11"/>
  <c r="AP72" i="11"/>
  <c r="AO72" i="11"/>
  <c r="AN72" i="11"/>
  <c r="AM72" i="11"/>
  <c r="AL72" i="11"/>
  <c r="AK72" i="11"/>
  <c r="AJ72" i="11"/>
  <c r="AI72" i="11"/>
  <c r="AH72" i="11"/>
  <c r="AG72" i="11"/>
  <c r="AF72" i="11"/>
  <c r="AE72" i="11"/>
  <c r="AD72" i="11"/>
  <c r="AC72" i="11"/>
  <c r="AB72" i="11"/>
  <c r="AA72" i="11"/>
  <c r="Z72" i="11"/>
  <c r="Y72" i="11"/>
  <c r="X72" i="11"/>
  <c r="W72" i="11"/>
  <c r="V72" i="11"/>
  <c r="U72" i="11"/>
  <c r="T72" i="11"/>
  <c r="S72" i="11"/>
  <c r="R72" i="11"/>
  <c r="Q72" i="11"/>
  <c r="P72" i="11"/>
  <c r="O72" i="11"/>
  <c r="N72" i="11"/>
  <c r="M72" i="11"/>
  <c r="L72" i="11"/>
  <c r="K72" i="11"/>
  <c r="J72" i="11"/>
  <c r="I72" i="11"/>
  <c r="H72" i="11"/>
  <c r="G72" i="11"/>
  <c r="F72" i="11"/>
  <c r="E72" i="11"/>
  <c r="D72" i="11"/>
  <c r="C72" i="11"/>
  <c r="AT71" i="11"/>
  <c r="AS71" i="11"/>
  <c r="AN70" i="11"/>
  <c r="AN71" i="11"/>
  <c r="AL71" i="11"/>
  <c r="AK71" i="11"/>
  <c r="AI71" i="11"/>
  <c r="AF70" i="11"/>
  <c r="AF71" i="11"/>
  <c r="AD71" i="11"/>
  <c r="AC71" i="11"/>
  <c r="X70" i="11"/>
  <c r="X71" i="11"/>
  <c r="V71" i="11"/>
  <c r="U71" i="11"/>
  <c r="P70" i="11"/>
  <c r="P71" i="11"/>
  <c r="N71" i="11"/>
  <c r="M71" i="11"/>
  <c r="H70" i="11"/>
  <c r="H71" i="11"/>
  <c r="F71" i="11"/>
  <c r="E71" i="11"/>
  <c r="C70" i="11"/>
  <c r="C71" i="11"/>
  <c r="AR70" i="11"/>
  <c r="AQ70" i="11"/>
  <c r="AQ71" i="11"/>
  <c r="AP70" i="11"/>
  <c r="AO70" i="11"/>
  <c r="AN73" i="11"/>
  <c r="AM70" i="11"/>
  <c r="AJ70" i="11"/>
  <c r="AH70" i="11"/>
  <c r="AG70" i="11"/>
  <c r="AF73" i="11"/>
  <c r="AE71" i="11"/>
  <c r="AB70" i="11"/>
  <c r="AA70" i="11"/>
  <c r="AA73" i="11"/>
  <c r="Z70" i="11"/>
  <c r="Y70" i="11"/>
  <c r="X73" i="11"/>
  <c r="W70" i="11"/>
  <c r="T70" i="11"/>
  <c r="S71" i="11"/>
  <c r="R70" i="11"/>
  <c r="Q70" i="11"/>
  <c r="P73" i="11"/>
  <c r="O71" i="11"/>
  <c r="L70" i="11"/>
  <c r="K71" i="11"/>
  <c r="J70" i="11"/>
  <c r="I70" i="11"/>
  <c r="H73" i="11"/>
  <c r="G70" i="11"/>
  <c r="D70" i="11"/>
  <c r="C73" i="11"/>
  <c r="AR67" i="11"/>
  <c r="AR78" i="11"/>
  <c r="AQ67" i="11"/>
  <c r="AQ78" i="11"/>
  <c r="AP67" i="11"/>
  <c r="AP78" i="11"/>
  <c r="AO67" i="11"/>
  <c r="AO78" i="11"/>
  <c r="AN67" i="11"/>
  <c r="AN78" i="11"/>
  <c r="AM67" i="11"/>
  <c r="AJ67" i="11"/>
  <c r="AJ78" i="11"/>
  <c r="AH67" i="11"/>
  <c r="AH78" i="11"/>
  <c r="AG67" i="11"/>
  <c r="AG78" i="11"/>
  <c r="AF67" i="11"/>
  <c r="AF78" i="11"/>
  <c r="AE66" i="11"/>
  <c r="AE65" i="11"/>
  <c r="AB67" i="11"/>
  <c r="AB78" i="11"/>
  <c r="Z67" i="11"/>
  <c r="Z78" i="11"/>
  <c r="Y67" i="11"/>
  <c r="Y78" i="11"/>
  <c r="X67" i="11"/>
  <c r="X78" i="11"/>
  <c r="W67" i="11"/>
  <c r="T67" i="11"/>
  <c r="T78" i="11"/>
  <c r="S67" i="11"/>
  <c r="S78" i="11"/>
  <c r="R67" i="11"/>
  <c r="R78" i="11"/>
  <c r="Q67" i="11"/>
  <c r="Q78" i="11"/>
  <c r="P67" i="11"/>
  <c r="P78" i="11"/>
  <c r="O67" i="11"/>
  <c r="L67" i="11"/>
  <c r="L78" i="11"/>
  <c r="K67" i="11"/>
  <c r="K78" i="11"/>
  <c r="J67" i="11"/>
  <c r="J78" i="11"/>
  <c r="I67" i="11"/>
  <c r="I78" i="11"/>
  <c r="H67" i="11"/>
  <c r="H78" i="11"/>
  <c r="G67" i="11"/>
  <c r="D67" i="11"/>
  <c r="D78" i="11"/>
  <c r="C67" i="11"/>
  <c r="AT66" i="11"/>
  <c r="AT77" i="11"/>
  <c r="AS66" i="11"/>
  <c r="AS77" i="11"/>
  <c r="AR66" i="11"/>
  <c r="AR77" i="11"/>
  <c r="AQ66" i="11"/>
  <c r="AN66" i="11"/>
  <c r="AN77" i="11"/>
  <c r="AL66" i="11"/>
  <c r="AL77" i="11"/>
  <c r="AK66" i="11"/>
  <c r="AK77" i="11"/>
  <c r="AJ66" i="11"/>
  <c r="AJ77" i="11"/>
  <c r="AI66" i="11"/>
  <c r="AI77" i="11"/>
  <c r="AF66" i="11"/>
  <c r="AF77" i="11"/>
  <c r="AE77" i="11"/>
  <c r="AD66" i="11"/>
  <c r="AD77" i="11"/>
  <c r="AC66" i="11"/>
  <c r="AC77" i="11"/>
  <c r="AB66" i="11"/>
  <c r="AB77" i="11"/>
  <c r="AA66" i="11"/>
  <c r="X66" i="11"/>
  <c r="X77" i="11"/>
  <c r="V66" i="11"/>
  <c r="V77" i="11"/>
  <c r="U66" i="11"/>
  <c r="U77" i="11"/>
  <c r="T66" i="11"/>
  <c r="T77" i="11"/>
  <c r="S66" i="11"/>
  <c r="P66" i="11"/>
  <c r="P77" i="11"/>
  <c r="N66" i="11"/>
  <c r="N77" i="11"/>
  <c r="M66" i="11"/>
  <c r="M77" i="11"/>
  <c r="L66" i="11"/>
  <c r="L77" i="11"/>
  <c r="K66" i="11"/>
  <c r="K77" i="11"/>
  <c r="H66" i="11"/>
  <c r="H77" i="11"/>
  <c r="F66" i="11"/>
  <c r="F77" i="11"/>
  <c r="E66" i="11"/>
  <c r="E77" i="11"/>
  <c r="D66" i="11"/>
  <c r="D77" i="11"/>
  <c r="C66" i="11"/>
  <c r="C77" i="11"/>
  <c r="AR64" i="11"/>
  <c r="AR65" i="11"/>
  <c r="AO65" i="11"/>
  <c r="AG65" i="11"/>
  <c r="AB64" i="11"/>
  <c r="AB65" i="11"/>
  <c r="Y65" i="11"/>
  <c r="Y80" i="11"/>
  <c r="Y81" i="11"/>
  <c r="Y82" i="11"/>
  <c r="T64" i="11"/>
  <c r="T65" i="11"/>
  <c r="Q65" i="11"/>
  <c r="L64" i="11"/>
  <c r="L65" i="11"/>
  <c r="I65" i="11"/>
  <c r="D64" i="11"/>
  <c r="D65" i="11"/>
  <c r="AT64" i="11"/>
  <c r="AS64" i="11"/>
  <c r="AR75" i="11"/>
  <c r="AQ64" i="11"/>
  <c r="AQ75" i="11"/>
  <c r="AP64" i="11"/>
  <c r="AN64" i="11"/>
  <c r="AL64" i="11"/>
  <c r="AK64" i="11"/>
  <c r="AJ64" i="11"/>
  <c r="AJ75" i="11"/>
  <c r="AH64" i="11"/>
  <c r="AH65" i="11"/>
  <c r="AF64" i="11"/>
  <c r="AD64" i="11"/>
  <c r="AC64" i="11"/>
  <c r="AB75" i="11"/>
  <c r="AA64" i="11"/>
  <c r="AA75" i="11"/>
  <c r="Z64" i="11"/>
  <c r="X64" i="11"/>
  <c r="V64" i="11"/>
  <c r="U64" i="11"/>
  <c r="T75" i="11"/>
  <c r="R64" i="11"/>
  <c r="P64" i="11"/>
  <c r="N64" i="11"/>
  <c r="M64" i="11"/>
  <c r="L75" i="11"/>
  <c r="K64" i="11"/>
  <c r="K75" i="11"/>
  <c r="J64" i="11"/>
  <c r="J75" i="11"/>
  <c r="H64" i="11"/>
  <c r="F64" i="11"/>
  <c r="E64" i="11"/>
  <c r="D75" i="11"/>
  <c r="AT46" i="11"/>
  <c r="AT43" i="11"/>
  <c r="AT45" i="11"/>
  <c r="AT44" i="11"/>
  <c r="AT55" i="11"/>
  <c r="AT56" i="11"/>
  <c r="AT62" i="11"/>
  <c r="AR46" i="11"/>
  <c r="AR57" i="11"/>
  <c r="AQ46" i="11"/>
  <c r="AQ57" i="11"/>
  <c r="AN46" i="11"/>
  <c r="AN57" i="11"/>
  <c r="AB46" i="11"/>
  <c r="AB57" i="11"/>
  <c r="AA46" i="11"/>
  <c r="AA57" i="11"/>
  <c r="L46" i="11"/>
  <c r="L57" i="11"/>
  <c r="K46" i="11"/>
  <c r="K57" i="11"/>
  <c r="H46" i="11"/>
  <c r="H57" i="11"/>
  <c r="AN45" i="11"/>
  <c r="AN56" i="11"/>
  <c r="AM45" i="11"/>
  <c r="AM56" i="11"/>
  <c r="X45" i="11"/>
  <c r="X56" i="11"/>
  <c r="W45" i="11"/>
  <c r="W56" i="11"/>
  <c r="T45" i="11"/>
  <c r="T56" i="11"/>
  <c r="H45" i="11"/>
  <c r="H56" i="11"/>
  <c r="G45" i="11"/>
  <c r="G56" i="11"/>
  <c r="AR43" i="11"/>
  <c r="AR54" i="11"/>
  <c r="AF43" i="11"/>
  <c r="AF54" i="11"/>
  <c r="AE43" i="11"/>
  <c r="AE54" i="11"/>
  <c r="V43" i="11"/>
  <c r="V54" i="11"/>
  <c r="T43" i="11"/>
  <c r="T54" i="11"/>
  <c r="S43" i="11"/>
  <c r="S54" i="11"/>
  <c r="O43" i="11"/>
  <c r="O54" i="11"/>
  <c r="H43" i="11"/>
  <c r="H54" i="11"/>
  <c r="G43" i="11"/>
  <c r="G54" i="11"/>
  <c r="F43" i="11"/>
  <c r="F54" i="11"/>
  <c r="AM49" i="11"/>
  <c r="AM52" i="11"/>
  <c r="AJ49" i="11"/>
  <c r="AJ52" i="11"/>
  <c r="AH49" i="11"/>
  <c r="AH52" i="11"/>
  <c r="AA49" i="11"/>
  <c r="AA52" i="11"/>
  <c r="Z49" i="11"/>
  <c r="Z52" i="11"/>
  <c r="O49" i="11"/>
  <c r="O52" i="11"/>
  <c r="K49" i="11"/>
  <c r="K52" i="11"/>
  <c r="D49" i="11"/>
  <c r="D52" i="11"/>
  <c r="C49" i="11"/>
  <c r="C52"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H51" i="11"/>
  <c r="G51" i="11"/>
  <c r="F51" i="11"/>
  <c r="E51" i="11"/>
  <c r="D51" i="11"/>
  <c r="C51" i="11"/>
  <c r="AS49" i="11"/>
  <c r="AS50" i="11"/>
  <c r="AR49" i="11"/>
  <c r="AR50" i="11"/>
  <c r="AQ49" i="11"/>
  <c r="AQ50" i="11"/>
  <c r="AP49" i="11"/>
  <c r="AP50" i="11"/>
  <c r="AJ50" i="11"/>
  <c r="AI49" i="11"/>
  <c r="AI50" i="11"/>
  <c r="AH50" i="11"/>
  <c r="AC49" i="11"/>
  <c r="AC50" i="11"/>
  <c r="AB49" i="11"/>
  <c r="AB50" i="11"/>
  <c r="AA50" i="11"/>
  <c r="Z50" i="11"/>
  <c r="Y49" i="11"/>
  <c r="Y50" i="11"/>
  <c r="U49" i="11"/>
  <c r="U50" i="11"/>
  <c r="T49" i="11"/>
  <c r="T50" i="11"/>
  <c r="S49" i="11"/>
  <c r="S50" i="11"/>
  <c r="R49" i="11"/>
  <c r="R50" i="11"/>
  <c r="L49" i="11"/>
  <c r="L50" i="11"/>
  <c r="K50" i="11"/>
  <c r="J49" i="11"/>
  <c r="J50" i="11"/>
  <c r="I49" i="11"/>
  <c r="I50" i="11"/>
  <c r="D50" i="11"/>
  <c r="C50" i="11"/>
  <c r="AT49" i="11"/>
  <c r="AT52" i="11"/>
  <c r="AS52" i="11"/>
  <c r="AR52" i="11"/>
  <c r="AQ52" i="11"/>
  <c r="AP52" i="11"/>
  <c r="AO49" i="11"/>
  <c r="AO52" i="11"/>
  <c r="AN49" i="11"/>
  <c r="AM50" i="11"/>
  <c r="AL49" i="11"/>
  <c r="AL52" i="11"/>
  <c r="AK49" i="11"/>
  <c r="AK52" i="11"/>
  <c r="AI52" i="11"/>
  <c r="AG49" i="11"/>
  <c r="AG52" i="11"/>
  <c r="AF49" i="11"/>
  <c r="AE49" i="11"/>
  <c r="AD49" i="11"/>
  <c r="AD52" i="11"/>
  <c r="AC52" i="11"/>
  <c r="AB52" i="11"/>
  <c r="Y52" i="11"/>
  <c r="X49" i="11"/>
  <c r="W49" i="11"/>
  <c r="W50" i="11"/>
  <c r="V49" i="11"/>
  <c r="V52" i="11"/>
  <c r="U52" i="11"/>
  <c r="T52" i="11"/>
  <c r="S52" i="11"/>
  <c r="R52" i="11"/>
  <c r="Q49" i="11"/>
  <c r="Q50" i="11"/>
  <c r="P49" i="11"/>
  <c r="O50" i="11"/>
  <c r="N49" i="11"/>
  <c r="N52" i="11"/>
  <c r="M49" i="11"/>
  <c r="M52" i="11"/>
  <c r="L52" i="11"/>
  <c r="J52" i="11"/>
  <c r="I52" i="11"/>
  <c r="H49" i="11"/>
  <c r="G49" i="11"/>
  <c r="G50" i="11"/>
  <c r="F49" i="11"/>
  <c r="F52" i="11"/>
  <c r="E49" i="11"/>
  <c r="E52" i="11"/>
  <c r="AC46" i="11"/>
  <c r="AC43" i="11"/>
  <c r="AC45" i="11"/>
  <c r="AC44" i="11"/>
  <c r="AC48" i="11"/>
  <c r="AT57" i="11"/>
  <c r="AS46" i="11"/>
  <c r="AS57" i="11"/>
  <c r="AP46" i="11"/>
  <c r="AP57" i="11"/>
  <c r="AO46" i="11"/>
  <c r="AO57" i="11"/>
  <c r="AM46" i="11"/>
  <c r="AM57" i="11"/>
  <c r="AL46" i="11"/>
  <c r="AL57" i="11"/>
  <c r="AK46" i="11"/>
  <c r="AJ46" i="11"/>
  <c r="AJ57" i="11"/>
  <c r="AI46" i="11"/>
  <c r="AI57" i="11"/>
  <c r="AH46" i="11"/>
  <c r="AH57" i="11"/>
  <c r="AG46" i="11"/>
  <c r="AG57" i="11"/>
  <c r="AF46" i="11"/>
  <c r="AF57" i="11"/>
  <c r="AE46" i="11"/>
  <c r="AE57" i="11"/>
  <c r="AD46" i="11"/>
  <c r="AD57" i="11"/>
  <c r="AC57" i="11"/>
  <c r="Z46" i="11"/>
  <c r="Z57" i="11"/>
  <c r="Y46" i="11"/>
  <c r="Y57" i="11"/>
  <c r="X46" i="11"/>
  <c r="X57" i="11"/>
  <c r="W46" i="11"/>
  <c r="W57" i="11"/>
  <c r="V46" i="11"/>
  <c r="V57" i="11"/>
  <c r="U46" i="11"/>
  <c r="U57" i="11"/>
  <c r="T46" i="11"/>
  <c r="T57" i="11"/>
  <c r="S46" i="11"/>
  <c r="S57" i="11"/>
  <c r="R46" i="11"/>
  <c r="R57" i="11"/>
  <c r="Q46" i="11"/>
  <c r="Q57" i="11"/>
  <c r="P46" i="11"/>
  <c r="P57" i="11"/>
  <c r="O46" i="11"/>
  <c r="O57" i="11"/>
  <c r="N46" i="11"/>
  <c r="N57" i="11"/>
  <c r="M46" i="11"/>
  <c r="J46" i="11"/>
  <c r="J57" i="11"/>
  <c r="I46" i="11"/>
  <c r="I57" i="11"/>
  <c r="G46" i="11"/>
  <c r="G57" i="11"/>
  <c r="F46" i="11"/>
  <c r="F57" i="11"/>
  <c r="E46" i="11"/>
  <c r="D46" i="11"/>
  <c r="D57" i="11"/>
  <c r="C46" i="11"/>
  <c r="C57" i="11"/>
  <c r="AS45" i="11"/>
  <c r="AS56" i="11"/>
  <c r="AR45" i="11"/>
  <c r="AR56" i="11"/>
  <c r="AQ45" i="11"/>
  <c r="AQ56" i="11"/>
  <c r="AP45" i="11"/>
  <c r="AP56" i="11"/>
  <c r="AO45" i="11"/>
  <c r="AO56" i="11"/>
  <c r="AL45" i="11"/>
  <c r="AL56" i="11"/>
  <c r="AK45" i="11"/>
  <c r="AK56" i="11"/>
  <c r="AJ45" i="11"/>
  <c r="AJ56" i="11"/>
  <c r="AI45" i="11"/>
  <c r="AI56" i="11"/>
  <c r="AH45" i="11"/>
  <c r="AH56" i="11"/>
  <c r="AG45" i="11"/>
  <c r="AG56" i="11"/>
  <c r="AF45" i="11"/>
  <c r="AF56" i="11"/>
  <c r="AE45" i="11"/>
  <c r="AE56" i="11"/>
  <c r="AD45" i="11"/>
  <c r="AD56" i="11"/>
  <c r="AC56" i="11"/>
  <c r="AB45" i="11"/>
  <c r="AB56" i="11"/>
  <c r="AA45" i="11"/>
  <c r="AA56" i="11"/>
  <c r="Z45" i="11"/>
  <c r="Z56" i="11"/>
  <c r="Y45" i="11"/>
  <c r="Y56" i="11"/>
  <c r="V45" i="11"/>
  <c r="V56" i="11"/>
  <c r="U45" i="11"/>
  <c r="U56" i="11"/>
  <c r="S45" i="11"/>
  <c r="S56" i="11"/>
  <c r="R45" i="11"/>
  <c r="R56" i="11"/>
  <c r="Q45" i="11"/>
  <c r="Q56" i="11"/>
  <c r="P45" i="11"/>
  <c r="P56" i="11"/>
  <c r="O45" i="11"/>
  <c r="O56" i="11"/>
  <c r="N45" i="11"/>
  <c r="N56" i="11"/>
  <c r="M45" i="11"/>
  <c r="M56" i="11"/>
  <c r="L45" i="11"/>
  <c r="L56" i="11"/>
  <c r="K45" i="11"/>
  <c r="K56" i="11"/>
  <c r="J45" i="11"/>
  <c r="J56" i="11"/>
  <c r="I45" i="11"/>
  <c r="I56" i="11"/>
  <c r="F45" i="11"/>
  <c r="F56" i="11"/>
  <c r="E45" i="11"/>
  <c r="E56" i="11"/>
  <c r="D45" i="11"/>
  <c r="D56" i="11"/>
  <c r="C45" i="11"/>
  <c r="C56" i="11"/>
  <c r="AS43" i="11"/>
  <c r="AS44" i="11"/>
  <c r="AN43" i="11"/>
  <c r="AN44" i="11"/>
  <c r="AL43" i="11"/>
  <c r="AL44" i="11"/>
  <c r="AL55" i="11"/>
  <c r="AF44" i="11"/>
  <c r="AF55" i="11"/>
  <c r="AE44" i="11"/>
  <c r="AD43" i="11"/>
  <c r="AD44" i="11"/>
  <c r="AD55" i="11"/>
  <c r="V44" i="11"/>
  <c r="V55" i="11"/>
  <c r="U43" i="11"/>
  <c r="U44" i="11"/>
  <c r="Q43" i="11"/>
  <c r="Q44" i="11"/>
  <c r="Q48" i="11"/>
  <c r="O44" i="11"/>
  <c r="N43" i="11"/>
  <c r="N44" i="11"/>
  <c r="N55" i="11"/>
  <c r="H44" i="11"/>
  <c r="H55" i="11"/>
  <c r="G44" i="11"/>
  <c r="F44" i="11"/>
  <c r="F55" i="11"/>
  <c r="AT54" i="11"/>
  <c r="AS54" i="11"/>
  <c r="AQ43" i="11"/>
  <c r="AP43" i="11"/>
  <c r="AO43" i="11"/>
  <c r="AN54" i="11"/>
  <c r="AM43" i="11"/>
  <c r="AM54" i="11"/>
  <c r="AL54" i="11"/>
  <c r="AK43" i="11"/>
  <c r="AK54" i="11"/>
  <c r="AJ43" i="11"/>
  <c r="AJ54" i="11"/>
  <c r="AI43" i="11"/>
  <c r="AH43" i="11"/>
  <c r="AG43" i="11"/>
  <c r="AD54" i="11"/>
  <c r="AC54" i="11"/>
  <c r="AB43" i="11"/>
  <c r="AA43" i="11"/>
  <c r="Z43" i="11"/>
  <c r="Y43" i="11"/>
  <c r="X43" i="11"/>
  <c r="X54" i="11"/>
  <c r="W43" i="11"/>
  <c r="W54" i="11"/>
  <c r="U54" i="11"/>
  <c r="R43" i="11"/>
  <c r="Q54" i="11"/>
  <c r="P43" i="11"/>
  <c r="P54" i="11"/>
  <c r="N54" i="11"/>
  <c r="M43" i="11"/>
  <c r="M54" i="11"/>
  <c r="L43" i="11"/>
  <c r="K43" i="11"/>
  <c r="J43" i="11"/>
  <c r="I43" i="11"/>
  <c r="E43" i="11"/>
  <c r="E54" i="11"/>
  <c r="D43" i="11"/>
  <c r="C43" i="11"/>
  <c r="T38" i="10"/>
  <c r="R109" i="10"/>
  <c r="S38" i="10"/>
  <c r="I114" i="10"/>
  <c r="I111" i="10"/>
  <c r="J11" i="10"/>
  <c r="J12" i="10"/>
  <c r="AF93" i="11"/>
  <c r="AF94" i="11"/>
  <c r="AF95" i="11"/>
  <c r="AF62" i="11"/>
  <c r="G55" i="11"/>
  <c r="G59" i="11"/>
  <c r="G60" i="11"/>
  <c r="G61" i="11"/>
  <c r="G48" i="11"/>
  <c r="T80" i="11"/>
  <c r="T81" i="11"/>
  <c r="T82" i="11"/>
  <c r="T76" i="11"/>
  <c r="T83" i="11"/>
  <c r="T69" i="11"/>
  <c r="I54" i="11"/>
  <c r="I44" i="11"/>
  <c r="Y54" i="11"/>
  <c r="Y44" i="11"/>
  <c r="AG54" i="11"/>
  <c r="AG44" i="11"/>
  <c r="AO54" i="11"/>
  <c r="AO44" i="11"/>
  <c r="H93" i="11"/>
  <c r="H94" i="11"/>
  <c r="H95" i="11"/>
  <c r="H62" i="11"/>
  <c r="AE55" i="11"/>
  <c r="AE48" i="11"/>
  <c r="O55" i="11"/>
  <c r="O48" i="11"/>
  <c r="O59" i="11"/>
  <c r="O60" i="11"/>
  <c r="O61" i="11"/>
  <c r="AN59" i="11"/>
  <c r="AN60" i="11"/>
  <c r="AN61" i="11"/>
  <c r="AN48" i="11"/>
  <c r="AN55" i="11"/>
  <c r="P50" i="11"/>
  <c r="P52" i="11"/>
  <c r="AN50" i="11"/>
  <c r="AN52" i="11"/>
  <c r="U55" i="11"/>
  <c r="U59" i="11"/>
  <c r="U60" i="11"/>
  <c r="U61" i="11"/>
  <c r="U48" i="11"/>
  <c r="AS55" i="11"/>
  <c r="AS59" i="11"/>
  <c r="AS60" i="11"/>
  <c r="AS61" i="11"/>
  <c r="E57" i="11"/>
  <c r="E44" i="11"/>
  <c r="M57" i="11"/>
  <c r="M44" i="11"/>
  <c r="AK57" i="11"/>
  <c r="AK44" i="11"/>
  <c r="AE59" i="11"/>
  <c r="AE60" i="11"/>
  <c r="AE61" i="11"/>
  <c r="AF48" i="11"/>
  <c r="AF59" i="11"/>
  <c r="AF60" i="11"/>
  <c r="AF61" i="11"/>
  <c r="AF52" i="11"/>
  <c r="AF50" i="11"/>
  <c r="AS48" i="11"/>
  <c r="S77" i="11"/>
  <c r="S65" i="11"/>
  <c r="AA77" i="11"/>
  <c r="AA65" i="11"/>
  <c r="AQ77" i="11"/>
  <c r="AQ65" i="11"/>
  <c r="G78" i="11"/>
  <c r="G65" i="11"/>
  <c r="O78" i="11"/>
  <c r="O65" i="11"/>
  <c r="W78" i="11"/>
  <c r="W65" i="11"/>
  <c r="AE76" i="11"/>
  <c r="AE83" i="11"/>
  <c r="AE69" i="11"/>
  <c r="AE80" i="11"/>
  <c r="AE81" i="11"/>
  <c r="AE82" i="11"/>
  <c r="AM78" i="11"/>
  <c r="AM65" i="11"/>
  <c r="Q59" i="11"/>
  <c r="Q60" i="11"/>
  <c r="Q61" i="11"/>
  <c r="Q55" i="11"/>
  <c r="H50" i="11"/>
  <c r="H52" i="11"/>
  <c r="X50" i="11"/>
  <c r="X52" i="11"/>
  <c r="F93" i="11"/>
  <c r="F94" i="11"/>
  <c r="F95" i="11"/>
  <c r="F62" i="11"/>
  <c r="AC55" i="11"/>
  <c r="AC59" i="11"/>
  <c r="AC60" i="11"/>
  <c r="AC61" i="11"/>
  <c r="R75" i="11"/>
  <c r="R65" i="11"/>
  <c r="Z65" i="11"/>
  <c r="Z75" i="11"/>
  <c r="AH76" i="11"/>
  <c r="AH83" i="11"/>
  <c r="AH69" i="11"/>
  <c r="AH80" i="11"/>
  <c r="AH81" i="11"/>
  <c r="AH82" i="11"/>
  <c r="AP75" i="11"/>
  <c r="AP65" i="11"/>
  <c r="AH75" i="11"/>
  <c r="Z109" i="10"/>
  <c r="AA38" i="10"/>
  <c r="P44" i="11"/>
  <c r="E50" i="11"/>
  <c r="AG50" i="11"/>
  <c r="G52" i="11"/>
  <c r="J54" i="11"/>
  <c r="J44" i="11"/>
  <c r="AH54" i="11"/>
  <c r="AH44" i="11"/>
  <c r="C44" i="11"/>
  <c r="K44" i="11"/>
  <c r="K54" i="11"/>
  <c r="S44" i="11"/>
  <c r="AA54" i="11"/>
  <c r="AA44" i="11"/>
  <c r="AI54" i="11"/>
  <c r="AI44" i="11"/>
  <c r="AQ54" i="11"/>
  <c r="AQ44" i="11"/>
  <c r="W44" i="11"/>
  <c r="AK50" i="11"/>
  <c r="Q52" i="11"/>
  <c r="D80" i="11"/>
  <c r="D81" i="11"/>
  <c r="D82" i="11"/>
  <c r="D76" i="11"/>
  <c r="D83" i="11"/>
  <c r="D69" i="11"/>
  <c r="R54" i="11"/>
  <c r="R44" i="11"/>
  <c r="AP54" i="11"/>
  <c r="AP44" i="11"/>
  <c r="D44" i="11"/>
  <c r="D54" i="11"/>
  <c r="L44" i="11"/>
  <c r="L54" i="11"/>
  <c r="T44" i="11"/>
  <c r="AB44" i="11"/>
  <c r="AJ44" i="11"/>
  <c r="AR44" i="11"/>
  <c r="X44" i="11"/>
  <c r="M50" i="11"/>
  <c r="AO50" i="11"/>
  <c r="W52" i="11"/>
  <c r="C54" i="11"/>
  <c r="AB54" i="11"/>
  <c r="I76" i="11"/>
  <c r="I83" i="11"/>
  <c r="I69" i="11"/>
  <c r="I80" i="11"/>
  <c r="I81" i="11"/>
  <c r="I82" i="11"/>
  <c r="G73" i="11"/>
  <c r="G71" i="11"/>
  <c r="W73" i="11"/>
  <c r="W71" i="11"/>
  <c r="AM73" i="11"/>
  <c r="AM71" i="11"/>
  <c r="Z54" i="11"/>
  <c r="Z44" i="11"/>
  <c r="H59" i="11"/>
  <c r="H60" i="11"/>
  <c r="H61" i="11"/>
  <c r="H48" i="11"/>
  <c r="AM44" i="11"/>
  <c r="AE52" i="11"/>
  <c r="AE50" i="11"/>
  <c r="N93" i="11"/>
  <c r="N94" i="11"/>
  <c r="N95" i="11"/>
  <c r="N62" i="11"/>
  <c r="V93" i="11"/>
  <c r="V94" i="11"/>
  <c r="V95" i="11"/>
  <c r="V62" i="11"/>
  <c r="AD93" i="11"/>
  <c r="AD94" i="11"/>
  <c r="AD95" i="11"/>
  <c r="AD62" i="11"/>
  <c r="AL93" i="11"/>
  <c r="AL94" i="11"/>
  <c r="AL95" i="11"/>
  <c r="AL62" i="11"/>
  <c r="AT93" i="11"/>
  <c r="AT94" i="11"/>
  <c r="AT95" i="11"/>
  <c r="N59" i="11"/>
  <c r="N60" i="11"/>
  <c r="N61" i="11"/>
  <c r="AD59" i="11"/>
  <c r="AD60" i="11"/>
  <c r="AD61" i="11"/>
  <c r="AT59" i="11"/>
  <c r="AT60" i="11"/>
  <c r="AT61" i="11"/>
  <c r="H75" i="11"/>
  <c r="H65" i="11"/>
  <c r="P75" i="11"/>
  <c r="P65" i="11"/>
  <c r="X75" i="11"/>
  <c r="X65" i="11"/>
  <c r="AF75" i="11"/>
  <c r="AF65" i="11"/>
  <c r="AN75" i="11"/>
  <c r="AN65" i="11"/>
  <c r="AR80" i="11"/>
  <c r="AR81" i="11"/>
  <c r="AR82" i="11"/>
  <c r="AR76" i="11"/>
  <c r="AR83" i="11"/>
  <c r="AR69" i="11"/>
  <c r="F48" i="11"/>
  <c r="N48" i="11"/>
  <c r="V48" i="11"/>
  <c r="AD48" i="11"/>
  <c r="AL48" i="11"/>
  <c r="AT48" i="11"/>
  <c r="F50" i="11"/>
  <c r="N50" i="11"/>
  <c r="V50" i="11"/>
  <c r="AD50" i="11"/>
  <c r="AL50" i="11"/>
  <c r="AT50" i="11"/>
  <c r="F59" i="11"/>
  <c r="F60" i="11"/>
  <c r="F61" i="11"/>
  <c r="V59" i="11"/>
  <c r="V60" i="11"/>
  <c r="V61" i="11"/>
  <c r="AL59" i="11"/>
  <c r="AL60" i="11"/>
  <c r="AL61" i="11"/>
  <c r="AG76" i="11"/>
  <c r="AG83" i="11"/>
  <c r="AG69" i="11"/>
  <c r="AG80" i="11"/>
  <c r="AG81" i="11"/>
  <c r="AG82" i="11"/>
  <c r="C65" i="11"/>
  <c r="K65" i="11"/>
  <c r="AI65" i="11"/>
  <c r="AA71" i="11"/>
  <c r="AQ73" i="11"/>
  <c r="C78" i="11"/>
  <c r="F75" i="11"/>
  <c r="F65" i="11"/>
  <c r="N75" i="11"/>
  <c r="N65" i="11"/>
  <c r="V75" i="11"/>
  <c r="V65" i="11"/>
  <c r="AD75" i="11"/>
  <c r="AD65" i="11"/>
  <c r="AL75" i="11"/>
  <c r="AL65" i="11"/>
  <c r="AT75" i="11"/>
  <c r="AT65" i="11"/>
  <c r="AO76" i="11"/>
  <c r="AO83" i="11"/>
  <c r="AO69" i="11"/>
  <c r="AO80" i="11"/>
  <c r="AO81" i="11"/>
  <c r="AO82" i="11"/>
  <c r="Q76" i="11"/>
  <c r="Q83" i="11"/>
  <c r="Q69" i="11"/>
  <c r="AB80" i="11"/>
  <c r="AB81" i="11"/>
  <c r="AB82" i="11"/>
  <c r="AB76" i="11"/>
  <c r="AB83" i="11"/>
  <c r="AB69" i="11"/>
  <c r="D73" i="11"/>
  <c r="D71" i="11"/>
  <c r="L73" i="11"/>
  <c r="L71" i="11"/>
  <c r="T73" i="11"/>
  <c r="T71" i="11"/>
  <c r="AB73" i="11"/>
  <c r="AB71" i="11"/>
  <c r="AJ73" i="11"/>
  <c r="AJ71" i="11"/>
  <c r="AR73" i="11"/>
  <c r="AR71" i="11"/>
  <c r="Q80" i="11"/>
  <c r="Q81" i="11"/>
  <c r="Q82" i="11"/>
  <c r="J65" i="11"/>
  <c r="Y76" i="11"/>
  <c r="Y83" i="11"/>
  <c r="Y69" i="11"/>
  <c r="AJ65" i="11"/>
  <c r="I73" i="11"/>
  <c r="I71" i="11"/>
  <c r="Q73" i="11"/>
  <c r="Q71" i="11"/>
  <c r="Y73" i="11"/>
  <c r="Y71" i="11"/>
  <c r="AG73" i="11"/>
  <c r="AG71" i="11"/>
  <c r="AO73" i="11"/>
  <c r="AO71" i="11"/>
  <c r="E75" i="11"/>
  <c r="E65" i="11"/>
  <c r="M75" i="11"/>
  <c r="M65" i="11"/>
  <c r="U75" i="11"/>
  <c r="U65" i="11"/>
  <c r="AC75" i="11"/>
  <c r="AC65" i="11"/>
  <c r="AK75" i="11"/>
  <c r="AK65" i="11"/>
  <c r="AS75" i="11"/>
  <c r="AS65" i="11"/>
  <c r="L80" i="11"/>
  <c r="L81" i="11"/>
  <c r="L82" i="11"/>
  <c r="L76" i="11"/>
  <c r="L83" i="11"/>
  <c r="L69" i="11"/>
  <c r="J73" i="11"/>
  <c r="J71" i="11"/>
  <c r="R73" i="11"/>
  <c r="R71" i="11"/>
  <c r="Z73" i="11"/>
  <c r="Z71" i="11"/>
  <c r="AH73" i="11"/>
  <c r="AH71" i="11"/>
  <c r="AP73" i="11"/>
  <c r="AP71" i="11"/>
  <c r="AB55" i="11"/>
  <c r="AB48" i="11"/>
  <c r="AB59" i="11"/>
  <c r="AB60" i="11"/>
  <c r="AB61" i="11"/>
  <c r="J76" i="11"/>
  <c r="J83" i="11"/>
  <c r="J69" i="11"/>
  <c r="J80" i="11"/>
  <c r="J81" i="11"/>
  <c r="J82" i="11"/>
  <c r="AL80" i="11"/>
  <c r="AL81" i="11"/>
  <c r="AL82" i="11"/>
  <c r="AL76" i="11"/>
  <c r="AL83" i="11"/>
  <c r="AL69" i="11"/>
  <c r="F80" i="11"/>
  <c r="F81" i="11"/>
  <c r="F82" i="11"/>
  <c r="F69" i="11"/>
  <c r="F76" i="11"/>
  <c r="F83" i="11"/>
  <c r="Z59" i="11"/>
  <c r="Z60" i="11"/>
  <c r="Z61" i="11"/>
  <c r="Z55" i="11"/>
  <c r="Z48" i="11"/>
  <c r="X59" i="11"/>
  <c r="X60" i="11"/>
  <c r="X61" i="11"/>
  <c r="X48" i="11"/>
  <c r="X55" i="11"/>
  <c r="D55" i="11"/>
  <c r="D59" i="11"/>
  <c r="D60" i="11"/>
  <c r="D61" i="11"/>
  <c r="D48" i="11"/>
  <c r="W55" i="11"/>
  <c r="W59" i="11"/>
  <c r="W60" i="11"/>
  <c r="W61" i="11"/>
  <c r="W48" i="11"/>
  <c r="AM69" i="11"/>
  <c r="AM80" i="11"/>
  <c r="AM81" i="11"/>
  <c r="AM82" i="11"/>
  <c r="AM76" i="11"/>
  <c r="AM83" i="11"/>
  <c r="AS93" i="11"/>
  <c r="AS94" i="11"/>
  <c r="AS95" i="11"/>
  <c r="AS62" i="11"/>
  <c r="AK80" i="11"/>
  <c r="AK81" i="11"/>
  <c r="AK82" i="11"/>
  <c r="AK76" i="11"/>
  <c r="AK83" i="11"/>
  <c r="AK69" i="11"/>
  <c r="E80" i="11"/>
  <c r="E81" i="11"/>
  <c r="E82" i="11"/>
  <c r="E69" i="11"/>
  <c r="E76" i="11"/>
  <c r="E83" i="11"/>
  <c r="X76" i="11"/>
  <c r="X83" i="11"/>
  <c r="X80" i="11"/>
  <c r="X81" i="11"/>
  <c r="X82" i="11"/>
  <c r="X69" i="11"/>
  <c r="AR55" i="11"/>
  <c r="AR59" i="11"/>
  <c r="AR60" i="11"/>
  <c r="AR61" i="11"/>
  <c r="AR48" i="11"/>
  <c r="R59" i="11"/>
  <c r="R60" i="11"/>
  <c r="R61" i="11"/>
  <c r="R55" i="11"/>
  <c r="R48" i="11"/>
  <c r="AQ59" i="11"/>
  <c r="AQ60" i="11"/>
  <c r="AQ61" i="11"/>
  <c r="AQ55" i="11"/>
  <c r="AQ48" i="11"/>
  <c r="K59" i="11"/>
  <c r="K60" i="11"/>
  <c r="K61" i="11"/>
  <c r="K55" i="11"/>
  <c r="K48" i="11"/>
  <c r="P48" i="11"/>
  <c r="P55" i="11"/>
  <c r="P59" i="11"/>
  <c r="P60" i="11"/>
  <c r="P61" i="11"/>
  <c r="G69" i="11"/>
  <c r="G76" i="11"/>
  <c r="G83" i="11"/>
  <c r="G80" i="11"/>
  <c r="G81" i="11"/>
  <c r="G82" i="11"/>
  <c r="AK55" i="11"/>
  <c r="AK59" i="11"/>
  <c r="AK60" i="11"/>
  <c r="AK61" i="11"/>
  <c r="AK48" i="11"/>
  <c r="AG59" i="11"/>
  <c r="AG60" i="11"/>
  <c r="AG61" i="11"/>
  <c r="AG55" i="11"/>
  <c r="AG48" i="11"/>
  <c r="AH59" i="11"/>
  <c r="AH60" i="11"/>
  <c r="AH61" i="11"/>
  <c r="AH55" i="11"/>
  <c r="AH48" i="11"/>
  <c r="Q93" i="11"/>
  <c r="Q94" i="11"/>
  <c r="Q95" i="11"/>
  <c r="Q62" i="11"/>
  <c r="AC80" i="11"/>
  <c r="AC81" i="11"/>
  <c r="AC82" i="11"/>
  <c r="AC76" i="11"/>
  <c r="AC83" i="11"/>
  <c r="AC69" i="11"/>
  <c r="P76" i="11"/>
  <c r="P83" i="11"/>
  <c r="P80" i="11"/>
  <c r="P81" i="11"/>
  <c r="P82" i="11"/>
  <c r="P69" i="11"/>
  <c r="U93" i="11"/>
  <c r="U94" i="11"/>
  <c r="U95" i="11"/>
  <c r="U62" i="11"/>
  <c r="AP76" i="11"/>
  <c r="AP83" i="11"/>
  <c r="AP69" i="11"/>
  <c r="AP80" i="11"/>
  <c r="AP81" i="11"/>
  <c r="AP82" i="11"/>
  <c r="U80" i="11"/>
  <c r="U81" i="11"/>
  <c r="U82" i="11"/>
  <c r="U69" i="11"/>
  <c r="U76" i="11"/>
  <c r="U83" i="11"/>
  <c r="AJ80" i="11"/>
  <c r="AJ81" i="11"/>
  <c r="AJ82" i="11"/>
  <c r="AJ76" i="11"/>
  <c r="AJ83" i="11"/>
  <c r="AJ69" i="11"/>
  <c r="AI80" i="11"/>
  <c r="AI81" i="11"/>
  <c r="AI82" i="11"/>
  <c r="AI76" i="11"/>
  <c r="AI83" i="11"/>
  <c r="AI69" i="11"/>
  <c r="AN76" i="11"/>
  <c r="AN83" i="11"/>
  <c r="AN80" i="11"/>
  <c r="AN81" i="11"/>
  <c r="AN82" i="11"/>
  <c r="AN69" i="11"/>
  <c r="H76" i="11"/>
  <c r="H83" i="11"/>
  <c r="H80" i="11"/>
  <c r="H81" i="11"/>
  <c r="H82" i="11"/>
  <c r="H69" i="11"/>
  <c r="AM55" i="11"/>
  <c r="AM59" i="11"/>
  <c r="AM60" i="11"/>
  <c r="AM61" i="11"/>
  <c r="AM48" i="11"/>
  <c r="AA59" i="11"/>
  <c r="AA60" i="11"/>
  <c r="AA61" i="11"/>
  <c r="AA55" i="11"/>
  <c r="AA48" i="11"/>
  <c r="W69" i="11"/>
  <c r="W80" i="11"/>
  <c r="W81" i="11"/>
  <c r="W82" i="11"/>
  <c r="W76" i="11"/>
  <c r="W83" i="11"/>
  <c r="AA80" i="11"/>
  <c r="AA81" i="11"/>
  <c r="AA82" i="11"/>
  <c r="AA76" i="11"/>
  <c r="AA83" i="11"/>
  <c r="AA69" i="11"/>
  <c r="E55" i="11"/>
  <c r="E59" i="11"/>
  <c r="E60" i="11"/>
  <c r="E61" i="11"/>
  <c r="E48" i="11"/>
  <c r="I59" i="11"/>
  <c r="I60" i="11"/>
  <c r="I61" i="11"/>
  <c r="I55" i="11"/>
  <c r="I48" i="11"/>
  <c r="V80" i="11"/>
  <c r="V81" i="11"/>
  <c r="V82" i="11"/>
  <c r="V69" i="11"/>
  <c r="V76" i="11"/>
  <c r="V83" i="11"/>
  <c r="AE62" i="11"/>
  <c r="AE93" i="11"/>
  <c r="AE94" i="11"/>
  <c r="AE95" i="11"/>
  <c r="AT80" i="11"/>
  <c r="AT81" i="11"/>
  <c r="AT82" i="11"/>
  <c r="AT69" i="11"/>
  <c r="AT76" i="11"/>
  <c r="AT83" i="11"/>
  <c r="N80" i="11"/>
  <c r="N81" i="11"/>
  <c r="N82" i="11"/>
  <c r="N76" i="11"/>
  <c r="N83" i="11"/>
  <c r="N69" i="11"/>
  <c r="K80" i="11"/>
  <c r="K81" i="11"/>
  <c r="K82" i="11"/>
  <c r="K69" i="11"/>
  <c r="K76" i="11"/>
  <c r="K83" i="11"/>
  <c r="L55" i="11"/>
  <c r="L59" i="11"/>
  <c r="L60" i="11"/>
  <c r="L61" i="11"/>
  <c r="L48" i="11"/>
  <c r="AC93" i="11"/>
  <c r="AC94" i="11"/>
  <c r="AC95" i="11"/>
  <c r="AC62" i="11"/>
  <c r="O62" i="11"/>
  <c r="O93" i="11"/>
  <c r="O94" i="11"/>
  <c r="O95" i="11"/>
  <c r="G62" i="11"/>
  <c r="G93" i="11"/>
  <c r="G94" i="11"/>
  <c r="G95" i="11"/>
  <c r="AD80" i="11"/>
  <c r="AD81" i="11"/>
  <c r="AD82" i="11"/>
  <c r="AD76" i="11"/>
  <c r="AD83" i="11"/>
  <c r="AD69" i="11"/>
  <c r="AJ59" i="11"/>
  <c r="AJ60" i="11"/>
  <c r="AJ61" i="11"/>
  <c r="AJ48" i="11"/>
  <c r="AJ55" i="11"/>
  <c r="C59" i="11"/>
  <c r="C60" i="11"/>
  <c r="C61" i="11"/>
  <c r="C48" i="11"/>
  <c r="C55" i="11"/>
  <c r="Z76" i="11"/>
  <c r="Z83" i="11"/>
  <c r="Z69" i="11"/>
  <c r="Z80" i="11"/>
  <c r="Z81" i="11"/>
  <c r="Z82" i="11"/>
  <c r="AI59" i="11"/>
  <c r="AI60" i="11"/>
  <c r="AI61" i="11"/>
  <c r="AI48" i="11"/>
  <c r="AI55" i="11"/>
  <c r="R76" i="11"/>
  <c r="R83" i="11"/>
  <c r="R69" i="11"/>
  <c r="R80" i="11"/>
  <c r="R81" i="11"/>
  <c r="R82" i="11"/>
  <c r="AQ80" i="11"/>
  <c r="AQ81" i="11"/>
  <c r="AQ82" i="11"/>
  <c r="AQ69" i="11"/>
  <c r="AQ76" i="11"/>
  <c r="AQ83" i="11"/>
  <c r="M55" i="11"/>
  <c r="M59" i="11"/>
  <c r="M60" i="11"/>
  <c r="M61" i="11"/>
  <c r="M48" i="11"/>
  <c r="Y59" i="11"/>
  <c r="Y60" i="11"/>
  <c r="Y61" i="11"/>
  <c r="Y55" i="11"/>
  <c r="Y48" i="11"/>
  <c r="T48" i="11"/>
  <c r="T59" i="11"/>
  <c r="T60" i="11"/>
  <c r="T61" i="11"/>
  <c r="T55" i="11"/>
  <c r="J59" i="11"/>
  <c r="J60" i="11"/>
  <c r="J61" i="11"/>
  <c r="J55" i="11"/>
  <c r="J48" i="11"/>
  <c r="AN93" i="11"/>
  <c r="AN94" i="11"/>
  <c r="AN95" i="11"/>
  <c r="AN62" i="11"/>
  <c r="AS80" i="11"/>
  <c r="AS81" i="11"/>
  <c r="AS82" i="11"/>
  <c r="AS69" i="11"/>
  <c r="AS76" i="11"/>
  <c r="AS83" i="11"/>
  <c r="M80" i="11"/>
  <c r="M81" i="11"/>
  <c r="M82" i="11"/>
  <c r="M76" i="11"/>
  <c r="M83" i="11"/>
  <c r="M69" i="11"/>
  <c r="C76" i="11"/>
  <c r="C83" i="11"/>
  <c r="C80" i="11"/>
  <c r="C81" i="11"/>
  <c r="C82" i="11"/>
  <c r="C69" i="11"/>
  <c r="AF76" i="11"/>
  <c r="AF83" i="11"/>
  <c r="AF80" i="11"/>
  <c r="AF81" i="11"/>
  <c r="AF82" i="11"/>
  <c r="AF69" i="11"/>
  <c r="AP59" i="11"/>
  <c r="AP60" i="11"/>
  <c r="AP61" i="11"/>
  <c r="AP55" i="11"/>
  <c r="AP48" i="11"/>
  <c r="S59" i="11"/>
  <c r="S60" i="11"/>
  <c r="S61" i="11"/>
  <c r="S55" i="11"/>
  <c r="S48" i="11"/>
  <c r="O76" i="11"/>
  <c r="O83" i="11"/>
  <c r="O69" i="11"/>
  <c r="O80" i="11"/>
  <c r="O81" i="11"/>
  <c r="O82" i="11"/>
  <c r="S69" i="11"/>
  <c r="S80" i="11"/>
  <c r="S81" i="11"/>
  <c r="S82" i="11"/>
  <c r="S76" i="11"/>
  <c r="S83" i="11"/>
  <c r="AO59" i="11"/>
  <c r="AO60" i="11"/>
  <c r="AO61" i="11"/>
  <c r="AO55" i="11"/>
  <c r="AO48" i="11"/>
  <c r="AP93" i="11"/>
  <c r="AP94" i="11"/>
  <c r="AP95" i="11"/>
  <c r="AP62" i="11"/>
  <c r="M93" i="11"/>
  <c r="M94" i="11"/>
  <c r="M95" i="11"/>
  <c r="M62" i="11"/>
  <c r="AK93" i="11"/>
  <c r="AK94" i="11"/>
  <c r="AK95" i="11"/>
  <c r="AK62" i="11"/>
  <c r="R62" i="11"/>
  <c r="R93" i="11"/>
  <c r="R94" i="11"/>
  <c r="R95" i="11"/>
  <c r="AB93" i="11"/>
  <c r="AB94" i="11"/>
  <c r="AB95" i="11"/>
  <c r="AB62" i="11"/>
  <c r="AI93" i="11"/>
  <c r="AI94" i="11"/>
  <c r="AI95" i="11"/>
  <c r="AI62" i="11"/>
  <c r="AG93" i="11"/>
  <c r="AG94" i="11"/>
  <c r="AG95" i="11"/>
  <c r="AG62" i="11"/>
  <c r="L93" i="11"/>
  <c r="L94" i="11"/>
  <c r="L95" i="11"/>
  <c r="L62" i="11"/>
  <c r="P93" i="11"/>
  <c r="P94" i="11"/>
  <c r="P95" i="11"/>
  <c r="P62" i="11"/>
  <c r="AQ93" i="11"/>
  <c r="AQ94" i="11"/>
  <c r="AQ95" i="11"/>
  <c r="AQ62" i="11"/>
  <c r="C102" i="11"/>
  <c r="C93" i="11"/>
  <c r="C62" i="11"/>
  <c r="J93" i="11"/>
  <c r="J94" i="11"/>
  <c r="J95" i="11"/>
  <c r="J62" i="11"/>
  <c r="AH93" i="11"/>
  <c r="AH94" i="11"/>
  <c r="AH95" i="11"/>
  <c r="AH62" i="11"/>
  <c r="S62" i="11"/>
  <c r="S93" i="11"/>
  <c r="S94" i="11"/>
  <c r="S95" i="11"/>
  <c r="Y93" i="11"/>
  <c r="Y94" i="11"/>
  <c r="Y95" i="11"/>
  <c r="Y62" i="11"/>
  <c r="AJ93" i="11"/>
  <c r="AJ94" i="11"/>
  <c r="AJ95" i="11"/>
  <c r="AJ62" i="11"/>
  <c r="E93" i="11"/>
  <c r="E94" i="11"/>
  <c r="E95" i="11"/>
  <c r="E62" i="11"/>
  <c r="AM62" i="11"/>
  <c r="AM93" i="11"/>
  <c r="AM94" i="11"/>
  <c r="AM95" i="11"/>
  <c r="AO93" i="11"/>
  <c r="AO94" i="11"/>
  <c r="AO95" i="11"/>
  <c r="AO62" i="11"/>
  <c r="T93" i="11"/>
  <c r="T94" i="11"/>
  <c r="T95" i="11"/>
  <c r="T62" i="11"/>
  <c r="AR93" i="11"/>
  <c r="AR94" i="11"/>
  <c r="AR95" i="11"/>
  <c r="AR62" i="11"/>
  <c r="W62" i="11"/>
  <c r="W93" i="11"/>
  <c r="W94" i="11"/>
  <c r="W95" i="11"/>
  <c r="K93" i="11"/>
  <c r="K94" i="11"/>
  <c r="K95" i="11"/>
  <c r="K62" i="11"/>
  <c r="D93" i="11"/>
  <c r="D94" i="11"/>
  <c r="D95" i="11"/>
  <c r="D62" i="11"/>
  <c r="Z93" i="11"/>
  <c r="Z94" i="11"/>
  <c r="Z95" i="11"/>
  <c r="Z62" i="11"/>
  <c r="I93" i="11"/>
  <c r="I94" i="11"/>
  <c r="I95" i="11"/>
  <c r="I62" i="11"/>
  <c r="AA93" i="11"/>
  <c r="AA94" i="11"/>
  <c r="AA95" i="11"/>
  <c r="AA62" i="11"/>
  <c r="X93" i="11"/>
  <c r="X94" i="11"/>
  <c r="X95" i="11"/>
  <c r="X62" i="11"/>
  <c r="C109" i="11"/>
  <c r="I25" i="10"/>
  <c r="I15" i="10"/>
  <c r="C97" i="11"/>
  <c r="C94" i="11"/>
  <c r="C110" i="11"/>
  <c r="I26" i="10"/>
  <c r="I16" i="10"/>
  <c r="C98" i="11"/>
  <c r="C95" i="11"/>
  <c r="C111" i="11"/>
  <c r="I27" i="10"/>
  <c r="I28" i="10"/>
  <c r="I18" i="10"/>
  <c r="C99" i="11"/>
  <c r="C100" i="11"/>
  <c r="AK109" i="10"/>
  <c r="AL38" i="10"/>
  <c r="AQ109" i="10"/>
  <c r="AR38" i="10"/>
  <c r="AR9" i="10"/>
  <c r="AJ109" i="10"/>
  <c r="AK38" i="10"/>
  <c r="O109" i="10"/>
  <c r="P9" i="10"/>
  <c r="P38" i="10"/>
  <c r="AR106" i="10"/>
  <c r="AQ110" i="10"/>
  <c r="AR39" i="10"/>
  <c r="AR10" i="10"/>
  <c r="AE105" i="10"/>
  <c r="Q109" i="10"/>
  <c r="P114" i="10"/>
  <c r="P111" i="10"/>
  <c r="Q40" i="10"/>
  <c r="Q41" i="10"/>
  <c r="S39" i="10"/>
  <c r="P110" i="10"/>
  <c r="Q39" i="10"/>
  <c r="AG105" i="10"/>
  <c r="R105" i="10"/>
  <c r="U105" i="10"/>
  <c r="Q114" i="10"/>
  <c r="Q111" i="10"/>
  <c r="AE114" i="10"/>
  <c r="AE110" i="10"/>
  <c r="AR114" i="10"/>
  <c r="AP105" i="10"/>
  <c r="AN109" i="10"/>
  <c r="AO38" i="10"/>
  <c r="AO9" i="10"/>
  <c r="J40" i="10"/>
  <c r="AB114" i="10"/>
  <c r="AB110" i="10"/>
  <c r="AB111" i="10"/>
  <c r="O105" i="10"/>
  <c r="AF39" i="10"/>
  <c r="AE111" i="10"/>
  <c r="AF40" i="10"/>
  <c r="AF41" i="10"/>
  <c r="J109" i="10"/>
  <c r="O110" i="10"/>
  <c r="P39" i="10"/>
  <c r="AH105" i="10"/>
  <c r="AC114" i="10"/>
  <c r="M105" i="10"/>
  <c r="L38" i="10"/>
  <c r="K105" i="10"/>
  <c r="K114" i="10"/>
  <c r="K110" i="10"/>
  <c r="W114" i="10"/>
  <c r="W111" i="10"/>
  <c r="W105" i="10"/>
  <c r="AH109" i="10"/>
  <c r="AI38" i="10"/>
  <c r="X38" i="10"/>
  <c r="L106" i="10"/>
  <c r="L114" i="10"/>
  <c r="Y109" i="10"/>
  <c r="U114" i="10"/>
  <c r="U111" i="10"/>
  <c r="AJ105" i="10"/>
  <c r="AP114" i="10"/>
  <c r="AK112" i="10"/>
  <c r="AH38" i="10"/>
  <c r="I109" i="10"/>
  <c r="J38" i="10"/>
  <c r="I105" i="10"/>
  <c r="I17" i="10"/>
  <c r="G121" i="13"/>
  <c r="P105" i="13"/>
  <c r="J129" i="13"/>
  <c r="AE105" i="13"/>
  <c r="H107" i="13"/>
  <c r="S123" i="13"/>
  <c r="H125" i="13"/>
  <c r="AE128" i="13"/>
  <c r="W113" i="13"/>
  <c r="J125" i="13"/>
  <c r="AA104" i="13"/>
  <c r="AB124" i="13"/>
  <c r="AB129" i="13"/>
  <c r="N105" i="13"/>
  <c r="AA129" i="13"/>
  <c r="AE125" i="13"/>
  <c r="AD125" i="13"/>
  <c r="X121" i="13"/>
  <c r="S117" i="13"/>
  <c r="V129" i="13"/>
  <c r="U109" i="13"/>
  <c r="K129" i="13"/>
  <c r="R121" i="13"/>
  <c r="AJ108" i="13"/>
  <c r="G129" i="13"/>
  <c r="S129" i="13"/>
  <c r="S125" i="13"/>
  <c r="AI112" i="13"/>
  <c r="AI113" i="13"/>
  <c r="AI114" i="13"/>
  <c r="AI115" i="13"/>
  <c r="AL8" i="13"/>
  <c r="AL26" i="13"/>
  <c r="AL17" i="13"/>
  <c r="N108" i="13"/>
  <c r="N109" i="13"/>
  <c r="N110" i="13"/>
  <c r="N111" i="13"/>
  <c r="Q7" i="13"/>
  <c r="Q25" i="13"/>
  <c r="Q16" i="13"/>
  <c r="Z104" i="13"/>
  <c r="R129" i="13"/>
  <c r="X120" i="13"/>
  <c r="Z112" i="13"/>
  <c r="Y104" i="13"/>
  <c r="M125" i="13"/>
  <c r="Z121" i="13"/>
  <c r="U120" i="13"/>
  <c r="U121" i="13"/>
  <c r="U122" i="13"/>
  <c r="U123" i="13"/>
  <c r="X10" i="13"/>
  <c r="X28" i="13"/>
  <c r="AK130" i="13"/>
  <c r="U130" i="13"/>
  <c r="AB126" i="13"/>
  <c r="J126" i="13"/>
  <c r="AJ122" i="13"/>
  <c r="Z118" i="13"/>
  <c r="L114" i="13"/>
  <c r="AB110" i="13"/>
  <c r="AJ130" i="13"/>
  <c r="T130" i="13"/>
  <c r="AA126" i="13"/>
  <c r="I126" i="13"/>
  <c r="AB122" i="13"/>
  <c r="Y118" i="13"/>
  <c r="V110" i="13"/>
  <c r="AH127" i="13"/>
  <c r="Z126" i="13"/>
  <c r="H126" i="13"/>
  <c r="Z122" i="13"/>
  <c r="T118" i="13"/>
  <c r="AK114" i="13"/>
  <c r="M110" i="13"/>
  <c r="M108" i="13"/>
  <c r="M109" i="13"/>
  <c r="M111" i="13"/>
  <c r="P7" i="13"/>
  <c r="P25" i="13"/>
  <c r="AF106" i="13"/>
  <c r="P131" i="13"/>
  <c r="X130" i="13"/>
  <c r="H130" i="13"/>
  <c r="AI128" i="13"/>
  <c r="P128" i="13"/>
  <c r="AI126" i="13"/>
  <c r="Q126" i="13"/>
  <c r="Q124" i="13"/>
  <c r="Q125" i="13"/>
  <c r="Q127" i="13"/>
  <c r="T11" i="13"/>
  <c r="T29" i="13"/>
  <c r="O119" i="13"/>
  <c r="Y116" i="13"/>
  <c r="R114" i="13"/>
  <c r="AE110" i="13"/>
  <c r="N106" i="13"/>
  <c r="G114" i="13"/>
  <c r="O131" i="13"/>
  <c r="V130" i="13"/>
  <c r="V128" i="13"/>
  <c r="V131" i="13"/>
  <c r="Y12" i="13"/>
  <c r="Y30" i="13"/>
  <c r="AJ129" i="13"/>
  <c r="T129" i="13"/>
  <c r="N128" i="13"/>
  <c r="AE126" i="13"/>
  <c r="L126" i="13"/>
  <c r="AF124" i="13"/>
  <c r="K123" i="13"/>
  <c r="I122" i="13"/>
  <c r="Q114" i="13"/>
  <c r="K113" i="13"/>
  <c r="AC110" i="13"/>
  <c r="V109" i="13"/>
  <c r="AI105" i="13"/>
  <c r="P130" i="13"/>
  <c r="AD130" i="13"/>
  <c r="N130" i="13"/>
  <c r="W128" i="13"/>
  <c r="AB127" i="13"/>
  <c r="U126" i="13"/>
  <c r="Y122" i="13"/>
  <c r="J118" i="13"/>
  <c r="AH116" i="13"/>
  <c r="AH117" i="13"/>
  <c r="AH118" i="13"/>
  <c r="AH119" i="13"/>
  <c r="AK9" i="13"/>
  <c r="AK27" i="13"/>
  <c r="AK18" i="13"/>
  <c r="AJ114" i="13"/>
  <c r="V112" i="13"/>
  <c r="J110" i="13"/>
  <c r="W106" i="13"/>
  <c r="G122" i="13"/>
  <c r="G130" i="13"/>
  <c r="AC130" i="13"/>
  <c r="M130" i="13"/>
  <c r="AK126" i="13"/>
  <c r="S126" i="13"/>
  <c r="T122" i="13"/>
  <c r="N120" i="13"/>
  <c r="N121" i="13"/>
  <c r="N122" i="13"/>
  <c r="N123" i="13"/>
  <c r="Q10" i="13"/>
  <c r="Q28" i="13"/>
  <c r="Q19" i="13"/>
  <c r="H118" i="13"/>
  <c r="AD114" i="13"/>
  <c r="I110" i="13"/>
  <c r="U106" i="13"/>
  <c r="AF130" i="13"/>
  <c r="G112" i="13"/>
  <c r="AH131" i="13"/>
  <c r="AB130" i="13"/>
  <c r="L130" i="13"/>
  <c r="AJ126" i="13"/>
  <c r="R126" i="13"/>
  <c r="N124" i="13"/>
  <c r="AF119" i="13"/>
  <c r="AD116" i="13"/>
  <c r="U114" i="13"/>
  <c r="T106" i="13"/>
  <c r="G127" i="13"/>
  <c r="W131" i="13"/>
  <c r="AK127" i="13"/>
  <c r="O127" i="13"/>
  <c r="Y115" i="13"/>
  <c r="Q111" i="13"/>
  <c r="I107" i="13"/>
  <c r="R131" i="13"/>
  <c r="AI127" i="13"/>
  <c r="J127" i="13"/>
  <c r="AG119" i="13"/>
  <c r="P111" i="13"/>
  <c r="M107" i="13"/>
  <c r="U107" i="13"/>
  <c r="AC107" i="13"/>
  <c r="AK107" i="13"/>
  <c r="U111" i="13"/>
  <c r="AC111" i="13"/>
  <c r="AK111" i="13"/>
  <c r="M115" i="13"/>
  <c r="U115" i="13"/>
  <c r="AC115" i="13"/>
  <c r="AK115" i="13"/>
  <c r="N107" i="13"/>
  <c r="W107" i="13"/>
  <c r="AF107" i="13"/>
  <c r="L111" i="13"/>
  <c r="V111" i="13"/>
  <c r="AE111" i="13"/>
  <c r="K115" i="13"/>
  <c r="AD115" i="13"/>
  <c r="J119" i="13"/>
  <c r="S119" i="13"/>
  <c r="AB119" i="13"/>
  <c r="H123" i="13"/>
  <c r="P123" i="13"/>
  <c r="X123" i="13"/>
  <c r="AF123" i="13"/>
  <c r="O107" i="13"/>
  <c r="X107" i="13"/>
  <c r="AG107" i="13"/>
  <c r="W111" i="13"/>
  <c r="AF111" i="13"/>
  <c r="L115" i="13"/>
  <c r="V115" i="13"/>
  <c r="AE115" i="13"/>
  <c r="K119" i="13"/>
  <c r="T119" i="13"/>
  <c r="AD119" i="13"/>
  <c r="I123" i="13"/>
  <c r="Q123" i="13"/>
  <c r="Y123" i="13"/>
  <c r="P107" i="13"/>
  <c r="Y107" i="13"/>
  <c r="AH107" i="13"/>
  <c r="X111" i="13"/>
  <c r="AG111" i="13"/>
  <c r="N115" i="13"/>
  <c r="W115" i="13"/>
  <c r="V119" i="13"/>
  <c r="AE119" i="13"/>
  <c r="R123" i="13"/>
  <c r="Z123" i="13"/>
  <c r="AH123" i="13"/>
  <c r="L107" i="13"/>
  <c r="V107" i="13"/>
  <c r="AE107" i="13"/>
  <c r="K111" i="13"/>
  <c r="AD111" i="13"/>
  <c r="J115" i="13"/>
  <c r="S115" i="13"/>
  <c r="AB115" i="13"/>
  <c r="I119" i="13"/>
  <c r="R119" i="13"/>
  <c r="AA119" i="13"/>
  <c r="O123" i="13"/>
  <c r="W123" i="13"/>
  <c r="AE123" i="13"/>
  <c r="H127" i="13"/>
  <c r="P127" i="13"/>
  <c r="X127" i="13"/>
  <c r="AF127" i="13"/>
  <c r="Q107" i="13"/>
  <c r="AI107" i="13"/>
  <c r="Y111" i="13"/>
  <c r="O115" i="13"/>
  <c r="AG115" i="13"/>
  <c r="W119" i="13"/>
  <c r="K127" i="13"/>
  <c r="T127" i="13"/>
  <c r="AC127" i="13"/>
  <c r="K131" i="13"/>
  <c r="S131" i="13"/>
  <c r="AA131" i="13"/>
  <c r="AI131" i="13"/>
  <c r="AD131" i="13"/>
  <c r="R107" i="13"/>
  <c r="AJ107" i="13"/>
  <c r="H111" i="13"/>
  <c r="Z111" i="13"/>
  <c r="AH115" i="13"/>
  <c r="X119" i="13"/>
  <c r="T123" i="13"/>
  <c r="AJ123" i="13"/>
  <c r="L127" i="13"/>
  <c r="U127" i="13"/>
  <c r="AD127" i="13"/>
  <c r="L131" i="13"/>
  <c r="T131" i="13"/>
  <c r="AB131" i="13"/>
  <c r="AJ131" i="13"/>
  <c r="G123" i="13"/>
  <c r="S107" i="13"/>
  <c r="I111" i="13"/>
  <c r="Q115" i="13"/>
  <c r="Y119" i="13"/>
  <c r="M127" i="13"/>
  <c r="V127" i="13"/>
  <c r="AE127" i="13"/>
  <c r="M131" i="13"/>
  <c r="U131" i="13"/>
  <c r="AC131" i="13"/>
  <c r="AK131" i="13"/>
  <c r="T107" i="13"/>
  <c r="J111" i="13"/>
  <c r="J108" i="13"/>
  <c r="J109" i="13"/>
  <c r="M7" i="13"/>
  <c r="M25" i="13"/>
  <c r="AB111" i="13"/>
  <c r="R115" i="13"/>
  <c r="AJ115" i="13"/>
  <c r="H119" i="13"/>
  <c r="Z119" i="13"/>
  <c r="V123" i="13"/>
  <c r="N127" i="13"/>
  <c r="W127" i="13"/>
  <c r="AG127" i="13"/>
  <c r="N131" i="13"/>
  <c r="G131" i="13"/>
  <c r="G115" i="13"/>
  <c r="J107" i="13"/>
  <c r="AB107" i="13"/>
  <c r="R111" i="13"/>
  <c r="AJ111" i="13"/>
  <c r="H115" i="13"/>
  <c r="Z115" i="13"/>
  <c r="P119" i="13"/>
  <c r="M123" i="13"/>
  <c r="I127" i="13"/>
  <c r="R127" i="13"/>
  <c r="AA127" i="13"/>
  <c r="AJ127" i="13"/>
  <c r="I131" i="13"/>
  <c r="Q131" i="13"/>
  <c r="Y131" i="13"/>
  <c r="AG131" i="13"/>
  <c r="K107" i="13"/>
  <c r="AD107" i="13"/>
  <c r="S111" i="13"/>
  <c r="I115" i="13"/>
  <c r="Q119" i="13"/>
  <c r="G119" i="13"/>
  <c r="G116" i="13"/>
  <c r="G117" i="13"/>
  <c r="G118" i="13"/>
  <c r="J9" i="13"/>
  <c r="J27" i="13"/>
  <c r="J18" i="13"/>
  <c r="AF131" i="13"/>
  <c r="J131" i="13"/>
  <c r="Z127" i="13"/>
  <c r="N119" i="13"/>
  <c r="AE131" i="13"/>
  <c r="H131" i="13"/>
  <c r="Y127" i="13"/>
  <c r="AK123" i="13"/>
  <c r="Z131" i="13"/>
  <c r="S127" i="13"/>
  <c r="AB123" i="13"/>
  <c r="AI111" i="13"/>
  <c r="AA107" i="13"/>
  <c r="X131" i="13"/>
  <c r="AA123" i="13"/>
  <c r="Z107" i="13"/>
  <c r="AE130" i="13"/>
  <c r="W130" i="13"/>
  <c r="O130" i="13"/>
  <c r="AK129" i="13"/>
  <c r="AK128" i="13"/>
  <c r="AN12" i="13"/>
  <c r="AN30" i="13"/>
  <c r="U129" i="13"/>
  <c r="O128" i="13"/>
  <c r="AC126" i="13"/>
  <c r="T126" i="13"/>
  <c r="K126" i="13"/>
  <c r="AF125" i="13"/>
  <c r="K125" i="13"/>
  <c r="P124" i="13"/>
  <c r="AA122" i="13"/>
  <c r="K122" i="13"/>
  <c r="I121" i="13"/>
  <c r="AB118" i="13"/>
  <c r="I118" i="13"/>
  <c r="AG116" i="13"/>
  <c r="AG117" i="13"/>
  <c r="AG118" i="13"/>
  <c r="AJ9" i="13"/>
  <c r="AJ27" i="13"/>
  <c r="N116" i="13"/>
  <c r="N117" i="13"/>
  <c r="N118" i="13"/>
  <c r="Q9" i="13"/>
  <c r="Q27" i="13"/>
  <c r="Q18" i="13"/>
  <c r="AE113" i="13"/>
  <c r="Y112" i="13"/>
  <c r="AD110" i="13"/>
  <c r="L110" i="13"/>
  <c r="W109" i="13"/>
  <c r="AI108" i="13"/>
  <c r="AI109" i="13"/>
  <c r="AI110" i="13"/>
  <c r="AL7" i="13"/>
  <c r="AL25" i="13"/>
  <c r="V106" i="13"/>
  <c r="O105" i="13"/>
  <c r="P104" i="13"/>
  <c r="O104" i="13"/>
  <c r="W104" i="13"/>
  <c r="AE108" i="13"/>
  <c r="AE109" i="13"/>
  <c r="AH7" i="13"/>
  <c r="W112" i="13"/>
  <c r="AE112" i="13"/>
  <c r="AE114" i="13"/>
  <c r="AH8" i="13"/>
  <c r="AH26" i="13"/>
  <c r="AH17" i="13"/>
  <c r="AE116" i="13"/>
  <c r="W120" i="13"/>
  <c r="U104" i="13"/>
  <c r="AD104" i="13"/>
  <c r="K108" i="13"/>
  <c r="AC108" i="13"/>
  <c r="S112" i="13"/>
  <c r="S113" i="13"/>
  <c r="S114" i="13"/>
  <c r="V8" i="13"/>
  <c r="V26" i="13"/>
  <c r="I116" i="13"/>
  <c r="I117" i="13"/>
  <c r="L9" i="13"/>
  <c r="L27" i="13"/>
  <c r="L18" i="13"/>
  <c r="R116" i="13"/>
  <c r="Q120" i="13"/>
  <c r="AH120" i="13"/>
  <c r="K124" i="13"/>
  <c r="S124" i="13"/>
  <c r="V11" i="13"/>
  <c r="V29" i="13"/>
  <c r="AF104" i="13"/>
  <c r="U108" i="13"/>
  <c r="AD108" i="13"/>
  <c r="AD109" i="13"/>
  <c r="AG7" i="13"/>
  <c r="K112" i="13"/>
  <c r="AC112" i="13"/>
  <c r="S116" i="13"/>
  <c r="S118" i="13"/>
  <c r="V9" i="13"/>
  <c r="V27" i="13"/>
  <c r="R120" i="13"/>
  <c r="R122" i="13"/>
  <c r="U10" i="13"/>
  <c r="T124" i="13"/>
  <c r="T125" i="13"/>
  <c r="W11" i="13"/>
  <c r="W29" i="13"/>
  <c r="X104" i="13"/>
  <c r="AG104" i="13"/>
  <c r="AF108" i="13"/>
  <c r="K116" i="13"/>
  <c r="T116" i="13"/>
  <c r="S120" i="13"/>
  <c r="S121" i="13"/>
  <c r="S122" i="13"/>
  <c r="V10" i="13"/>
  <c r="V28" i="13"/>
  <c r="AJ120" i="13"/>
  <c r="AJ121" i="13"/>
  <c r="AM10" i="13"/>
  <c r="AM28" i="13"/>
  <c r="AM19" i="13"/>
  <c r="U124" i="13"/>
  <c r="AC124" i="13"/>
  <c r="T104" i="13"/>
  <c r="AB108" i="13"/>
  <c r="AK108" i="13"/>
  <c r="I112" i="13"/>
  <c r="H116" i="13"/>
  <c r="Z116" i="13"/>
  <c r="P120" i="13"/>
  <c r="R124" i="13"/>
  <c r="Z124" i="13"/>
  <c r="Z125" i="13"/>
  <c r="AC11" i="13"/>
  <c r="AC29" i="13"/>
  <c r="AH124" i="13"/>
  <c r="AH125" i="13"/>
  <c r="AH126" i="13"/>
  <c r="AK11" i="13"/>
  <c r="AK29" i="13"/>
  <c r="R128" i="13"/>
  <c r="AH128" i="13"/>
  <c r="G124" i="13"/>
  <c r="AI130" i="13"/>
  <c r="AA130" i="13"/>
  <c r="S130" i="13"/>
  <c r="S128" i="13"/>
  <c r="V12" i="13"/>
  <c r="V30" i="13"/>
  <c r="K130" i="13"/>
  <c r="AG129" i="13"/>
  <c r="Q129" i="13"/>
  <c r="H129" i="13"/>
  <c r="AC128" i="13"/>
  <c r="T128" i="13"/>
  <c r="W12" i="13"/>
  <c r="W30" i="13"/>
  <c r="K128" i="13"/>
  <c r="Y126" i="13"/>
  <c r="P126" i="13"/>
  <c r="AK125" i="13"/>
  <c r="AA125" i="13"/>
  <c r="AJ124" i="13"/>
  <c r="AJ125" i="13"/>
  <c r="AM11" i="13"/>
  <c r="AM29" i="13"/>
  <c r="X124" i="13"/>
  <c r="Q121" i="13"/>
  <c r="AE120" i="13"/>
  <c r="AE121" i="13"/>
  <c r="AE122" i="13"/>
  <c r="AH10" i="13"/>
  <c r="M120" i="13"/>
  <c r="R118" i="13"/>
  <c r="AD117" i="13"/>
  <c r="AC114" i="13"/>
  <c r="J114" i="13"/>
  <c r="V113" i="13"/>
  <c r="AH112" i="13"/>
  <c r="U110" i="13"/>
  <c r="Z108" i="13"/>
  <c r="AE106" i="13"/>
  <c r="M106" i="13"/>
  <c r="R104" i="13"/>
  <c r="Q105" i="13"/>
  <c r="Y105" i="13"/>
  <c r="AG105" i="13"/>
  <c r="I109" i="13"/>
  <c r="Q109" i="13"/>
  <c r="AG109" i="13"/>
  <c r="Q113" i="13"/>
  <c r="Y113" i="13"/>
  <c r="AG113" i="13"/>
  <c r="Q117" i="13"/>
  <c r="S105" i="13"/>
  <c r="AB105" i="13"/>
  <c r="AK105" i="13"/>
  <c r="H109" i="13"/>
  <c r="R109" i="13"/>
  <c r="AJ109" i="13"/>
  <c r="Z113" i="13"/>
  <c r="Z114" i="13"/>
  <c r="AC8" i="13"/>
  <c r="AC26" i="13"/>
  <c r="O117" i="13"/>
  <c r="X117" i="13"/>
  <c r="T121" i="13"/>
  <c r="K105" i="13"/>
  <c r="T105" i="13"/>
  <c r="AC105" i="13"/>
  <c r="AB109" i="13"/>
  <c r="H113" i="13"/>
  <c r="R113" i="13"/>
  <c r="AJ113" i="13"/>
  <c r="P117" i="13"/>
  <c r="AK121" i="13"/>
  <c r="L105" i="13"/>
  <c r="U105" i="13"/>
  <c r="K109" i="13"/>
  <c r="AC109" i="13"/>
  <c r="J113" i="13"/>
  <c r="AB113" i="13"/>
  <c r="AK113" i="13"/>
  <c r="R117" i="13"/>
  <c r="V121" i="13"/>
  <c r="O125" i="13"/>
  <c r="H105" i="13"/>
  <c r="AA105" i="13"/>
  <c r="AJ105" i="13"/>
  <c r="P109" i="13"/>
  <c r="Z109" i="13"/>
  <c r="W117" i="13"/>
  <c r="AF117" i="13"/>
  <c r="K121" i="13"/>
  <c r="AA121" i="13"/>
  <c r="AB125" i="13"/>
  <c r="L129" i="13"/>
  <c r="G125" i="13"/>
  <c r="G126" i="13"/>
  <c r="J11" i="13"/>
  <c r="J29" i="13"/>
  <c r="AH130" i="13"/>
  <c r="Z130" i="13"/>
  <c r="R130" i="13"/>
  <c r="J130" i="13"/>
  <c r="AF129" i="13"/>
  <c r="X129" i="13"/>
  <c r="P129" i="13"/>
  <c r="I128" i="13"/>
  <c r="AG126" i="13"/>
  <c r="X126" i="13"/>
  <c r="O126" i="13"/>
  <c r="AI125" i="13"/>
  <c r="AI124" i="13"/>
  <c r="AL11" i="13"/>
  <c r="AL29" i="13"/>
  <c r="W124" i="13"/>
  <c r="AH122" i="13"/>
  <c r="AF121" i="13"/>
  <c r="P121" i="13"/>
  <c r="Q118" i="13"/>
  <c r="K117" i="13"/>
  <c r="V116" i="13"/>
  <c r="AB114" i="13"/>
  <c r="I114" i="13"/>
  <c r="AG112" i="13"/>
  <c r="N112" i="13"/>
  <c r="Y108" i="13"/>
  <c r="AD106" i="13"/>
  <c r="AI104" i="13"/>
  <c r="Q104" i="13"/>
  <c r="K106" i="13"/>
  <c r="S106" i="13"/>
  <c r="AA106" i="13"/>
  <c r="AI106" i="13"/>
  <c r="K110" i="13"/>
  <c r="S110" i="13"/>
  <c r="K114" i="13"/>
  <c r="K118" i="13"/>
  <c r="AA118" i="13"/>
  <c r="P106" i="13"/>
  <c r="Y106" i="13"/>
  <c r="AH106" i="13"/>
  <c r="X110" i="13"/>
  <c r="AG110" i="13"/>
  <c r="N114" i="13"/>
  <c r="W114" i="13"/>
  <c r="V118" i="13"/>
  <c r="AE118" i="13"/>
  <c r="V122" i="13"/>
  <c r="H106" i="13"/>
  <c r="Q106" i="13"/>
  <c r="Z106" i="13"/>
  <c r="AJ106" i="13"/>
  <c r="P110" i="13"/>
  <c r="Y110" i="13"/>
  <c r="O114" i="13"/>
  <c r="AG114" i="13"/>
  <c r="W118" i="13"/>
  <c r="AF118" i="13"/>
  <c r="O122" i="13"/>
  <c r="W122" i="13"/>
  <c r="I106" i="13"/>
  <c r="R106" i="13"/>
  <c r="AB106" i="13"/>
  <c r="AK106" i="13"/>
  <c r="H110" i="13"/>
  <c r="Q110" i="13"/>
  <c r="Z110" i="13"/>
  <c r="AJ110" i="13"/>
  <c r="Y114" i="13"/>
  <c r="AH114" i="13"/>
  <c r="O118" i="13"/>
  <c r="X118" i="13"/>
  <c r="H122" i="13"/>
  <c r="P122" i="13"/>
  <c r="X122" i="13"/>
  <c r="AF122" i="13"/>
  <c r="O106" i="13"/>
  <c r="X106" i="13"/>
  <c r="AG106" i="13"/>
  <c r="W110" i="13"/>
  <c r="AF110" i="13"/>
  <c r="M114" i="13"/>
  <c r="V114" i="13"/>
  <c r="AD118" i="13"/>
  <c r="M122" i="13"/>
  <c r="AK122" i="13"/>
  <c r="N126" i="13"/>
  <c r="V126" i="13"/>
  <c r="AD126" i="13"/>
  <c r="AG130" i="13"/>
  <c r="Y130" i="13"/>
  <c r="Q130" i="13"/>
  <c r="I130" i="13"/>
  <c r="W129" i="13"/>
  <c r="O129" i="13"/>
  <c r="AJ128" i="13"/>
  <c r="AA128" i="13"/>
  <c r="Q128" i="13"/>
  <c r="H128" i="13"/>
  <c r="AF126" i="13"/>
  <c r="W126" i="13"/>
  <c r="M126" i="13"/>
  <c r="Y125" i="13"/>
  <c r="N125" i="13"/>
  <c r="AG124" i="13"/>
  <c r="V124" i="13"/>
  <c r="Q122" i="13"/>
  <c r="O121" i="13"/>
  <c r="K120" i="13"/>
  <c r="P118" i="13"/>
  <c r="AB117" i="13"/>
  <c r="H114" i="13"/>
  <c r="M112" i="13"/>
  <c r="AK110" i="13"/>
  <c r="R110" i="13"/>
  <c r="L109" i="13"/>
  <c r="X108" i="13"/>
  <c r="AC106" i="13"/>
  <c r="J106" i="13"/>
  <c r="V105" i="13"/>
  <c r="AH104" i="13"/>
  <c r="L105" i="10"/>
  <c r="AR41" i="10"/>
  <c r="AR12" i="10"/>
  <c r="AQ112" i="10"/>
  <c r="AH111" i="10"/>
  <c r="AH110" i="10"/>
  <c r="AK39" i="10"/>
  <c r="AJ111" i="10"/>
  <c r="AK40" i="10"/>
  <c r="AK41" i="10"/>
  <c r="AK110" i="10"/>
  <c r="AL10" i="10"/>
  <c r="Y111" i="10"/>
  <c r="Y112" i="10"/>
  <c r="L39" i="10"/>
  <c r="K111" i="10"/>
  <c r="L11" i="10"/>
  <c r="L12" i="10"/>
  <c r="P40" i="10"/>
  <c r="P41" i="10"/>
  <c r="AM12" i="13"/>
  <c r="AM30" i="13"/>
  <c r="S12" i="13"/>
  <c r="S30" i="13"/>
  <c r="AC17" i="13"/>
  <c r="Y8" i="13"/>
  <c r="Y26" i="13"/>
  <c r="AJ6" i="13"/>
  <c r="AJ24" i="13"/>
  <c r="AG25" i="13"/>
  <c r="AI11" i="13"/>
  <c r="AI29" i="13"/>
  <c r="U12" i="13"/>
  <c r="U30" i="13"/>
  <c r="U28" i="13"/>
  <c r="U19" i="13"/>
  <c r="U9" i="13"/>
  <c r="U27" i="13"/>
  <c r="S10" i="13"/>
  <c r="S28" i="13"/>
  <c r="S19" i="13"/>
  <c r="AL6" i="13"/>
  <c r="AL24" i="13"/>
  <c r="AJ8" i="13"/>
  <c r="AJ26" i="13"/>
  <c r="AJ17" i="13"/>
  <c r="T10" i="13"/>
  <c r="T28" i="13"/>
  <c r="T19" i="13"/>
  <c r="AH25" i="13"/>
  <c r="AH28" i="13"/>
  <c r="S6" i="13"/>
  <c r="S24" i="13"/>
  <c r="X6" i="13"/>
  <c r="X24" i="13"/>
  <c r="T6" i="13"/>
  <c r="T24" i="13"/>
  <c r="AJ112" i="10"/>
  <c r="AL40" i="10"/>
  <c r="AL41" i="10"/>
  <c r="X7" i="13"/>
  <c r="X25" i="13"/>
  <c r="X16" i="13"/>
  <c r="AC7" i="13"/>
  <c r="AC25" i="13"/>
  <c r="AC16" i="13"/>
  <c r="AK109" i="13"/>
  <c r="AN7" i="13"/>
  <c r="AN25" i="13"/>
  <c r="AN16" i="13"/>
  <c r="AF105" i="13"/>
  <c r="AF109" i="13"/>
  <c r="AF116" i="13"/>
  <c r="AF120" i="13"/>
  <c r="AF128" i="13"/>
  <c r="AF103" i="13"/>
  <c r="AG9" i="13"/>
  <c r="AG27" i="13"/>
  <c r="AG18" i="13"/>
  <c r="Q11" i="13"/>
  <c r="Q29" i="13"/>
  <c r="R6" i="13"/>
  <c r="R24" i="13"/>
  <c r="AF7" i="13"/>
  <c r="AF25" i="13"/>
  <c r="AF16" i="13"/>
  <c r="AA6" i="13"/>
  <c r="AA24" i="13"/>
  <c r="K12" i="13"/>
  <c r="K30" i="13"/>
  <c r="M16" i="13"/>
  <c r="M113" i="13"/>
  <c r="P8" i="13"/>
  <c r="P26" i="13"/>
  <c r="T12" i="13"/>
  <c r="T30" i="13"/>
  <c r="AA10" i="13"/>
  <c r="AA28" i="13"/>
  <c r="AM7" i="13"/>
  <c r="AM25" i="13"/>
  <c r="AD6" i="13"/>
  <c r="AD24" i="13"/>
  <c r="U18" i="13"/>
  <c r="R112" i="13"/>
  <c r="U8" i="13"/>
  <c r="U26" i="13"/>
  <c r="U17" i="13"/>
  <c r="AD12" i="13"/>
  <c r="AD30" i="13"/>
  <c r="AB8" i="13"/>
  <c r="AB26" i="13"/>
  <c r="AB17" i="13"/>
  <c r="AJ18" i="13"/>
  <c r="Q116" i="13"/>
  <c r="T9" i="13"/>
  <c r="T27" i="13"/>
  <c r="T18" i="13"/>
  <c r="R12" i="13"/>
  <c r="R30" i="13"/>
  <c r="X19" i="13"/>
  <c r="W6" i="13"/>
  <c r="W24" i="13"/>
  <c r="H108" i="13"/>
  <c r="K7" i="13"/>
  <c r="K25" i="13"/>
  <c r="K16" i="13"/>
  <c r="X116" i="13"/>
  <c r="AA9" i="13"/>
  <c r="AA27" i="13"/>
  <c r="J128" i="13"/>
  <c r="M12" i="13"/>
  <c r="M30" i="13"/>
  <c r="AK124" i="13"/>
  <c r="AN11" i="13"/>
  <c r="AN29" i="13"/>
  <c r="U112" i="13"/>
  <c r="I120" i="13"/>
  <c r="L10" i="13"/>
  <c r="L28" i="13"/>
  <c r="L19" i="13"/>
  <c r="L104" i="13"/>
  <c r="AK112" i="13"/>
  <c r="AN8" i="13"/>
  <c r="AN26" i="13"/>
  <c r="AN17" i="13"/>
  <c r="O116" i="13"/>
  <c r="R9" i="13"/>
  <c r="R27" i="13"/>
  <c r="R18" i="13"/>
  <c r="AG128" i="13"/>
  <c r="AJ12" i="13"/>
  <c r="AJ30" i="13"/>
  <c r="V18" i="13"/>
  <c r="AB6" i="13"/>
  <c r="AB24" i="13"/>
  <c r="Y124" i="13"/>
  <c r="AB11" i="13"/>
  <c r="AB29" i="13"/>
  <c r="M128" i="13"/>
  <c r="I124" i="13"/>
  <c r="AK104" i="13"/>
  <c r="AB104" i="13"/>
  <c r="AB112" i="13"/>
  <c r="AB116" i="13"/>
  <c r="AB120" i="13"/>
  <c r="AB121" i="13"/>
  <c r="AB128" i="13"/>
  <c r="AB103" i="13"/>
  <c r="Q112" i="13"/>
  <c r="T8" i="13"/>
  <c r="T26" i="13"/>
  <c r="T17" i="13"/>
  <c r="V120" i="13"/>
  <c r="Y10" i="13"/>
  <c r="Y28" i="13"/>
  <c r="Y19" i="13"/>
  <c r="W108" i="13"/>
  <c r="O120" i="13"/>
  <c r="R10" i="13"/>
  <c r="R28" i="13"/>
  <c r="J112" i="13"/>
  <c r="M8" i="13"/>
  <c r="M26" i="13"/>
  <c r="H120" i="13"/>
  <c r="V104" i="13"/>
  <c r="J116" i="13"/>
  <c r="J117" i="13"/>
  <c r="M9" i="13"/>
  <c r="M27" i="13"/>
  <c r="M18" i="13"/>
  <c r="M17" i="13"/>
  <c r="L124" i="13"/>
  <c r="L112" i="13"/>
  <c r="L113" i="13"/>
  <c r="O8" i="13"/>
  <c r="O26" i="13"/>
  <c r="AC104" i="13"/>
  <c r="AJ112" i="13"/>
  <c r="AM8" i="13"/>
  <c r="AM26" i="13"/>
  <c r="AM17" i="13"/>
  <c r="J124" i="13"/>
  <c r="M11" i="13"/>
  <c r="M29" i="13"/>
  <c r="N104" i="13"/>
  <c r="AI10" i="13"/>
  <c r="AI28" i="13"/>
  <c r="S104" i="13"/>
  <c r="P116" i="13"/>
  <c r="S9" i="13"/>
  <c r="S27" i="13"/>
  <c r="T120" i="13"/>
  <c r="W10" i="13"/>
  <c r="W28" i="13"/>
  <c r="I104" i="13"/>
  <c r="U128" i="13"/>
  <c r="X12" i="13"/>
  <c r="X30" i="13"/>
  <c r="H112" i="13"/>
  <c r="K8" i="13"/>
  <c r="K26" i="13"/>
  <c r="K17" i="13"/>
  <c r="G128" i="13"/>
  <c r="J12" i="13"/>
  <c r="J30" i="13"/>
  <c r="AD128" i="13"/>
  <c r="L128" i="13"/>
  <c r="O12" i="13"/>
  <c r="O30" i="13"/>
  <c r="O124" i="13"/>
  <c r="R11" i="13"/>
  <c r="R29" i="13"/>
  <c r="AG108" i="13"/>
  <c r="AJ7" i="13"/>
  <c r="AJ25" i="13"/>
  <c r="AJ16" i="13"/>
  <c r="X128" i="13"/>
  <c r="AA12" i="13"/>
  <c r="AA30" i="13"/>
  <c r="AE124" i="13"/>
  <c r="AH11" i="13"/>
  <c r="AH29" i="13"/>
  <c r="H104" i="13"/>
  <c r="O112" i="13"/>
  <c r="K104" i="13"/>
  <c r="K103" i="13"/>
  <c r="Z120" i="13"/>
  <c r="AC10" i="13"/>
  <c r="AC28" i="13"/>
  <c r="AC19" i="13"/>
  <c r="L108" i="13"/>
  <c r="O7" i="13"/>
  <c r="O25" i="13"/>
  <c r="O16" i="13"/>
  <c r="M104" i="13"/>
  <c r="AD112" i="13"/>
  <c r="M124" i="13"/>
  <c r="P11" i="13"/>
  <c r="P29" i="13"/>
  <c r="S108" i="13"/>
  <c r="S109" i="13"/>
  <c r="V7" i="13"/>
  <c r="V25" i="13"/>
  <c r="G120" i="13"/>
  <c r="J10" i="13"/>
  <c r="J28" i="13"/>
  <c r="J19" i="13"/>
  <c r="AD124" i="13"/>
  <c r="AG11" i="13"/>
  <c r="AG29" i="13"/>
  <c r="Y128" i="13"/>
  <c r="Y129" i="13"/>
  <c r="AB12" i="13"/>
  <c r="AB30" i="13"/>
  <c r="I108" i="13"/>
  <c r="L7" i="13"/>
  <c r="L25" i="13"/>
  <c r="R108" i="13"/>
  <c r="U7" i="13"/>
  <c r="U25" i="13"/>
  <c r="U16" i="13"/>
  <c r="AI12" i="13"/>
  <c r="AI30" i="13"/>
  <c r="AK120" i="13"/>
  <c r="AN10" i="13"/>
  <c r="AN28" i="13"/>
  <c r="P108" i="13"/>
  <c r="AI9" i="13"/>
  <c r="AI27" i="13"/>
  <c r="Q108" i="13"/>
  <c r="AE104" i="13"/>
  <c r="W116" i="13"/>
  <c r="AA116" i="13"/>
  <c r="AA124" i="13"/>
  <c r="AD11" i="13"/>
  <c r="AD29" i="13"/>
  <c r="AA120" i="13"/>
  <c r="AD10" i="13"/>
  <c r="AD28" i="13"/>
  <c r="V108" i="13"/>
  <c r="Y7" i="13"/>
  <c r="Y25" i="13"/>
  <c r="Y16" i="13"/>
  <c r="J104" i="13"/>
  <c r="Y120" i="13"/>
  <c r="Z128" i="13"/>
  <c r="Z129" i="13"/>
  <c r="AC12" i="13"/>
  <c r="AC30" i="13"/>
  <c r="H124" i="13"/>
  <c r="K11" i="13"/>
  <c r="K29" i="13"/>
  <c r="AJ104" i="13"/>
  <c r="AE117" i="13"/>
  <c r="AH9" i="13"/>
  <c r="AH27" i="13"/>
  <c r="AH18" i="13"/>
  <c r="AH16" i="13"/>
  <c r="L16" i="13"/>
  <c r="I125" i="13"/>
  <c r="Z105" i="13"/>
  <c r="AC6" i="13"/>
  <c r="AC24" i="13"/>
  <c r="AG125" i="13"/>
  <c r="AJ11" i="13"/>
  <c r="AJ29" i="13"/>
  <c r="M105" i="13"/>
  <c r="AC125" i="13"/>
  <c r="AF11" i="13"/>
  <c r="AF29" i="13"/>
  <c r="AD113" i="13"/>
  <c r="AH129" i="13"/>
  <c r="AK12" i="13"/>
  <c r="AK30" i="13"/>
  <c r="AI6" i="13"/>
  <c r="AI24" i="13"/>
  <c r="V117" i="13"/>
  <c r="Y9" i="13"/>
  <c r="Y27" i="13"/>
  <c r="Y18" i="13"/>
  <c r="M129" i="13"/>
  <c r="V125" i="13"/>
  <c r="Y11" i="13"/>
  <c r="Y29" i="13"/>
  <c r="AH105" i="13"/>
  <c r="AH113" i="13"/>
  <c r="AH121" i="13"/>
  <c r="AH103" i="13"/>
  <c r="AI7" i="13"/>
  <c r="AI25" i="13"/>
  <c r="AI16" i="13"/>
  <c r="I105" i="13"/>
  <c r="I113" i="13"/>
  <c r="L8" i="13"/>
  <c r="L26" i="13"/>
  <c r="L17" i="13"/>
  <c r="J105" i="13"/>
  <c r="M121" i="13"/>
  <c r="P10" i="13"/>
  <c r="P28" i="13"/>
  <c r="AA117" i="13"/>
  <c r="R105" i="13"/>
  <c r="AK8" i="13"/>
  <c r="AK26" i="13"/>
  <c r="AK17" i="13"/>
  <c r="L125" i="13"/>
  <c r="P125" i="13"/>
  <c r="S11" i="13"/>
  <c r="S29" i="13"/>
  <c r="U113" i="13"/>
  <c r="U125" i="13"/>
  <c r="U103" i="13"/>
  <c r="W105" i="13"/>
  <c r="W121" i="13"/>
  <c r="W125" i="13"/>
  <c r="W103" i="13"/>
  <c r="AE129" i="13"/>
  <c r="AH12" i="13"/>
  <c r="AH30" i="13"/>
  <c r="H121" i="13"/>
  <c r="I129" i="13"/>
  <c r="L12" i="13"/>
  <c r="L30" i="13"/>
  <c r="G113" i="13"/>
  <c r="J8" i="13"/>
  <c r="J26" i="13"/>
  <c r="J17" i="13"/>
  <c r="R125" i="13"/>
  <c r="U11" i="13"/>
  <c r="U29" i="13"/>
  <c r="N129" i="13"/>
  <c r="Q12" i="13"/>
  <c r="Q30" i="13"/>
  <c r="AC113" i="13"/>
  <c r="AF8" i="13"/>
  <c r="AF26" i="13"/>
  <c r="AF17" i="13"/>
  <c r="AK10" i="13"/>
  <c r="AK28" i="13"/>
  <c r="AK19" i="13"/>
  <c r="X125" i="13"/>
  <c r="AA11" i="13"/>
  <c r="AA29" i="13"/>
  <c r="AD129" i="13"/>
  <c r="N113" i="13"/>
  <c r="Q8" i="13"/>
  <c r="Q26" i="13"/>
  <c r="Q17" i="13"/>
  <c r="T117" i="13"/>
  <c r="W9" i="13"/>
  <c r="W27" i="13"/>
  <c r="W18" i="13"/>
  <c r="X109" i="13"/>
  <c r="AA7" i="13"/>
  <c r="AA25" i="13"/>
  <c r="X11" i="13"/>
  <c r="X29" i="13"/>
  <c r="AI129" i="13"/>
  <c r="AL12" i="13"/>
  <c r="AL30" i="13"/>
  <c r="AC129" i="13"/>
  <c r="AF12" i="13"/>
  <c r="AF30" i="13"/>
  <c r="Y121" i="13"/>
  <c r="Y109" i="13"/>
  <c r="AB7" i="13"/>
  <c r="AB25" i="13"/>
  <c r="AB16" i="13"/>
  <c r="Y117" i="13"/>
  <c r="AB9" i="13"/>
  <c r="AB27" i="13"/>
  <c r="AB18" i="13"/>
  <c r="Z117" i="13"/>
  <c r="AC9" i="13"/>
  <c r="AC27" i="13"/>
  <c r="AC18" i="13"/>
  <c r="AD105" i="13"/>
  <c r="H117" i="13"/>
  <c r="K9" i="13"/>
  <c r="K27" i="13"/>
  <c r="K18" i="13"/>
  <c r="O113" i="13"/>
  <c r="O103" i="13"/>
  <c r="AM16" i="13"/>
  <c r="AN19" i="13"/>
  <c r="AA16" i="13"/>
  <c r="P19" i="13"/>
  <c r="V16" i="13"/>
  <c r="AI19" i="13"/>
  <c r="Y17" i="13"/>
  <c r="AA19" i="13"/>
  <c r="S18" i="13"/>
  <c r="AH19" i="13"/>
  <c r="V17" i="13"/>
  <c r="P16" i="13"/>
  <c r="V19" i="13"/>
  <c r="R103" i="13"/>
  <c r="U6" i="13"/>
  <c r="U24" i="13"/>
  <c r="T7" i="13"/>
  <c r="T25" i="13"/>
  <c r="T16" i="13"/>
  <c r="Q103" i="13"/>
  <c r="V103" i="13"/>
  <c r="Y6" i="13"/>
  <c r="Y24" i="13"/>
  <c r="Y103" i="13"/>
  <c r="AG6" i="13"/>
  <c r="AG24" i="13"/>
  <c r="AD103" i="13"/>
  <c r="P6" i="13"/>
  <c r="P24" i="13"/>
  <c r="M103" i="13"/>
  <c r="N103" i="13"/>
  <c r="Q6" i="13"/>
  <c r="Q24" i="13"/>
  <c r="T103" i="13"/>
  <c r="M6" i="13"/>
  <c r="M24" i="13"/>
  <c r="J103" i="13"/>
  <c r="O11" i="13"/>
  <c r="O29" i="13"/>
  <c r="X103" i="13"/>
  <c r="AI103" i="13"/>
  <c r="L6" i="13"/>
  <c r="L24" i="13"/>
  <c r="I103" i="13"/>
  <c r="AK103" i="13"/>
  <c r="AN6" i="13"/>
  <c r="AN24" i="13"/>
  <c r="P12" i="13"/>
  <c r="P30" i="13"/>
  <c r="L103" i="13"/>
  <c r="O6" i="13"/>
  <c r="O24" i="13"/>
  <c r="Z103" i="13"/>
  <c r="L11" i="13"/>
  <c r="L29" i="13"/>
  <c r="AK6" i="13"/>
  <c r="AK24" i="13"/>
  <c r="G103" i="13"/>
  <c r="AE103" i="13"/>
  <c r="AH6" i="13"/>
  <c r="AH24" i="13"/>
  <c r="AM6" i="13"/>
  <c r="AM24" i="13"/>
  <c r="AJ103" i="13"/>
  <c r="K10" i="13"/>
  <c r="K28" i="13"/>
  <c r="K19" i="13"/>
  <c r="S7" i="13"/>
  <c r="S25" i="13"/>
  <c r="S16" i="13"/>
  <c r="P103" i="13"/>
  <c r="R8" i="13"/>
  <c r="R26" i="13"/>
  <c r="R17" i="13"/>
  <c r="V6" i="13"/>
  <c r="V24" i="13"/>
  <c r="S103" i="13"/>
  <c r="AC103" i="13"/>
  <c r="AF6" i="13"/>
  <c r="AF24" i="13"/>
  <c r="AB10" i="13"/>
  <c r="AB28" i="13"/>
  <c r="AB19" i="13"/>
  <c r="AD9" i="13"/>
  <c r="AD27" i="13"/>
  <c r="AD18" i="13"/>
  <c r="AG8" i="13"/>
  <c r="AG26" i="13"/>
  <c r="AG17" i="13"/>
  <c r="K6" i="13"/>
  <c r="K24" i="13"/>
  <c r="H103" i="13"/>
  <c r="AG12" i="13"/>
  <c r="AG30" i="13"/>
  <c r="X8" i="13"/>
  <c r="X26" i="13"/>
  <c r="AG103" i="13"/>
  <c r="AA103" i="13"/>
  <c r="R19" i="13"/>
  <c r="AG16" i="13"/>
  <c r="AL16" i="13"/>
  <c r="X17" i="13"/>
  <c r="AD19" i="13"/>
  <c r="AI18" i="13"/>
  <c r="O17" i="13"/>
  <c r="AA18" i="13"/>
  <c r="W19" i="13"/>
  <c r="P17" i="13"/>
  <c r="Z110" i="10"/>
  <c r="Z111" i="10"/>
  <c r="S111" i="10"/>
  <c r="S110" i="10"/>
  <c r="AL110" i="10"/>
  <c r="AM39" i="10"/>
  <c r="AL111" i="10"/>
  <c r="Y10" i="10"/>
  <c r="Y39" i="10"/>
  <c r="AS111" i="10"/>
  <c r="AS110" i="10"/>
  <c r="AT39" i="10"/>
  <c r="AT10" i="10"/>
  <c r="W112" i="10"/>
  <c r="X40" i="10"/>
  <c r="X41" i="10"/>
  <c r="X11" i="10"/>
  <c r="X12" i="10"/>
  <c r="M111" i="10"/>
  <c r="M110" i="10"/>
  <c r="AI40" i="10"/>
  <c r="AI41" i="10"/>
  <c r="AH112" i="10"/>
  <c r="AC39" i="10"/>
  <c r="AC10" i="10"/>
  <c r="V40" i="10"/>
  <c r="V41" i="10"/>
  <c r="U112" i="10"/>
  <c r="V11" i="10"/>
  <c r="V12" i="10"/>
  <c r="AH10" i="10"/>
  <c r="AH39" i="10"/>
  <c r="Z39" i="10"/>
  <c r="Z10" i="10"/>
  <c r="Z11" i="10"/>
  <c r="Z12" i="10"/>
  <c r="AN38" i="10"/>
  <c r="AN9" i="10"/>
  <c r="AA114" i="10"/>
  <c r="AA105" i="10"/>
  <c r="Y9" i="10"/>
  <c r="L40" i="10"/>
  <c r="L41" i="10"/>
  <c r="Z40" i="10"/>
  <c r="Z41" i="10"/>
  <c r="W110" i="10"/>
  <c r="X39" i="10"/>
  <c r="AL39" i="10"/>
  <c r="U110" i="10"/>
  <c r="K25" i="10"/>
  <c r="Y105" i="10"/>
  <c r="I112" i="10"/>
  <c r="J41" i="10"/>
  <c r="X111" i="10"/>
  <c r="J105" i="10"/>
  <c r="J114" i="10"/>
  <c r="V109" i="10"/>
  <c r="AL105" i="10"/>
  <c r="AF38" i="10"/>
  <c r="S40" i="10"/>
  <c r="S41" i="10"/>
  <c r="R112" i="10"/>
  <c r="R11" i="10"/>
  <c r="R12" i="10"/>
  <c r="Z9" i="10"/>
  <c r="Z38" i="10"/>
  <c r="V114" i="10"/>
  <c r="V9" i="10"/>
  <c r="V38" i="10"/>
  <c r="P105" i="10"/>
  <c r="P109" i="10"/>
  <c r="AF11" i="10"/>
  <c r="AF12" i="10"/>
  <c r="P11" i="10"/>
  <c r="P12" i="10"/>
  <c r="AC11" i="10"/>
  <c r="AC12" i="10"/>
  <c r="AB112" i="10"/>
  <c r="AR110" i="10"/>
  <c r="AS39" i="10"/>
  <c r="AS10" i="10"/>
  <c r="AR111" i="10"/>
  <c r="N105" i="10"/>
  <c r="N114" i="10"/>
  <c r="N109" i="10"/>
  <c r="AC38" i="10"/>
  <c r="AC9" i="10"/>
  <c r="AC110" i="10"/>
  <c r="AC111" i="10"/>
  <c r="AO105" i="10"/>
  <c r="AO114" i="10"/>
  <c r="AG9" i="10"/>
  <c r="AE112" i="10"/>
  <c r="AF114" i="10"/>
  <c r="K112" i="10"/>
  <c r="AG111" i="10"/>
  <c r="AH11" i="10"/>
  <c r="AH12" i="10"/>
  <c r="AC40" i="10"/>
  <c r="AC41" i="10"/>
  <c r="AA109" i="10"/>
  <c r="AB38" i="10"/>
  <c r="J9" i="10"/>
  <c r="AM111" i="10"/>
  <c r="AS105" i="10"/>
  <c r="L111" i="10"/>
  <c r="L110" i="10"/>
  <c r="X105" i="10"/>
  <c r="T114" i="10"/>
  <c r="R9" i="10"/>
  <c r="R38" i="10"/>
  <c r="I110" i="10"/>
  <c r="AP111" i="10"/>
  <c r="AP110" i="10"/>
  <c r="AQ39" i="10"/>
  <c r="AQ10" i="10"/>
  <c r="AD110" i="10"/>
  <c r="AE39" i="10"/>
  <c r="AN105" i="10"/>
  <c r="AN114" i="10"/>
  <c r="AI114" i="10"/>
  <c r="AI105" i="10"/>
  <c r="AI109" i="10"/>
  <c r="AJ38" i="10"/>
  <c r="AE9" i="10"/>
  <c r="AE38" i="10"/>
  <c r="Q10" i="10"/>
  <c r="N9" i="10"/>
  <c r="Q11" i="10"/>
  <c r="Q12" i="10"/>
  <c r="P112" i="10"/>
  <c r="AI10" i="10"/>
  <c r="AI39" i="10"/>
  <c r="K9" i="10"/>
  <c r="K38" i="10"/>
  <c r="AM105" i="10"/>
  <c r="R40" i="10"/>
  <c r="R41" i="10"/>
  <c r="Q112" i="10"/>
  <c r="AD112" i="10"/>
  <c r="AE40" i="10"/>
  <c r="AE41" i="10"/>
  <c r="AL109" i="10"/>
  <c r="AR105" i="10"/>
  <c r="AR109" i="10"/>
  <c r="AS38" i="10"/>
  <c r="AS9" i="10"/>
  <c r="U38" i="10"/>
  <c r="AC105" i="10"/>
  <c r="AC109" i="10"/>
  <c r="AK9" i="10"/>
  <c r="M9" i="10"/>
  <c r="L10" i="10"/>
  <c r="T11" i="10"/>
  <c r="T12" i="10"/>
  <c r="AN10" i="10"/>
  <c r="AF10" i="10"/>
  <c r="X10" i="10"/>
  <c r="P22" i="10"/>
  <c r="P24" i="10"/>
  <c r="AJ9" i="10"/>
  <c r="AL9" i="10"/>
  <c r="AI11" i="10"/>
  <c r="AI12" i="10"/>
  <c r="AA11" i="10"/>
  <c r="AA12" i="10"/>
  <c r="S11" i="10"/>
  <c r="S12" i="10"/>
  <c r="AM10" i="10"/>
  <c r="AI9" i="10"/>
  <c r="AA9" i="10"/>
  <c r="S9" i="10"/>
  <c r="Q110" i="10"/>
  <c r="AQ105" i="10"/>
  <c r="P10" i="10"/>
  <c r="AO111" i="10"/>
  <c r="AO110" i="10"/>
  <c r="AP39" i="10"/>
  <c r="AP10" i="10"/>
  <c r="Q9" i="10"/>
  <c r="Q38" i="10"/>
  <c r="Y40" i="10"/>
  <c r="Y41" i="10"/>
  <c r="Y11" i="10"/>
  <c r="Y12" i="10"/>
  <c r="X112" i="10"/>
  <c r="R39" i="10"/>
  <c r="R10" i="10"/>
  <c r="AI111" i="10"/>
  <c r="AI110" i="10"/>
  <c r="AR112" i="10"/>
  <c r="AS40" i="10"/>
  <c r="N10" i="10"/>
  <c r="N39" i="10"/>
  <c r="AD9" i="10"/>
  <c r="AD38" i="10"/>
  <c r="AN110" i="10"/>
  <c r="AO39" i="10"/>
  <c r="AO10" i="10"/>
  <c r="AN111" i="10"/>
  <c r="T111" i="10"/>
  <c r="T110" i="10"/>
  <c r="AD40" i="10"/>
  <c r="AD41" i="10"/>
  <c r="AD11" i="10"/>
  <c r="AD12" i="10"/>
  <c r="AC112" i="10"/>
  <c r="N40" i="10"/>
  <c r="N41" i="10"/>
  <c r="N11" i="10"/>
  <c r="N12" i="10"/>
  <c r="M112" i="10"/>
  <c r="AM11" i="10"/>
  <c r="AM12" i="10"/>
  <c r="AL112" i="10"/>
  <c r="AM40" i="10"/>
  <c r="AM41" i="10"/>
  <c r="AD10" i="10"/>
  <c r="AD39" i="10"/>
  <c r="AB9" i="10"/>
  <c r="M40" i="10"/>
  <c r="M41" i="10"/>
  <c r="L112" i="10"/>
  <c r="AF111" i="10"/>
  <c r="AF110" i="10"/>
  <c r="W9" i="10"/>
  <c r="W38" i="10"/>
  <c r="S112" i="10"/>
  <c r="T40" i="10"/>
  <c r="T41" i="10"/>
  <c r="AA110" i="10"/>
  <c r="AA111" i="10"/>
  <c r="T39" i="10"/>
  <c r="T10" i="10"/>
  <c r="AA40" i="10"/>
  <c r="AA41" i="10"/>
  <c r="Z112" i="10"/>
  <c r="AH40" i="10"/>
  <c r="AH41" i="10"/>
  <c r="AG112" i="10"/>
  <c r="M10" i="10"/>
  <c r="M11" i="10"/>
  <c r="M12" i="10"/>
  <c r="M39" i="10"/>
  <c r="V111" i="10"/>
  <c r="V110" i="10"/>
  <c r="V39" i="10"/>
  <c r="V10" i="10"/>
  <c r="AQ40" i="10"/>
  <c r="AP112" i="10"/>
  <c r="O38" i="10"/>
  <c r="O9" i="10"/>
  <c r="J110" i="10"/>
  <c r="J111" i="10"/>
  <c r="AE10" i="10"/>
  <c r="AM9" i="10"/>
  <c r="AM38" i="10"/>
  <c r="J10" i="10"/>
  <c r="J39" i="10"/>
  <c r="AN40" i="10"/>
  <c r="AN41" i="10"/>
  <c r="AM112" i="10"/>
  <c r="N111" i="10"/>
  <c r="N110" i="10"/>
  <c r="AN11" i="10"/>
  <c r="AN12" i="10"/>
  <c r="AS112" i="10"/>
  <c r="AT40" i="10"/>
  <c r="AA39" i="10"/>
  <c r="AA10" i="10"/>
  <c r="AQ41" i="10"/>
  <c r="AQ12" i="10"/>
  <c r="AQ11" i="10"/>
  <c r="O11" i="10"/>
  <c r="O12" i="10"/>
  <c r="O40" i="10"/>
  <c r="O41" i="10"/>
  <c r="N112" i="10"/>
  <c r="J112" i="10"/>
  <c r="K40" i="10"/>
  <c r="K41" i="10"/>
  <c r="K11" i="10"/>
  <c r="K12" i="10"/>
  <c r="W39" i="10"/>
  <c r="W10" i="10"/>
  <c r="AG39" i="10"/>
  <c r="AG10" i="10"/>
  <c r="AG11" i="10"/>
  <c r="AG12" i="10"/>
  <c r="U39" i="10"/>
  <c r="U10" i="10"/>
  <c r="AS11" i="10"/>
  <c r="AS41" i="10"/>
  <c r="AS12" i="10"/>
  <c r="K10" i="10"/>
  <c r="K39" i="10"/>
  <c r="V112" i="10"/>
  <c r="W40" i="10"/>
  <c r="W41" i="10"/>
  <c r="W11" i="10"/>
  <c r="W12" i="10"/>
  <c r="AG40" i="10"/>
  <c r="AG41" i="10"/>
  <c r="AF112" i="10"/>
  <c r="U40" i="10"/>
  <c r="U41" i="10"/>
  <c r="T112" i="10"/>
  <c r="U11" i="10"/>
  <c r="U12" i="10"/>
  <c r="AB40" i="10"/>
  <c r="AB41" i="10"/>
  <c r="AA112" i="10"/>
  <c r="AB11" i="10"/>
  <c r="AB12" i="10"/>
  <c r="AN112" i="10"/>
  <c r="AO40" i="10"/>
  <c r="AJ10" i="10"/>
  <c r="AJ39" i="10"/>
  <c r="O39" i="10"/>
  <c r="O10" i="10"/>
  <c r="AB39" i="10"/>
  <c r="AB10" i="10"/>
  <c r="AJ40" i="10"/>
  <c r="AJ41" i="10"/>
  <c r="AI112" i="10"/>
  <c r="AJ11" i="10"/>
  <c r="AJ12" i="10"/>
  <c r="AT11" i="10"/>
  <c r="AT41" i="10"/>
  <c r="AT12" i="10"/>
  <c r="AO112" i="10"/>
  <c r="AP40" i="10"/>
  <c r="AP41" i="10"/>
  <c r="AP12" i="10"/>
  <c r="AP11" i="10"/>
  <c r="AO11" i="10"/>
  <c r="AO41" i="10"/>
  <c r="AO12" i="10"/>
</calcChain>
</file>

<file path=xl/comments1.xml><?xml version="1.0" encoding="utf-8"?>
<comments xmlns="http://schemas.openxmlformats.org/spreadsheetml/2006/main">
  <authors>
    <author>ese-veda02</author>
  </authors>
  <commentList>
    <comment ref="J106" authorId="0" shapeId="0">
      <text>
        <r>
          <rPr>
            <b/>
            <sz val="9"/>
            <color indexed="81"/>
            <rFont val="Tahoma"/>
            <family val="2"/>
          </rPr>
          <t>ese-veda02:</t>
        </r>
        <r>
          <rPr>
            <sz val="9"/>
            <color indexed="81"/>
            <rFont val="Tahoma"/>
            <family val="2"/>
          </rPr>
          <t xml:space="preserve">
After 2007 higher distribution costs because of mainly PV green certificates</t>
        </r>
      </text>
    </comment>
    <comment ref="J111" authorId="0" shapeId="0">
      <text>
        <r>
          <rPr>
            <b/>
            <sz val="9"/>
            <color indexed="81"/>
            <rFont val="Tahoma"/>
            <family val="2"/>
          </rPr>
          <t>ese-veda02:</t>
        </r>
        <r>
          <rPr>
            <sz val="9"/>
            <color indexed="81"/>
            <rFont val="Tahoma"/>
            <family val="2"/>
          </rPr>
          <t xml:space="preserve">
After 2007 higher distribution costs because of mainly PV green certificates</t>
        </r>
      </text>
    </comment>
    <comment ref="R111" authorId="0" shapeId="0">
      <text>
        <r>
          <rPr>
            <b/>
            <sz val="9"/>
            <color indexed="81"/>
            <rFont val="Tahoma"/>
            <family val="2"/>
          </rPr>
          <t>ese-veda02:</t>
        </r>
        <r>
          <rPr>
            <sz val="9"/>
            <color indexed="81"/>
            <rFont val="Tahoma"/>
            <family val="2"/>
          </rPr>
          <t xml:space="preserve">
Excluding green electricity feed in</t>
        </r>
      </text>
    </comment>
    <comment ref="J112" authorId="0" shapeId="0">
      <text>
        <r>
          <rPr>
            <b/>
            <sz val="9"/>
            <color indexed="81"/>
            <rFont val="Tahoma"/>
            <family val="2"/>
          </rPr>
          <t>ese-veda02:</t>
        </r>
        <r>
          <rPr>
            <sz val="9"/>
            <color indexed="81"/>
            <rFont val="Tahoma"/>
            <family val="2"/>
          </rPr>
          <t xml:space="preserve">
After 2007 higher distribution costs because of mainly PV green certificates</t>
        </r>
      </text>
    </comment>
    <comment ref="R112" authorId="0" shapeId="0">
      <text>
        <r>
          <rPr>
            <b/>
            <sz val="9"/>
            <color indexed="81"/>
            <rFont val="Tahoma"/>
            <family val="2"/>
          </rPr>
          <t>ese-veda02:</t>
        </r>
        <r>
          <rPr>
            <sz val="9"/>
            <color indexed="81"/>
            <rFont val="Tahoma"/>
            <family val="2"/>
          </rPr>
          <t xml:space="preserve">
Excluding green electricity feed in</t>
        </r>
      </text>
    </comment>
  </commentList>
</comments>
</file>

<file path=xl/comments2.xml><?xml version="1.0" encoding="utf-8"?>
<comments xmlns="http://schemas.openxmlformats.org/spreadsheetml/2006/main">
  <authors>
    <author>NIJS Wouter (JRC-PETTEN)</author>
  </authors>
  <commentList>
    <comment ref="B12" authorId="0" shapeId="0">
      <text>
        <r>
          <rPr>
            <b/>
            <sz val="9"/>
            <color indexed="81"/>
            <rFont val="Tahoma"/>
            <family val="2"/>
          </rPr>
          <t>NIJS Wouter (JRC-PETTEN):</t>
        </r>
        <r>
          <rPr>
            <sz val="9"/>
            <color indexed="81"/>
            <rFont val="Tahoma"/>
            <family val="2"/>
          </rPr>
          <t xml:space="preserve">
Total net electricity generation covers net electricity generation in all types of power plants. Net electricity generation is defined as the total gross electricity generation (Code 107000) less the consumption of the auxiliary services of the power stations. The generation in pumped storage plants is included.</t>
        </r>
      </text>
    </comment>
    <comment ref="B15" authorId="0" shapeId="0">
      <text>
        <r>
          <rPr>
            <b/>
            <sz val="9"/>
            <color indexed="81"/>
            <rFont val="Tahoma"/>
            <family val="2"/>
          </rPr>
          <t>NIJS Wouter (JRC-PETTEN):</t>
        </r>
        <r>
          <rPr>
            <sz val="9"/>
            <color indexed="81"/>
            <rFont val="Tahoma"/>
            <family val="2"/>
          </rPr>
          <t xml:space="preserve">
Transformation output refers always to gross production of derived products, i.e. the own consumption of the transformation plants is included.</t>
        </r>
      </text>
    </comment>
    <comment ref="AQ48" authorId="0" shapeId="0">
      <text>
        <r>
          <rPr>
            <b/>
            <sz val="9"/>
            <color indexed="81"/>
            <rFont val="Tahoma"/>
            <family val="2"/>
          </rPr>
          <t>NIJS Wouter (JRC-PETTEN):</t>
        </r>
        <r>
          <rPr>
            <sz val="9"/>
            <color indexed="81"/>
            <rFont val="Tahoma"/>
            <family val="2"/>
          </rPr>
          <t xml:space="preserve">
Hydro not included in transformation output as only thermal is included</t>
        </r>
      </text>
    </comment>
    <comment ref="B57" authorId="0" shapeId="0">
      <text>
        <r>
          <rPr>
            <b/>
            <sz val="9"/>
            <color indexed="81"/>
            <rFont val="Tahoma"/>
            <family val="2"/>
          </rPr>
          <t>NIJS Wouter (JRC-PETTEN):</t>
        </r>
        <r>
          <rPr>
            <sz val="9"/>
            <color indexed="81"/>
            <rFont val="Tahoma"/>
            <family val="2"/>
          </rPr>
          <t xml:space="preserve">
Not sum of the three components as different denomenator</t>
        </r>
      </text>
    </comment>
  </commentList>
</comments>
</file>

<file path=xl/comments3.xml><?xml version="1.0" encoding="utf-8"?>
<comments xmlns="http://schemas.openxmlformats.org/spreadsheetml/2006/main">
  <authors>
    <author>ese-veda04</author>
  </authors>
  <commentList>
    <comment ref="B15" authorId="0" shapeId="0">
      <text>
        <r>
          <rPr>
            <b/>
            <sz val="9"/>
            <color indexed="81"/>
            <rFont val="Tahoma"/>
            <charset val="1"/>
          </rPr>
          <t>ese-veda04:</t>
        </r>
        <r>
          <rPr>
            <sz val="9"/>
            <color indexed="81"/>
            <rFont val="Tahoma"/>
            <charset val="1"/>
          </rPr>
          <t xml:space="preserve">
In case we want to change that in the future.</t>
        </r>
      </text>
    </comment>
    <comment ref="C16" authorId="0" shapeId="0">
      <text>
        <r>
          <rPr>
            <b/>
            <sz val="9"/>
            <color indexed="81"/>
            <rFont val="Tahoma"/>
            <charset val="1"/>
          </rPr>
          <t>ese-veda04:</t>
        </r>
        <r>
          <rPr>
            <sz val="9"/>
            <color indexed="81"/>
            <rFont val="Tahoma"/>
            <charset val="1"/>
          </rPr>
          <t xml:space="preserve">
AGRGAS00 was otherwise always more expensive than COMGAS00 and that is not OK.</t>
        </r>
      </text>
    </comment>
    <comment ref="C19" authorId="0" shapeId="0">
      <text>
        <r>
          <rPr>
            <b/>
            <sz val="9"/>
            <color indexed="81"/>
            <rFont val="Tahoma"/>
            <charset val="1"/>
          </rPr>
          <t>ese-veda04:</t>
        </r>
        <r>
          <rPr>
            <sz val="9"/>
            <color indexed="81"/>
            <rFont val="Tahoma"/>
            <charset val="1"/>
          </rPr>
          <t xml:space="preserve">
TRAGAS is almost non existing today so better take a CAPEX consistent with RSDGAS00</t>
        </r>
      </text>
    </comment>
    <comment ref="B21" authorId="0" shapeId="0">
      <text>
        <r>
          <rPr>
            <b/>
            <sz val="9"/>
            <color indexed="81"/>
            <rFont val="Tahoma"/>
            <charset val="1"/>
          </rPr>
          <t>ese-veda04:</t>
        </r>
        <r>
          <rPr>
            <sz val="9"/>
            <color indexed="81"/>
            <rFont val="Tahoma"/>
            <charset val="1"/>
          </rPr>
          <t xml:space="preserve">
In case we want to change that in the future.</t>
        </r>
      </text>
    </comment>
  </commentList>
</comments>
</file>

<file path=xl/comments4.xml><?xml version="1.0" encoding="utf-8"?>
<comments xmlns="http://schemas.openxmlformats.org/spreadsheetml/2006/main">
  <authors>
    <author>ano</author>
  </authors>
  <commentList>
    <comment ref="K6" authorId="0" shapeId="0">
      <text>
        <r>
          <rPr>
            <b/>
            <sz val="9"/>
            <color indexed="81"/>
            <rFont val="Tahoma"/>
            <family val="2"/>
          </rPr>
          <t>ano:</t>
        </r>
        <r>
          <rPr>
            <sz val="9"/>
            <color indexed="81"/>
            <rFont val="Tahoma"/>
            <family val="2"/>
          </rPr>
          <t xml:space="preserve">
based on graph
</t>
        </r>
      </text>
    </comment>
    <comment ref="P6" authorId="0" shapeId="0">
      <text>
        <r>
          <rPr>
            <b/>
            <sz val="9"/>
            <color indexed="81"/>
            <rFont val="Tahoma"/>
            <family val="2"/>
          </rPr>
          <t>ano:</t>
        </r>
        <r>
          <rPr>
            <sz val="9"/>
            <color indexed="81"/>
            <rFont val="Tahoma"/>
            <family val="2"/>
          </rPr>
          <t xml:space="preserve">
no data</t>
        </r>
      </text>
    </comment>
    <comment ref="R6" authorId="0" shapeId="0">
      <text>
        <r>
          <rPr>
            <b/>
            <sz val="9"/>
            <color indexed="81"/>
            <rFont val="Tahoma"/>
            <family val="2"/>
          </rPr>
          <t>ano:</t>
        </r>
        <r>
          <rPr>
            <sz val="9"/>
            <color indexed="81"/>
            <rFont val="Tahoma"/>
            <family val="2"/>
          </rPr>
          <t xml:space="preserve">
No data</t>
        </r>
      </text>
    </comment>
    <comment ref="F7" authorId="0" shapeId="0">
      <text>
        <r>
          <rPr>
            <b/>
            <sz val="9"/>
            <color indexed="81"/>
            <rFont val="Tahoma"/>
            <family val="2"/>
          </rPr>
          <t>ano:</t>
        </r>
        <r>
          <rPr>
            <sz val="9"/>
            <color indexed="81"/>
            <rFont val="Tahoma"/>
            <family val="2"/>
          </rPr>
          <t xml:space="preserve">
Based on the graph.</t>
        </r>
      </text>
    </comment>
  </commentList>
</comments>
</file>

<file path=xl/sharedStrings.xml><?xml version="1.0" encoding="utf-8"?>
<sst xmlns="http://schemas.openxmlformats.org/spreadsheetml/2006/main" count="10602" uniqueCount="342">
  <si>
    <t>See ZIET assumptions for EVTRAND discount rate</t>
  </si>
  <si>
    <t>~TFM_INS</t>
  </si>
  <si>
    <t>Attribute</t>
  </si>
  <si>
    <t>Pset_PN</t>
  </si>
  <si>
    <t>Pset_PD</t>
  </si>
  <si>
    <t>Cset_CN</t>
  </si>
  <si>
    <t>Curr</t>
  </si>
  <si>
    <t>Other_Indexes</t>
  </si>
  <si>
    <t>Year</t>
  </si>
  <si>
    <t>AllRegions</t>
  </si>
  <si>
    <t>AT</t>
  </si>
  <si>
    <t>BE</t>
  </si>
  <si>
    <t>BG</t>
  </si>
  <si>
    <t>CH</t>
  </si>
  <si>
    <t>CY</t>
  </si>
  <si>
    <t>CZ</t>
  </si>
  <si>
    <t>DE</t>
  </si>
  <si>
    <t>DK</t>
  </si>
  <si>
    <t>EE</t>
  </si>
  <si>
    <t>ES</t>
  </si>
  <si>
    <t>FI</t>
  </si>
  <si>
    <t>FR</t>
  </si>
  <si>
    <t>HR</t>
  </si>
  <si>
    <t>HU</t>
  </si>
  <si>
    <t>IE</t>
  </si>
  <si>
    <t>IS</t>
  </si>
  <si>
    <t>IT</t>
  </si>
  <si>
    <t>LT</t>
  </si>
  <si>
    <t>LU</t>
  </si>
  <si>
    <t>LV</t>
  </si>
  <si>
    <t>MT</t>
  </si>
  <si>
    <t>NL</t>
  </si>
  <si>
    <t>NO</t>
  </si>
  <si>
    <t>PL</t>
  </si>
  <si>
    <t>PT</t>
  </si>
  <si>
    <t>RO</t>
  </si>
  <si>
    <t>SE</t>
  </si>
  <si>
    <t>SI</t>
  </si>
  <si>
    <t>SK</t>
  </si>
  <si>
    <t>UK</t>
  </si>
  <si>
    <t>AL</t>
  </si>
  <si>
    <t>BA</t>
  </si>
  <si>
    <t>ME</t>
  </si>
  <si>
    <t>MK</t>
  </si>
  <si>
    <t>RS</t>
  </si>
  <si>
    <t>EVTRANS_H-H</t>
  </si>
  <si>
    <t>EVTRANS_H-M</t>
  </si>
  <si>
    <t>EVTRANS_M-L</t>
  </si>
  <si>
    <t>LIFE</t>
  </si>
  <si>
    <t>EVTRANS*</t>
  </si>
  <si>
    <t>NCAP_AF</t>
  </si>
  <si>
    <t>NCAP_COST</t>
  </si>
  <si>
    <t>EUR10</t>
  </si>
  <si>
    <t>EVTRANS_L-M</t>
  </si>
  <si>
    <t>FLO_EMIS</t>
  </si>
  <si>
    <t>ELCLossInTransmsn</t>
  </si>
  <si>
    <t>ACT</t>
  </si>
  <si>
    <t>ACT_COST</t>
  </si>
  <si>
    <t>EFF</t>
  </si>
  <si>
    <t>Electricity prices components for domestic consumers, from 2007 onwards - annual data [nrg_pc_204_c]</t>
  </si>
  <si>
    <t>Last update</t>
  </si>
  <si>
    <t>Extracted on</t>
  </si>
  <si>
    <t>Source of data</t>
  </si>
  <si>
    <t>Eurostat</t>
  </si>
  <si>
    <t>Short Description</t>
  </si>
  <si>
    <t>Short Description is not available</t>
  </si>
  <si>
    <t>CONSOM</t>
  </si>
  <si>
    <t>Band DC : 2 500 kWh &lt; Consumption &lt; 5 000 kWh</t>
  </si>
  <si>
    <t>BREAKDOWN</t>
  </si>
  <si>
    <t>Network costs</t>
  </si>
  <si>
    <t>CURRENCY</t>
  </si>
  <si>
    <t>THIS TABLE is without taxes and levies</t>
  </si>
  <si>
    <t>Belgium</t>
  </si>
  <si>
    <t>Bulgaria</t>
  </si>
  <si>
    <t>Czech Republic</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</si>
  <si>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</si>
  <si>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</si>
  <si>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</si>
  <si>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</si>
  <si>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</si>
  <si>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</si>
  <si>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</si>
  <si>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</si>
  <si>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</si>
  <si>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</si>
  <si>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</si>
  <si>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</si>
  <si>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</si>
  <si>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</si>
  <si>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</si>
  <si>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</si>
  <si>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</si>
  <si>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</si>
  <si>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</si>
  <si>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</si>
  <si>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</si>
  <si>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</si>
  <si>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</si>
  <si>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</si>
  <si>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United Kingdom</t>
  </si>
  <si>
    <t>Norway</t>
  </si>
  <si>
    <t>Montenegro</t>
  </si>
  <si>
    <t>Turkey</t>
  </si>
  <si>
    <t>Bosnia and Herzegovina</t>
  </si>
  <si>
    <t>2007S2</t>
  </si>
  <si>
    <t>:</t>
  </si>
  <si>
    <t>2008S2</t>
  </si>
  <si>
    <t>2009S2</t>
  </si>
  <si>
    <t>2010S2</t>
  </si>
  <si>
    <t>2011S2</t>
  </si>
  <si>
    <t>2012S2</t>
  </si>
  <si>
    <t>Electricity prices components for industrial consumers, from 2007 onwards - annual data [nrg_pc_205_c]</t>
  </si>
  <si>
    <t>Band IE : 20 000 MWh &lt; Consumption &lt; 70 000 MWh</t>
  </si>
  <si>
    <t xml:space="preserve">Active Unit:  </t>
  </si>
  <si>
    <t>Period</t>
  </si>
  <si>
    <t>-</t>
  </si>
  <si>
    <t>Process</t>
  </si>
  <si>
    <t>Commodity</t>
  </si>
  <si>
    <t>Attribute\Region</t>
  </si>
  <si>
    <t>Mt</t>
  </si>
  <si>
    <t>VAR_Cap</t>
  </si>
  <si>
    <t>Supply, transformation, consumption - electricity - annual data [nrg_105a]</t>
  </si>
  <si>
    <t>UNIT</t>
  </si>
  <si>
    <t>Terajoule</t>
  </si>
  <si>
    <t>PRODUCT</t>
  </si>
  <si>
    <t>Electrical energy</t>
  </si>
  <si>
    <t>TIME</t>
  </si>
  <si>
    <t>INDIC_NRG/GEO</t>
  </si>
  <si>
    <t>European Union (27 countries)</t>
  </si>
  <si>
    <t>European Union (25 countries)</t>
  </si>
  <si>
    <t>European Union (15 countries)</t>
  </si>
  <si>
    <t>New Member States (10 countries)</t>
  </si>
  <si>
    <t>Euro area (EA11-2000, EA12-2006, EA13-2007, EA15-2008, EA16-2010, EA17)</t>
  </si>
  <si>
    <t>Euro area (17 countries)</t>
  </si>
  <si>
    <t>Euro area (16 countries)</t>
  </si>
  <si>
    <t>Euro area (15 countries)</t>
  </si>
  <si>
    <t>Euro area (13 countries)</t>
  </si>
  <si>
    <t>Euro area (12 countries)</t>
  </si>
  <si>
    <t>European Economic Area (EU-15 plus IS, LI, NO)</t>
  </si>
  <si>
    <t>Iceland</t>
  </si>
  <si>
    <t>Switzerland</t>
  </si>
  <si>
    <t>Former Yugoslav Republic of Macedonia, the</t>
  </si>
  <si>
    <t>2005</t>
  </si>
  <si>
    <t>Total gross production</t>
  </si>
  <si>
    <t>Total net production</t>
  </si>
  <si>
    <t>Imports</t>
  </si>
  <si>
    <t>Exports</t>
  </si>
  <si>
    <t>Transformation output</t>
  </si>
  <si>
    <t>Transformation output - Conventional Thermal Power Stations</t>
  </si>
  <si>
    <t>Transformation output - Main Activity Conventional Thermal Power Stations</t>
  </si>
  <si>
    <t>Transformation output - Autoproducer Conventional Thermal Power Stations</t>
  </si>
  <si>
    <t>Transformation output - Nuclear Power Stations</t>
  </si>
  <si>
    <t>Own Use in Electricity, CHP and Heat Plants</t>
  </si>
  <si>
    <t>Distribution Losses</t>
  </si>
  <si>
    <t>Energy Available for Final Consumption</t>
  </si>
  <si>
    <t>Final Energy Consumption</t>
  </si>
  <si>
    <t>Statistical Difference</t>
  </si>
  <si>
    <t>2011</t>
  </si>
  <si>
    <t>Losses Own consumption</t>
  </si>
  <si>
    <t>Losses Transformation (both close to power plants AND voltage changing transformers)</t>
  </si>
  <si>
    <t>Losses Transport of electricity</t>
  </si>
  <si>
    <t>Total losses</t>
  </si>
  <si>
    <t>Check transformator loss</t>
  </si>
  <si>
    <t>Net hydro, pv,…. (Net production minus Transfomation output thermal plants excluding own consumption)</t>
  </si>
  <si>
    <t>Share</t>
  </si>
  <si>
    <t>Transformator output excl autoproducers</t>
  </si>
  <si>
    <t>Check</t>
  </si>
  <si>
    <t>Own consumption</t>
  </si>
  <si>
    <t>Transformation losses</t>
  </si>
  <si>
    <t>Transport of electricity</t>
  </si>
  <si>
    <t>Total loss</t>
  </si>
  <si>
    <t>Total losses for JET in relation to finale energy consumption</t>
  </si>
  <si>
    <t>Using INPUT per output</t>
  </si>
  <si>
    <t>Using EFF</t>
  </si>
  <si>
    <t>Assume following distribution over High, Medium and Low</t>
  </si>
  <si>
    <t>and that most of electricity is injected at high level</t>
  </si>
  <si>
    <t>High</t>
  </si>
  <si>
    <t>Medium</t>
  </si>
  <si>
    <t>Low</t>
  </si>
  <si>
    <t>Losses High</t>
  </si>
  <si>
    <t>Losses Medium</t>
  </si>
  <si>
    <t>Losses Low</t>
  </si>
  <si>
    <t>Absolute loss High</t>
  </si>
  <si>
    <t>Absolute loss Medium</t>
  </si>
  <si>
    <t>Absolute loss Low</t>
  </si>
  <si>
    <t>Total loss out of 100 units injected</t>
  </si>
  <si>
    <t>To be compared with</t>
  </si>
  <si>
    <t>H + 1.5 x 0.7 x H + 1.5x1.5x0.6xH</t>
  </si>
  <si>
    <t>3.4 H</t>
  </si>
  <si>
    <t>Efficiency High</t>
  </si>
  <si>
    <t>Efficiency Medium</t>
  </si>
  <si>
    <t>Efficiency Low</t>
  </si>
  <si>
    <t>Date</t>
  </si>
  <si>
    <t>Sheet</t>
  </si>
  <si>
    <t>Cell</t>
  </si>
  <si>
    <t>Comment</t>
  </si>
  <si>
    <t>National grid cost and loss</t>
  </si>
  <si>
    <t>B108</t>
  </si>
  <si>
    <t>Moved limitation on STG_OUT in Winter Peak to the UC_Storage scenario file</t>
  </si>
  <si>
    <t>EL</t>
  </si>
  <si>
    <t>Euro</t>
  </si>
  <si>
    <t>TIME/GEO</t>
  </si>
  <si>
    <t>Liechtenstein</t>
  </si>
  <si>
    <t>Albania</t>
  </si>
  <si>
    <t>Serbia</t>
  </si>
  <si>
    <t>Kosovo (under United Nations Security Council Resolution 1244/99)</t>
  </si>
  <si>
    <t>Moldova</t>
  </si>
  <si>
    <t>2013S2</t>
  </si>
  <si>
    <t>2014S2</t>
  </si>
  <si>
    <t>2015S2</t>
  </si>
  <si>
    <t>KS</t>
  </si>
  <si>
    <t>Table Name: T_200417_134843</t>
  </si>
  <si>
    <t>Scenario</t>
  </si>
  <si>
    <t>TimeSlice\Region</t>
  </si>
  <si>
    <t>Baseline_HRE10</t>
  </si>
  <si>
    <t>VAR_FOut</t>
  </si>
  <si>
    <t>AGRGAS00</t>
  </si>
  <si>
    <t>AGRGAS</t>
  </si>
  <si>
    <t>F</t>
  </si>
  <si>
    <t>R</t>
  </si>
  <si>
    <t>S</t>
  </si>
  <si>
    <t>W</t>
  </si>
  <si>
    <t>COMGAS00</t>
  </si>
  <si>
    <t>COMGAS</t>
  </si>
  <si>
    <t>ELCGAS00</t>
  </si>
  <si>
    <t>ELCGAS</t>
  </si>
  <si>
    <t>INDGAS00</t>
  </si>
  <si>
    <t>INDGAS</t>
  </si>
  <si>
    <t>RSDGAS00</t>
  </si>
  <si>
    <t>RSDGAS</t>
  </si>
  <si>
    <t>SUPGAS00</t>
  </si>
  <si>
    <t>SUPGAS</t>
  </si>
  <si>
    <t>TRAGAS00</t>
  </si>
  <si>
    <t>TRAGAS</t>
  </si>
  <si>
    <t>Check TOTAL</t>
  </si>
  <si>
    <t>FD</t>
  </si>
  <si>
    <t>FN</t>
  </si>
  <si>
    <t>FP</t>
  </si>
  <si>
    <t>RD</t>
  </si>
  <si>
    <t>RN</t>
  </si>
  <si>
    <t>RP</t>
  </si>
  <si>
    <t>SD</t>
  </si>
  <si>
    <t>SN</t>
  </si>
  <si>
    <t>SP</t>
  </si>
  <si>
    <t>WD</t>
  </si>
  <si>
    <t>WN</t>
  </si>
  <si>
    <t>WP</t>
  </si>
  <si>
    <t>Check MAX</t>
  </si>
  <si>
    <t>*GAS00</t>
  </si>
  <si>
    <t>*fuel tech*</t>
  </si>
  <si>
    <t>EUR/GJ</t>
  </si>
  <si>
    <t>GW/year depreciation</t>
  </si>
  <si>
    <t>Commodity\Region</t>
  </si>
  <si>
    <t>Annex 3 of following document:</t>
  </si>
  <si>
    <t xml:space="preserve">https://ec.europa.eu/energy/sites/ener/files/documents/swd2.pdf </t>
  </si>
  <si>
    <t>EUR/KWh</t>
  </si>
  <si>
    <t xml:space="preserve">https://ec.europa.eu/energy/sites/ener/files/documents/20150313%20Tariff%20report%20fina_revREF-E.PDF </t>
  </si>
  <si>
    <t>Source</t>
  </si>
  <si>
    <t>VT_EUReg_RSD_V1p6 sheet Dwelling stock</t>
  </si>
  <si>
    <t>based on IDEES database</t>
  </si>
  <si>
    <t>https://ec.europa.eu/energy/en/data-analysis/market-analysis</t>
  </si>
  <si>
    <t>Consumption</t>
  </si>
  <si>
    <t>Germany</t>
  </si>
  <si>
    <t>Slovania</t>
  </si>
  <si>
    <t>20-200 GJ</t>
  </si>
  <si>
    <t>Band D2</t>
  </si>
  <si>
    <t>10 000 - 100 000 GJ; medium size industrial consumers</t>
  </si>
  <si>
    <t>Band I3</t>
  </si>
  <si>
    <t>Distance component (heat density ?). Population density</t>
  </si>
  <si>
    <t>"new" versus "old" network component.</t>
  </si>
  <si>
    <t>Peak capacity</t>
  </si>
  <si>
    <t>Transmission</t>
  </si>
  <si>
    <t>Distribution</t>
  </si>
  <si>
    <t>Standing charge</t>
  </si>
  <si>
    <t>Model input data:</t>
  </si>
  <si>
    <t>The idea is that a grid will be modelled as a NCAP_PASTI so that there is an annual "renewal" of the existing capacity which could be considered the O&amp;M.</t>
  </si>
  <si>
    <t>Using a CAPEX - 60yrs - is good to reflect the irreversibility. Convert to EUR/GJ before converting annuity to CAPEX (EUR/(GJ/a)).</t>
  </si>
  <si>
    <t>Regardless of the regressions, we want our model to have the per kwh cost from the Annex to be included, before we move this into a CAPEX</t>
  </si>
  <si>
    <t>The regressions give some more insight in the explanatory variables but do not matter in the end because we already want to use a per kwh basis cost.</t>
  </si>
  <si>
    <t>By modelling it as a capacity, the grid costs will reflect the true cost even if a system is decomissioning its gas slowly.</t>
  </si>
  <si>
    <t>Following steps are taken:</t>
  </si>
  <si>
    <t>1. Apply the construction price index factor for all countries - to include real costs in our model, see regression 6b</t>
  </si>
  <si>
    <t>2. Convert to EUR/GJ before converting annuity to CAPEX (EUR/(GJ/a)).</t>
  </si>
  <si>
    <t>3. Converting annuity to CAPEX (EUR/kW).</t>
  </si>
  <si>
    <t>GW will be the unit of the Fuel Techs because we have a better understanding of it.</t>
  </si>
  <si>
    <t>The GAS Fuel Techs don’t have a TSLVL but because the output is SEASONAL, they will work like seasonal.</t>
  </si>
  <si>
    <t>This means the capacity will be based on the Winter seasons activity.</t>
  </si>
  <si>
    <t>We have to include this information so to be sure the yearly cost of the "new capacity" reflects the EUR/KWh cost</t>
  </si>
  <si>
    <t>Construction Price level indices (EU28=100)</t>
  </si>
  <si>
    <t>Convert to EUR/GJ</t>
  </si>
  <si>
    <t>2015</t>
  </si>
  <si>
    <t>Purchasing power parities (PPPs), price level indices and real expenditures for ESA 2010 aggregates [prc_ppp_ind]</t>
  </si>
  <si>
    <t>2000</t>
  </si>
  <si>
    <t>AGGREG95</t>
  </si>
  <si>
    <t>INDIC_NA/GEO</t>
  </si>
  <si>
    <t>European Union (28 countries)</t>
  </si>
  <si>
    <t>Euro area (19 countries)</t>
  </si>
  <si>
    <t>Euro area (18 countries)</t>
  </si>
  <si>
    <t>Euro area (11 countries)</t>
  </si>
  <si>
    <t>Candidate and potential candidate countries except Turkey and Kosovo</t>
  </si>
  <si>
    <t>United States</t>
  </si>
  <si>
    <t>Japan</t>
  </si>
  <si>
    <t>Gross Domestic Product</t>
  </si>
  <si>
    <t>Purchasing power parities (EU28=1)</t>
  </si>
  <si>
    <t>Purchasing power parities (EU27=1)</t>
  </si>
  <si>
    <t>Purchasing power parities (EU15=1)</t>
  </si>
  <si>
    <t>Price level indices (EU28=100)</t>
  </si>
  <si>
    <t>Price level indices (EU27=100)</t>
  </si>
  <si>
    <t>Price level indices (EU15=100)</t>
  </si>
  <si>
    <t>Nominal expenditure in national currency</t>
  </si>
  <si>
    <t>Nominal expenditure as a percentage of GDP (GDP=100)</t>
  </si>
  <si>
    <t>Nominal expenditure (in euro)</t>
  </si>
  <si>
    <t>Nominal expenditure per inhabitant (in euro)</t>
  </si>
  <si>
    <t>Real expenditure (in PPS_EU28)</t>
  </si>
  <si>
    <t>Real expenditure (in PPS_EU27)</t>
  </si>
  <si>
    <t>Real expenditure (in PPS_EU15)</t>
  </si>
  <si>
    <t>Real expenditure per capita (in PPS_EU28)</t>
  </si>
  <si>
    <t>Real expenditure per capita (in PPS_EU27)</t>
  </si>
  <si>
    <t>Real expenditure per capita (in PPS_EU15)</t>
  </si>
  <si>
    <t>Volume indices of real expenditure per capita in PPS (EU28=100)</t>
  </si>
  <si>
    <t>Volume indices of real expenditure per capita in PPS (EU27=100)</t>
  </si>
  <si>
    <t>Volume indices of real expenditure per capita in PPS (EU15=100)</t>
  </si>
  <si>
    <t>Housing, water, electricity, gas and other fuels</t>
  </si>
  <si>
    <t>Electricity, gas and other fuels</t>
  </si>
  <si>
    <t>Construction</t>
  </si>
  <si>
    <t>Residential buildings</t>
  </si>
  <si>
    <t>Non-residential buildings</t>
  </si>
  <si>
    <t>Special value:</t>
  </si>
  <si>
    <t>not available</t>
  </si>
  <si>
    <t>2010</t>
  </si>
  <si>
    <t>RSDGAS00,TRAGAS00</t>
  </si>
  <si>
    <t>COMGAS00,AGRGAS00</t>
  </si>
  <si>
    <t>INDGAS00,SUPGAS00</t>
  </si>
  <si>
    <t>See ZIET assumptions for discount rate or SepDB</t>
  </si>
  <si>
    <t>Table Name: T_200417_140336</t>
  </si>
  <si>
    <t>Scenario\Region</t>
  </si>
  <si>
    <t>OLD methodology - this ignores the fact that there is not continuously power being delivered.</t>
  </si>
  <si>
    <t>'2010</t>
  </si>
  <si>
    <t>VAR_Act</t>
  </si>
  <si>
    <t>PRC_CAPACT</t>
  </si>
  <si>
    <t>EUR17</t>
  </si>
  <si>
    <t>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</si>
</sst>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43" formatCode="_-* #,##0.00_-;\-* #,##0.00_-;_-* &quot;-&quot;??_-;_-@_-"/>
    <numFmt numFmtId="170" formatCode="_(&quot;$&quot;* #,##0.00_);_(&quot;$&quot;* \(#,##0.00\);_(&quot;$&quot;* &quot;-&quot;??_);_(@_)"/>
    <numFmt numFmtId="171" formatCode="_(* #,##0.00_);_(* \(#,##0.00\);_(* &quot;-&quot;??_);_(@_)"/>
    <numFmt numFmtId="172" formatCode="0.0"/>
    <numFmt numFmtId="173" formatCode="dd\.mm\.yy"/>
    <numFmt numFmtId="174" formatCode="#,##0.0000"/>
    <numFmt numFmtId="175" formatCode="0.0%"/>
    <numFmt numFmtId="176" formatCode="#,##0.000"/>
    <numFmt numFmtId="177" formatCode="0.000"/>
    <numFmt numFmtId="178" formatCode="_-* #,##0.00\ _€_-;\-* #,##0.00\ _€_-;_-* &quot;-&quot;??\ _€_-;_-@_-"/>
    <numFmt numFmtId="179" formatCode="_ * #,##0.00_ ;_ * \-#,##0.00_ ;_ * &quot;-&quot;??_ ;_ @_ "/>
    <numFmt numFmtId="180" formatCode="_-[$€-2]* #,##0.00_-;\-[$€-2]* #,##0.00_-;_-[$€-2]* &quot;-&quot;??_-"/>
    <numFmt numFmtId="181" formatCode="_-[$€-2]\ * #,##0.00_-;\-[$€-2]\ * #,##0.00_-;_-[$€-2]\ * &quot;-&quot;??_-"/>
    <numFmt numFmtId="182" formatCode="_([$€-2]* #,##0.00_);_([$€-2]* \(#,##0.00\);_([$€-2]* &quot;-&quot;??_)"/>
    <numFmt numFmtId="183" formatCode="_-* #,##0.00\ &quot;€&quot;_-;\-* #,##0.00\ &quot;€&quot;_-;_-* &quot;-&quot;??\ &quot;€&quot;_-;_-@_-"/>
    <numFmt numFmtId="184" formatCode="_([$€]* #,##0.00_);_([$€]* \(#,##0.00\);_([$€]* &quot;-&quot;??_);_(@_)"/>
    <numFmt numFmtId="185" formatCode="_-[$€]* #,##0.00_-;\-[$€]* #,##0.00_-;_-[$€]* &quot;-&quot;??_-;_-@_-"/>
    <numFmt numFmtId="186" formatCode="\(##\);\(##\)"/>
    <numFmt numFmtId="187" formatCode="#,##0;\-\ #,##0;_-\ &quot;- &quot;"/>
    <numFmt numFmtId="188" formatCode="_ * #,##0_ ;_ * \-#,##0_ ;_ * &quot;-&quot;_ ;_ @_ "/>
    <numFmt numFmtId="189" formatCode="_ &quot;kr&quot;\ * #,##0_ ;_ &quot;kr&quot;\ * \-#,##0_ ;_ &quot;kr&quot;\ * &quot;-&quot;_ ;_ @_ "/>
    <numFmt numFmtId="190" formatCode="#,##0.0"/>
    <numFmt numFmtId="191" formatCode="_ &quot;kr&quot;\ * #,##0.00_ ;_ &quot;kr&quot;\ * \-#,##0.00_ ;_ &quot;kr&quot;\ * &quot;-&quot;??_ ;_ @_ "/>
    <numFmt numFmtId="208" formatCode="#,##0.000000"/>
    <numFmt numFmtId="209" formatCode="#,##0.00000"/>
  </numFmts>
  <fonts count="76">
    <font>
      <sz val="11"/>
      <color theme="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12"/>
      <name val="Arial"/>
      <family val="2"/>
    </font>
    <font>
      <b/>
      <sz val="10"/>
      <name val="Arial"/>
      <family val="2"/>
    </font>
    <font>
      <sz val="11"/>
      <name val="Arial"/>
      <family val="2"/>
    </font>
    <font>
      <b/>
      <sz val="9"/>
      <color indexed="81"/>
      <name val="Tahoma"/>
      <family val="2"/>
    </font>
    <font>
      <sz val="9"/>
      <color indexed="81"/>
      <name val="Tahoma"/>
      <family val="2"/>
    </font>
    <font>
      <sz val="10"/>
      <name val="Arial"/>
      <family val="2"/>
      <charset val="161"/>
    </font>
    <font>
      <b/>
      <sz val="11"/>
      <name val="Arial"/>
      <family val="2"/>
    </font>
    <font>
      <u/>
      <sz val="12"/>
      <color indexed="20"/>
      <name val="??"/>
      <charset val="134"/>
    </font>
    <font>
      <sz val="9"/>
      <name val="Times New Roman"/>
      <family val="1"/>
    </font>
    <font>
      <b/>
      <sz val="9"/>
      <name val="Times New Roman"/>
      <family val="1"/>
    </font>
    <font>
      <sz val="9"/>
      <color indexed="8"/>
      <name val="Times New Roman"/>
      <family val="1"/>
    </font>
    <font>
      <sz val="12"/>
      <color indexed="8"/>
      <name val="Times New Roman"/>
      <family val="1"/>
    </font>
    <font>
      <sz val="10"/>
      <color indexed="56"/>
      <name val="Arial"/>
      <family val="2"/>
    </font>
    <font>
      <sz val="10"/>
      <name val="Arial Cyr"/>
      <charset val="204"/>
    </font>
    <font>
      <i/>
      <sz val="8"/>
      <color indexed="38"/>
      <name val="Arial"/>
      <family val="2"/>
    </font>
    <font>
      <sz val="10"/>
      <color indexed="8"/>
      <name val="Arial"/>
      <family val="2"/>
    </font>
    <font>
      <b/>
      <sz val="12"/>
      <name val="Times New Roman"/>
      <family val="1"/>
    </font>
    <font>
      <u/>
      <sz val="10"/>
      <color indexed="12"/>
      <name val="Arial"/>
      <family val="2"/>
    </font>
    <font>
      <b/>
      <sz val="12"/>
      <color indexed="8"/>
      <name val="Times New Roman"/>
      <family val="1"/>
    </font>
    <font>
      <sz val="11"/>
      <color indexed="60"/>
      <name val="Calibri"/>
      <family val="2"/>
      <charset val="161"/>
    </font>
    <font>
      <sz val="10"/>
      <name val="MS Sans Serif"/>
      <family val="2"/>
    </font>
    <font>
      <sz val="10"/>
      <name val="Times New Roman"/>
      <family val="1"/>
    </font>
    <font>
      <sz val="8"/>
      <name val="Arial"/>
      <family val="2"/>
    </font>
    <font>
      <sz val="10"/>
      <name val="Myriad Pro"/>
    </font>
    <font>
      <sz val="10"/>
      <name val="Courier"/>
      <family val="3"/>
    </font>
    <font>
      <b/>
      <vertAlign val="superscript"/>
      <sz val="12"/>
      <color indexed="54"/>
      <name val="Arial"/>
      <family val="2"/>
    </font>
    <font>
      <sz val="10"/>
      <name val="Helvetica"/>
    </font>
    <font>
      <sz val="10"/>
      <color indexed="8"/>
      <name val="MS Sans Serif"/>
      <family val="2"/>
    </font>
    <font>
      <b/>
      <sz val="10"/>
      <name val="Arial"/>
      <family val="2"/>
      <charset val="161"/>
    </font>
    <font>
      <b/>
      <sz val="12"/>
      <name val="Arial"/>
      <family val="2"/>
      <charset val="161"/>
    </font>
    <font>
      <b/>
      <sz val="12"/>
      <name val="Arial"/>
      <family val="2"/>
    </font>
    <font>
      <sz val="8"/>
      <color indexed="9"/>
      <name val="Arial"/>
      <family val="2"/>
      <charset val="161"/>
    </font>
    <font>
      <sz val="8"/>
      <color indexed="9"/>
      <name val="Arial"/>
      <family val="2"/>
    </font>
    <font>
      <b/>
      <sz val="8"/>
      <name val="Arial"/>
      <family val="2"/>
      <charset val="161"/>
    </font>
    <font>
      <b/>
      <sz val="8"/>
      <name val="Arial"/>
      <family val="2"/>
    </font>
    <font>
      <sz val="9"/>
      <name val="Verdana"/>
      <family val="2"/>
    </font>
    <font>
      <i/>
      <sz val="9"/>
      <color indexed="60"/>
      <name val="Verdana"/>
      <family val="2"/>
    </font>
    <font>
      <b/>
      <sz val="9"/>
      <name val="Verdana"/>
      <family val="2"/>
    </font>
    <font>
      <b/>
      <sz val="9"/>
      <name val="Arial"/>
      <family val="2"/>
    </font>
    <font>
      <u/>
      <sz val="10"/>
      <color indexed="12"/>
      <name val="Times New Roman"/>
      <family val="1"/>
    </font>
    <font>
      <u/>
      <sz val="12"/>
      <color indexed="20"/>
      <name val="宋体"/>
      <charset val="134"/>
    </font>
    <font>
      <sz val="10"/>
      <name val="Arial"/>
      <family val="2"/>
    </font>
    <font>
      <sz val="11"/>
      <name val="Arial"/>
      <charset val="238"/>
    </font>
    <font>
      <sz val="10"/>
      <name val="Arial"/>
    </font>
    <font>
      <sz val="9"/>
      <color indexed="81"/>
      <name val="Tahoma"/>
      <charset val="1"/>
    </font>
    <font>
      <b/>
      <sz val="9"/>
      <color indexed="81"/>
      <name val="Tahoma"/>
      <charset val="1"/>
    </font>
    <font>
      <sz val="11"/>
      <color theme="1"/>
      <name val="Calibri"/>
      <family val="2"/>
      <scheme val="minor"/>
    </font>
    <font>
      <sz val="11"/>
      <color rgb="FF9C0006"/>
      <name val="Calibri"/>
      <family val="2"/>
      <scheme val="minor"/>
    </font>
    <font>
      <sz val="11"/>
      <color rgb="FF006100"/>
      <name val="Calibri"/>
      <family val="2"/>
      <scheme val="minor"/>
    </font>
    <font>
      <sz val="11"/>
      <color rgb="FF006100"/>
      <name val="Calibri"/>
      <family val="3"/>
      <charset val="128"/>
      <scheme val="minor"/>
    </font>
    <font>
      <u/>
      <sz val="11"/>
      <color theme="10"/>
      <name val="Calibri"/>
      <family val="2"/>
      <scheme val="minor"/>
    </font>
    <font>
      <sz val="11"/>
      <color rgb="FF3F3F76"/>
      <name val="Calibri"/>
      <family val="3"/>
      <charset val="128"/>
      <scheme val="minor"/>
    </font>
    <font>
      <sz val="11"/>
      <color rgb="FF9C6500"/>
      <name val="Calibri"/>
      <family val="2"/>
      <scheme val="minor"/>
    </font>
    <font>
      <sz val="11"/>
      <color theme="1"/>
      <name val="Calibri"/>
      <family val="3"/>
      <charset val="128"/>
      <scheme val="minor"/>
    </font>
    <font>
      <b/>
      <sz val="11"/>
      <color theme="1"/>
      <name val="Calibri"/>
      <family val="2"/>
      <scheme val="minor"/>
    </font>
    <font>
      <sz val="11"/>
      <name val="Calibri"/>
      <family val="2"/>
      <scheme val="minor"/>
    </font>
    <font>
      <b/>
      <u/>
      <sz val="11"/>
      <color theme="1"/>
      <name val="Calibri"/>
      <family val="2"/>
      <scheme val="minor"/>
    </font>
  </fonts>
  <fills count="5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9"/>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3"/>
        <bgColor indexed="64"/>
      </patternFill>
    </fill>
    <fill>
      <patternFill patternType="solid">
        <fgColor indexed="51"/>
        <bgColor indexed="64"/>
      </patternFill>
    </fill>
    <fill>
      <patternFill patternType="solid">
        <fgColor indexed="13"/>
        <bgColor indexed="64"/>
      </patternFill>
    </fill>
    <fill>
      <patternFill patternType="solid">
        <fgColor indexed="29"/>
        <bgColor indexed="64"/>
      </patternFill>
    </fill>
    <fill>
      <patternFill patternType="solid">
        <fgColor indexed="44"/>
        <bgColor indexed="64"/>
      </patternFill>
    </fill>
    <fill>
      <patternFill patternType="solid">
        <fgColor indexed="31"/>
        <bgColor indexed="64"/>
      </patternFill>
    </fill>
    <fill>
      <patternFill patternType="solid">
        <fgColor theme="9" tint="0.79998168889431442"/>
        <bgColor indexed="65"/>
      </patternFill>
    </fill>
    <fill>
      <patternFill patternType="solid">
        <fgColor rgb="FFFFC7CE"/>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s>
  <cellStyleXfs count="3260">
    <xf numFmtId="0" fontId="0" fillId="0" borderId="0"/>
    <xf numFmtId="0" fontId="26" fillId="0" borderId="0" applyNumberFormat="0" applyFill="0" applyBorder="0" applyAlignment="0" applyProtection="0">
      <alignment vertical="center"/>
    </xf>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65" fillId="4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49" fontId="27" fillId="0" borderId="1" applyNumberFormat="0" applyFont="0" applyFill="0" applyBorder="0" applyProtection="0">
      <alignment horizontal="left" vertical="center" indent="2"/>
    </xf>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0" applyNumberFormat="0" applyFont="0" applyFill="0" applyBorder="0" applyProtection="0">
      <alignment horizontal="left" vertical="center" indent="5"/>
    </xf>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28" fillId="20" borderId="0" applyBorder="0" applyAlignment="0"/>
    <xf numFmtId="0" fontId="27" fillId="20" borderId="0" applyBorder="0">
      <alignment horizontal="right" vertical="center"/>
    </xf>
    <xf numFmtId="0" fontId="27" fillId="21" borderId="0" applyBorder="0">
      <alignment horizontal="right" vertical="center"/>
    </xf>
    <xf numFmtId="0" fontId="27" fillId="21" borderId="0" applyBorder="0">
      <alignment horizontal="right" vertical="center"/>
    </xf>
    <xf numFmtId="0" fontId="29" fillId="21" borderId="1">
      <alignment horizontal="right" vertical="center"/>
    </xf>
    <xf numFmtId="0" fontId="30" fillId="21" borderId="1">
      <alignment horizontal="right" vertical="center"/>
    </xf>
    <xf numFmtId="0" fontId="29" fillId="22" borderId="1">
      <alignment horizontal="right" vertical="center"/>
    </xf>
    <xf numFmtId="0" fontId="29" fillId="22" borderId="1">
      <alignment horizontal="right" vertical="center"/>
    </xf>
    <xf numFmtId="0" fontId="29" fillId="22" borderId="2">
      <alignment horizontal="right" vertical="center"/>
    </xf>
    <xf numFmtId="0" fontId="29" fillId="22" borderId="3">
      <alignment horizontal="right" vertical="center"/>
    </xf>
    <xf numFmtId="0" fontId="29" fillId="22" borderId="4">
      <alignment horizontal="right" vertical="center"/>
    </xf>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15" fillId="23" borderId="5" applyNumberFormat="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66" fillId="48"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3" borderId="6" applyNumberFormat="0" applyAlignment="0" applyProtection="0"/>
    <xf numFmtId="4" fontId="28" fillId="0" borderId="7" applyFill="0" applyBorder="0" applyProtection="0">
      <alignment horizontal="right" vertical="center"/>
    </xf>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49" fontId="2" fillId="20" borderId="9">
      <alignment vertical="top" wrapText="1"/>
    </xf>
    <xf numFmtId="178"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1"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8" fontId="2" fillId="0" borderId="0" applyFont="0" applyFill="0" applyBorder="0" applyAlignment="0" applyProtection="0"/>
    <xf numFmtId="179" fontId="24" fillId="0" borderId="0" applyFont="0" applyFill="0" applyBorder="0" applyAlignment="0" applyProtection="0"/>
    <xf numFmtId="179" fontId="24" fillId="0" borderId="0" applyFont="0" applyFill="0" applyBorder="0" applyAlignment="0" applyProtection="0"/>
    <xf numFmtId="171" fontId="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 fillId="0" borderId="0" applyFont="0" applyFill="0" applyBorder="0" applyAlignment="0" applyProtection="0"/>
    <xf numFmtId="43" fontId="24" fillId="0" borderId="0" applyFont="0" applyFill="0" applyBorder="0" applyAlignment="0" applyProtection="0"/>
    <xf numFmtId="178"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29" fillId="0" borderId="0" applyNumberFormat="0">
      <alignment horizontal="right"/>
    </xf>
    <xf numFmtId="170" fontId="2" fillId="0" borderId="0" applyFont="0" applyFill="0" applyBorder="0" applyAlignment="0" applyProtection="0"/>
    <xf numFmtId="0" fontId="27" fillId="22" borderId="10">
      <alignment horizontal="left" vertical="center" wrapText="1" indent="2"/>
    </xf>
    <xf numFmtId="0" fontId="27" fillId="0" borderId="10">
      <alignment horizontal="left" vertical="center" wrapText="1" indent="2"/>
    </xf>
    <xf numFmtId="0" fontId="27" fillId="21" borderId="3">
      <alignment horizontal="left" vertical="center"/>
    </xf>
    <xf numFmtId="0" fontId="29" fillId="0" borderId="11">
      <alignment horizontal="left" vertical="top" wrapText="1"/>
    </xf>
    <xf numFmtId="3" fontId="31" fillId="0" borderId="9">
      <alignment horizontal="right" vertical="top"/>
    </xf>
    <xf numFmtId="0" fontId="12" fillId="7" borderId="6" applyNumberFormat="0" applyAlignment="0" applyProtection="0"/>
    <xf numFmtId="0" fontId="32" fillId="0" borderId="12"/>
    <xf numFmtId="0" fontId="20" fillId="25" borderId="1">
      <alignment horizontal="centerContinuous" vertical="top" wrapText="1"/>
    </xf>
    <xf numFmtId="0" fontId="33" fillId="0" borderId="0">
      <alignment vertical="top" wrapText="1"/>
    </xf>
    <xf numFmtId="0" fontId="17" fillId="0" borderId="13" applyNumberFormat="0" applyFill="0" applyAlignment="0" applyProtection="0"/>
    <xf numFmtId="0" fontId="7" fillId="0" borderId="0" applyNumberFormat="0" applyFill="0" applyBorder="0" applyAlignment="0" applyProtection="0"/>
    <xf numFmtId="0" fontId="34" fillId="0" borderId="0">
      <alignment vertical="top"/>
    </xf>
    <xf numFmtId="180" fontId="24"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0" fontId="24"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2"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4"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4" fontId="2" fillId="0" borderId="0" applyFont="0" applyFill="0" applyBorder="0" applyAlignment="0" applyProtection="0"/>
    <xf numFmtId="182" fontId="2" fillId="0" borderId="0" applyFont="0" applyFill="0" applyBorder="0" applyAlignment="0" applyProtection="0"/>
    <xf numFmtId="181" fontId="2" fillId="0" borderId="0" applyFont="0" applyFill="0" applyBorder="0" applyAlignment="0" applyProtection="0"/>
    <xf numFmtId="185" fontId="2" fillId="0" borderId="0" applyFont="0" applyFill="0" applyBorder="0" applyAlignment="0" applyProtection="0"/>
    <xf numFmtId="185" fontId="2" fillId="0" borderId="0" applyFont="0" applyFill="0" applyBorder="0" applyAlignment="0" applyProtection="0"/>
    <xf numFmtId="185" fontId="2" fillId="0" borderId="0" applyFont="0" applyFill="0" applyBorder="0" applyAlignment="0" applyProtection="0"/>
    <xf numFmtId="185" fontId="2" fillId="0" borderId="0" applyFont="0" applyFill="0" applyBorder="0" applyAlignment="0" applyProtection="0"/>
    <xf numFmtId="185" fontId="2" fillId="0" borderId="0" applyFont="0" applyFill="0" applyBorder="0" applyAlignment="0" applyProtection="0"/>
    <xf numFmtId="185"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4"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3" fontId="2" fillId="0" borderId="0" applyFont="0" applyFill="0" applyBorder="0" applyAlignment="0" applyProtection="0"/>
    <xf numFmtId="181" fontId="2" fillId="0" borderId="0" applyFont="0" applyFill="0" applyBorder="0" applyAlignment="0" applyProtection="0"/>
    <xf numFmtId="180" fontId="24" fillId="0" borderId="0" applyFont="0" applyFill="0" applyBorder="0" applyAlignment="0" applyProtection="0"/>
    <xf numFmtId="185"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4"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5"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1" fontId="24" fillId="0" borderId="0" applyFont="0" applyFill="0" applyBorder="0" applyAlignment="0" applyProtection="0"/>
    <xf numFmtId="11" fontId="2" fillId="0" borderId="0" applyFont="0" applyFill="0" applyBorder="0" applyAlignment="0" applyProtection="0"/>
    <xf numFmtId="11" fontId="24" fillId="0" borderId="0" applyFon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68" fillId="49"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67" fillId="49"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5" fillId="0" borderId="0" applyNumberFormat="0" applyFill="0" applyBorder="0" applyAlignment="0" applyProtection="0"/>
    <xf numFmtId="0" fontId="69" fillId="0" borderId="0" applyNumberFormat="0" applyFill="0" applyBorder="0" applyAlignment="0" applyProtection="0"/>
    <xf numFmtId="0" fontId="36" fillId="0" borderId="0" applyNumberFormat="0" applyFill="0" applyBorder="0" applyAlignment="0" applyProtection="0">
      <alignment vertical="top"/>
      <protection locked="0"/>
    </xf>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70" fillId="50" borderId="24"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4" fontId="27" fillId="0" borderId="0" applyBorder="0">
      <alignment horizontal="right" vertical="center"/>
    </xf>
    <xf numFmtId="0" fontId="27" fillId="0" borderId="1">
      <alignment horizontal="right" vertical="center"/>
    </xf>
    <xf numFmtId="1" fontId="37" fillId="21" borderId="0" applyBorder="0">
      <alignment horizontal="right" vertical="center"/>
    </xf>
    <xf numFmtId="0" fontId="35" fillId="0" borderId="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38"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71" fillId="51"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2" fillId="0" borderId="0"/>
    <xf numFmtId="0" fontId="65" fillId="0" borderId="0"/>
    <xf numFmtId="0" fontId="1" fillId="0" borderId="0"/>
    <xf numFmtId="0" fontId="2" fillId="0" borderId="0"/>
    <xf numFmtId="0" fontId="2" fillId="0" borderId="0"/>
    <xf numFmtId="0" fontId="1" fillId="0" borderId="0"/>
    <xf numFmtId="0" fontId="2" fillId="0" borderId="0"/>
    <xf numFmtId="0" fontId="2" fillId="0" borderId="0"/>
    <xf numFmtId="0" fontId="65" fillId="0" borderId="0"/>
    <xf numFmtId="0" fontId="2" fillId="0" borderId="0"/>
    <xf numFmtId="0" fontId="65" fillId="0" borderId="0"/>
    <xf numFmtId="0" fontId="1"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1" fillId="0" borderId="0"/>
    <xf numFmtId="0" fontId="2" fillId="0" borderId="0"/>
    <xf numFmtId="0" fontId="21" fillId="0" borderId="0"/>
    <xf numFmtId="0" fontId="21" fillId="0" borderId="0"/>
    <xf numFmtId="0" fontId="21" fillId="0" borderId="0"/>
    <xf numFmtId="0" fontId="2" fillId="0" borderId="0"/>
    <xf numFmtId="0" fontId="1" fillId="0" borderId="0"/>
    <xf numFmtId="0" fontId="2" fillId="0" borderId="0"/>
    <xf numFmtId="0" fontId="2" fillId="0" borderId="0">
      <alignment vertical="top"/>
    </xf>
    <xf numFmtId="0" fontId="2" fillId="0" borderId="0"/>
    <xf numFmtId="0" fontId="65" fillId="0" borderId="0"/>
    <xf numFmtId="0" fontId="2" fillId="0" borderId="0"/>
    <xf numFmtId="0" fontId="65"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65"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alignment vertical="top"/>
    </xf>
    <xf numFmtId="0" fontId="65" fillId="0" borderId="0"/>
    <xf numFmtId="0" fontId="2" fillId="0" borderId="0"/>
    <xf numFmtId="0" fontId="65"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40" fillId="0" borderId="0"/>
    <xf numFmtId="0" fontId="1" fillId="0" borderId="0"/>
    <xf numFmtId="0" fontId="40" fillId="0" borderId="0"/>
    <xf numFmtId="0" fontId="1" fillId="0" borderId="0"/>
    <xf numFmtId="0" fontId="2" fillId="0" borderId="0"/>
    <xf numFmtId="0" fontId="2" fillId="0" borderId="0"/>
    <xf numFmtId="0" fontId="2" fillId="0" borderId="0"/>
    <xf numFmtId="0" fontId="2"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1" fillId="0" borderId="0"/>
    <xf numFmtId="0" fontId="2" fillId="0" borderId="0"/>
    <xf numFmtId="0" fontId="65"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41" fillId="0" borderId="0"/>
    <xf numFmtId="0" fontId="4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0" borderId="0"/>
    <xf numFmtId="0" fontId="65" fillId="0" borderId="0"/>
    <xf numFmtId="0" fontId="2" fillId="0" borderId="0"/>
    <xf numFmtId="0" fontId="1" fillId="0" borderId="0"/>
    <xf numFmtId="0" fontId="7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60" fillId="0" borderId="0"/>
    <xf numFmtId="0" fontId="61" fillId="0" borderId="0"/>
    <xf numFmtId="0" fontId="61" fillId="0" borderId="0"/>
    <xf numFmtId="0" fontId="21" fillId="0" borderId="0"/>
    <xf numFmtId="0" fontId="21" fillId="0" borderId="0"/>
    <xf numFmtId="0" fontId="2" fillId="0" borderId="0"/>
    <xf numFmtId="0" fontId="65" fillId="0" borderId="0"/>
    <xf numFmtId="0" fontId="2" fillId="0" borderId="0"/>
    <xf numFmtId="0" fontId="1" fillId="0" borderId="0"/>
    <xf numFmtId="0" fontId="65" fillId="0" borderId="0"/>
    <xf numFmtId="0" fontId="1" fillId="0" borderId="0"/>
    <xf numFmtId="0" fontId="2" fillId="0" borderId="0"/>
    <xf numFmtId="0" fontId="1" fillId="0" borderId="0"/>
    <xf numFmtId="0" fontId="2" fillId="0" borderId="0"/>
    <xf numFmtId="0" fontId="65" fillId="0" borderId="0"/>
    <xf numFmtId="0" fontId="42" fillId="0" borderId="0"/>
    <xf numFmtId="0" fontId="65" fillId="0" borderId="0"/>
    <xf numFmtId="0" fontId="1" fillId="0" borderId="0"/>
    <xf numFmtId="0" fontId="2" fillId="0" borderId="0"/>
    <xf numFmtId="0" fontId="2" fillId="0" borderId="0"/>
    <xf numFmtId="0" fontId="1" fillId="0" borderId="0"/>
    <xf numFmtId="0" fontId="65" fillId="0" borderId="0"/>
    <xf numFmtId="0" fontId="2" fillId="0" borderId="0"/>
    <xf numFmtId="0" fontId="65" fillId="0" borderId="0"/>
    <xf numFmtId="0" fontId="2" fillId="0" borderId="0"/>
    <xf numFmtId="0" fontId="2" fillId="0" borderId="0"/>
    <xf numFmtId="0" fontId="65" fillId="0" borderId="0"/>
    <xf numFmtId="0" fontId="1" fillId="0" borderId="0"/>
    <xf numFmtId="0" fontId="21" fillId="0" borderId="0"/>
    <xf numFmtId="0" fontId="1" fillId="0" borderId="0"/>
    <xf numFmtId="0" fontId="2" fillId="0" borderId="0"/>
    <xf numFmtId="0" fontId="65" fillId="0" borderId="0"/>
    <xf numFmtId="0" fontId="1" fillId="0" borderId="0"/>
    <xf numFmtId="0" fontId="1" fillId="0" borderId="0"/>
    <xf numFmtId="0" fontId="65" fillId="0" borderId="0"/>
    <xf numFmtId="0" fontId="2" fillId="0" borderId="0"/>
    <xf numFmtId="0" fontId="65" fillId="0" borderId="0"/>
    <xf numFmtId="0" fontId="1" fillId="0" borderId="0"/>
    <xf numFmtId="0" fontId="65" fillId="0" borderId="0"/>
    <xf numFmtId="0" fontId="2" fillId="0" borderId="0"/>
    <xf numFmtId="0" fontId="1" fillId="0" borderId="0"/>
    <xf numFmtId="0" fontId="1" fillId="0" borderId="0"/>
    <xf numFmtId="0" fontId="65" fillId="0" borderId="0"/>
    <xf numFmtId="0" fontId="2" fillId="0" borderId="0"/>
    <xf numFmtId="0" fontId="65" fillId="0" borderId="0"/>
    <xf numFmtId="0" fontId="65"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40"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65" fillId="0" borderId="0"/>
    <xf numFmtId="0" fontId="2" fillId="0" borderId="0"/>
    <xf numFmtId="0" fontId="2" fillId="0" borderId="0"/>
    <xf numFmtId="0" fontId="1"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4" fontId="27" fillId="0" borderId="1" applyFill="0" applyBorder="0" applyProtection="0">
      <alignment horizontal="right" vertical="center"/>
    </xf>
    <xf numFmtId="0" fontId="28" fillId="0" borderId="0" applyNumberFormat="0" applyFill="0" applyBorder="0" applyProtection="0">
      <alignment horizontal="left" vertical="center"/>
    </xf>
    <xf numFmtId="0" fontId="27" fillId="0" borderId="1" applyNumberFormat="0" applyFill="0" applyAlignment="0" applyProtection="0"/>
    <xf numFmtId="0" fontId="2" fillId="27" borderId="0" applyNumberFormat="0" applyFont="0" applyBorder="0" applyAlignment="0" applyProtection="0"/>
    <xf numFmtId="0" fontId="43" fillId="0" borderId="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4" fillId="28" borderId="18" applyNumberFormat="0" applyFont="0" applyAlignment="0" applyProtection="0"/>
    <xf numFmtId="0" fontId="2" fillId="28" borderId="18" applyNumberFormat="0" applyFont="0" applyAlignment="0" applyProtection="0"/>
    <xf numFmtId="0" fontId="24" fillId="28" borderId="18" applyNumberFormat="0" applyFont="0" applyAlignment="0" applyProtection="0"/>
    <xf numFmtId="186" fontId="44" fillId="0" borderId="0">
      <alignment horizontal="right"/>
    </xf>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174" fontId="27" fillId="29" borderId="1" applyNumberFormat="0" applyFont="0" applyBorder="0" applyAlignment="0" applyProtection="0">
      <alignment horizontal="righ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179" fontId="45" fillId="0" borderId="0" applyFont="0" applyFill="0" applyBorder="0" applyAlignment="0" applyProtection="0"/>
    <xf numFmtId="188" fontId="45" fillId="0" borderId="0" applyFont="0" applyFill="0" applyBorder="0" applyAlignment="0" applyProtection="0"/>
    <xf numFmtId="189" fontId="45" fillId="0" borderId="0" applyFont="0" applyFill="0" applyBorder="0" applyAlignment="0" applyProtection="0"/>
    <xf numFmtId="0" fontId="4" fillId="3" borderId="0" applyNumberFormat="0" applyBorder="0" applyAlignment="0" applyProtection="0"/>
    <xf numFmtId="0" fontId="27" fillId="27" borderId="1"/>
    <xf numFmtId="0" fontId="33" fillId="0" borderId="0">
      <alignment vertical="top" wrapText="1"/>
    </xf>
    <xf numFmtId="0" fontId="33" fillId="0" borderId="0">
      <alignment vertical="top" wrapText="1"/>
    </xf>
    <xf numFmtId="0" fontId="33" fillId="0" borderId="0">
      <alignment vertical="top" wrapText="1"/>
    </xf>
    <xf numFmtId="0" fontId="46" fillId="0" borderId="0"/>
    <xf numFmtId="0" fontId="2" fillId="0" borderId="0"/>
    <xf numFmtId="0" fontId="2" fillId="0" borderId="0"/>
    <xf numFmtId="0" fontId="2" fillId="0" borderId="0"/>
    <xf numFmtId="0" fontId="34" fillId="0" borderId="0">
      <alignment vertical="top"/>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0" fontId="2" fillId="0" borderId="1" applyNumberFormat="0" applyFill="0" applyProtection="0">
      <alignment horizontal="right"/>
    </xf>
    <xf numFmtId="49" fontId="24" fillId="0" borderId="1" applyFill="0" applyProtection="0">
      <alignment horizontal="right"/>
    </xf>
    <xf numFmtId="0" fontId="2" fillId="0" borderId="1" applyNumberFormat="0"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190" fontId="54" fillId="33" borderId="19">
      <alignment vertical="center"/>
    </xf>
    <xf numFmtId="175" fontId="55" fillId="33" borderId="19">
      <alignment vertical="center"/>
    </xf>
    <xf numFmtId="190" fontId="56" fillId="34" borderId="19">
      <alignment vertical="center"/>
    </xf>
    <xf numFmtId="0" fontId="2" fillId="35" borderId="20" applyBorder="0">
      <alignment horizontal="left" vertical="center"/>
    </xf>
    <xf numFmtId="49" fontId="2" fillId="36" borderId="1">
      <alignment vertical="center" wrapText="1"/>
    </xf>
    <xf numFmtId="0" fontId="2" fillId="37" borderId="21">
      <alignment horizontal="left" vertical="center" wrapText="1"/>
    </xf>
    <xf numFmtId="0" fontId="57" fillId="38" borderId="1">
      <alignment horizontal="left" vertical="center" wrapText="1"/>
    </xf>
    <xf numFmtId="0" fontId="2" fillId="39" borderId="1">
      <alignment horizontal="left" vertical="center" wrapText="1"/>
    </xf>
    <xf numFmtId="0" fontId="2" fillId="40" borderId="1">
      <alignment horizontal="left" vertical="center" wrapText="1"/>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6" fillId="0" borderId="0" applyNumberFormat="0" applyFill="0" applyBorder="0" applyAlignment="0" applyProtection="0"/>
    <xf numFmtId="0" fontId="9" fillId="0" borderId="14" applyNumberFormat="0" applyFill="0" applyAlignment="0" applyProtection="0"/>
    <xf numFmtId="0" fontId="10" fillId="0" borderId="15" applyNumberFormat="0" applyFill="0" applyAlignment="0" applyProtection="0"/>
    <xf numFmtId="0" fontId="11" fillId="0" borderId="16" applyNumberFormat="0" applyFill="0" applyAlignment="0" applyProtection="0"/>
    <xf numFmtId="0" fontId="11" fillId="0" borderId="0" applyNumberFormat="0" applyFill="0" applyBorder="0" applyAlignment="0" applyProtection="0"/>
    <xf numFmtId="191" fontId="45" fillId="0" borderId="0" applyFont="0" applyFill="0" applyBorder="0" applyAlignment="0" applyProtection="0"/>
    <xf numFmtId="0" fontId="13" fillId="0" borderId="17"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6" fillId="24" borderId="8" applyNumberFormat="0" applyAlignment="0" applyProtection="0"/>
    <xf numFmtId="0" fontId="58" fillId="0" borderId="0" applyNumberFormat="0" applyFill="0" applyBorder="0" applyAlignment="0" applyProtection="0"/>
    <xf numFmtId="0" fontId="27" fillId="0" borderId="0"/>
    <xf numFmtId="0" fontId="59" fillId="0" borderId="0" applyNumberFormat="0" applyFill="0" applyBorder="0" applyAlignment="0" applyProtection="0">
      <alignment vertical="center"/>
    </xf>
  </cellStyleXfs>
  <cellXfs count="98">
    <xf numFmtId="0" fontId="0" fillId="0" borderId="0" xfId="0"/>
    <xf numFmtId="0" fontId="2" fillId="0" borderId="0" xfId="1798" applyFont="1"/>
    <xf numFmtId="0" fontId="2" fillId="0" borderId="0" xfId="1798"/>
    <xf numFmtId="0" fontId="19" fillId="0" borderId="0" xfId="1822" applyFont="1"/>
    <xf numFmtId="0" fontId="72" fillId="0" borderId="0" xfId="2007"/>
    <xf numFmtId="0" fontId="65" fillId="0" borderId="0" xfId="1822"/>
    <xf numFmtId="0" fontId="20" fillId="41" borderId="22" xfId="1822" applyFont="1" applyFill="1" applyBorder="1"/>
    <xf numFmtId="0" fontId="20" fillId="41" borderId="22" xfId="1798" applyFont="1" applyFill="1" applyBorder="1" applyAlignment="1">
      <alignment horizontal="center"/>
    </xf>
    <xf numFmtId="0" fontId="17" fillId="42" borderId="0" xfId="1981" applyFont="1" applyFill="1"/>
    <xf numFmtId="0" fontId="17" fillId="43" borderId="0" xfId="1981" applyFont="1" applyFill="1"/>
    <xf numFmtId="0" fontId="14" fillId="44" borderId="0" xfId="1762" applyFont="1" applyFill="1"/>
    <xf numFmtId="0" fontId="65" fillId="0" borderId="0" xfId="1799"/>
    <xf numFmtId="172" fontId="65" fillId="0" borderId="0" xfId="1799" applyNumberFormat="1"/>
    <xf numFmtId="2" fontId="1" fillId="0" borderId="0" xfId="1822" applyNumberFormat="1" applyFont="1"/>
    <xf numFmtId="1" fontId="2" fillId="0" borderId="0" xfId="1798" applyNumberFormat="1"/>
    <xf numFmtId="0" fontId="1" fillId="0" borderId="0" xfId="1822" applyFont="1"/>
    <xf numFmtId="0" fontId="2" fillId="0" borderId="0" xfId="2037" applyNumberFormat="1" applyFont="1" applyFill="1" applyBorder="1" applyAlignment="1"/>
    <xf numFmtId="0" fontId="21" fillId="0" borderId="0" xfId="2037"/>
    <xf numFmtId="0" fontId="2" fillId="45" borderId="23" xfId="2037" applyNumberFormat="1" applyFont="1" applyFill="1" applyBorder="1" applyAlignment="1"/>
    <xf numFmtId="174" fontId="2" fillId="0" borderId="23" xfId="2037" applyNumberFormat="1" applyFont="1" applyFill="1" applyBorder="1" applyAlignment="1"/>
    <xf numFmtId="0" fontId="2" fillId="0" borderId="23" xfId="2037" applyNumberFormat="1" applyFont="1" applyFill="1" applyBorder="1" applyAlignment="1"/>
    <xf numFmtId="0" fontId="2" fillId="0" borderId="0" xfId="1962" applyNumberFormat="1" applyFont="1" applyFill="1" applyBorder="1" applyAlignment="1"/>
    <xf numFmtId="0" fontId="21" fillId="0" borderId="0" xfId="1962"/>
    <xf numFmtId="0" fontId="2" fillId="0" borderId="0" xfId="2015" applyNumberFormat="1" applyFont="1" applyFill="1" applyBorder="1" applyAlignment="1"/>
    <xf numFmtId="0" fontId="2" fillId="0" borderId="0" xfId="2033" applyNumberFormat="1" applyFont="1" applyFill="1" applyBorder="1" applyAlignment="1"/>
    <xf numFmtId="0" fontId="2" fillId="45" borderId="23" xfId="1963" applyNumberFormat="1" applyFont="1" applyFill="1" applyBorder="1" applyAlignment="1"/>
    <xf numFmtId="174" fontId="2" fillId="0" borderId="23" xfId="1963" applyNumberFormat="1" applyFont="1" applyFill="1" applyBorder="1" applyAlignment="1"/>
    <xf numFmtId="0" fontId="2" fillId="0" borderId="23" xfId="1963" applyNumberFormat="1" applyFont="1" applyFill="1" applyBorder="1" applyAlignment="1"/>
    <xf numFmtId="172" fontId="2" fillId="0" borderId="0" xfId="1798" applyNumberFormat="1"/>
    <xf numFmtId="2" fontId="2" fillId="0" borderId="0" xfId="1798" applyNumberFormat="1"/>
    <xf numFmtId="0" fontId="2" fillId="0" borderId="0" xfId="1798" applyNumberFormat="1" applyFont="1" applyFill="1" applyBorder="1" applyAlignment="1"/>
    <xf numFmtId="173" fontId="2" fillId="0" borderId="0" xfId="1798" applyNumberFormat="1" applyFont="1" applyFill="1" applyBorder="1" applyAlignment="1"/>
    <xf numFmtId="0" fontId="2" fillId="45" borderId="23" xfId="1798" applyNumberFormat="1" applyFont="1" applyFill="1" applyBorder="1" applyAlignment="1"/>
    <xf numFmtId="3" fontId="2" fillId="0" borderId="23" xfId="1798" applyNumberFormat="1" applyFont="1" applyFill="1" applyBorder="1" applyAlignment="1"/>
    <xf numFmtId="0" fontId="2" fillId="46" borderId="23" xfId="1798" applyNumberFormat="1" applyFont="1" applyFill="1" applyBorder="1" applyAlignment="1"/>
    <xf numFmtId="3" fontId="2" fillId="46" borderId="23" xfId="1798" applyNumberFormat="1" applyFont="1" applyFill="1" applyBorder="1" applyAlignment="1"/>
    <xf numFmtId="0" fontId="2" fillId="46" borderId="0" xfId="1798" applyFill="1"/>
    <xf numFmtId="0" fontId="2" fillId="43" borderId="23" xfId="1798" applyNumberFormat="1" applyFont="1" applyFill="1" applyBorder="1" applyAlignment="1"/>
    <xf numFmtId="3" fontId="2" fillId="43" borderId="23" xfId="1798" applyNumberFormat="1" applyFont="1" applyFill="1" applyBorder="1" applyAlignment="1"/>
    <xf numFmtId="0" fontId="2" fillId="43" borderId="0" xfId="1798" applyFill="1"/>
    <xf numFmtId="0" fontId="2" fillId="0" borderId="23" xfId="1798" applyNumberFormat="1" applyFont="1" applyFill="1" applyBorder="1" applyAlignment="1"/>
    <xf numFmtId="0" fontId="2" fillId="42" borderId="0" xfId="1798" applyNumberFormat="1" applyFont="1" applyFill="1" applyBorder="1" applyAlignment="1"/>
    <xf numFmtId="0" fontId="2" fillId="42" borderId="0" xfId="1798" applyNumberFormat="1" applyFont="1" applyFill="1" applyBorder="1" applyAlignment="1">
      <alignment horizontal="left"/>
    </xf>
    <xf numFmtId="0" fontId="2" fillId="42" borderId="0" xfId="1798" applyFill="1"/>
    <xf numFmtId="0" fontId="21" fillId="0" borderId="0" xfId="1798" applyFont="1"/>
    <xf numFmtId="3" fontId="2" fillId="0" borderId="0" xfId="1798" applyNumberFormat="1"/>
    <xf numFmtId="175" fontId="65" fillId="0" borderId="0" xfId="2454" applyNumberFormat="1" applyFont="1"/>
    <xf numFmtId="9" fontId="65" fillId="0" borderId="0" xfId="2454" applyFont="1"/>
    <xf numFmtId="176" fontId="2" fillId="0" borderId="0" xfId="1798" applyNumberFormat="1"/>
    <xf numFmtId="0" fontId="25" fillId="0" borderId="0" xfId="1798" applyFont="1"/>
    <xf numFmtId="176" fontId="25" fillId="0" borderId="0" xfId="1798" applyNumberFormat="1" applyFont="1"/>
    <xf numFmtId="9" fontId="21" fillId="42" borderId="0" xfId="2454" applyNumberFormat="1" applyFont="1" applyFill="1"/>
    <xf numFmtId="9" fontId="65" fillId="0" borderId="0" xfId="2454" applyNumberFormat="1" applyFont="1"/>
    <xf numFmtId="177" fontId="25" fillId="0" borderId="0" xfId="1798" applyNumberFormat="1" applyFont="1"/>
    <xf numFmtId="177" fontId="2" fillId="0" borderId="0" xfId="1798" applyNumberFormat="1"/>
    <xf numFmtId="10" fontId="2" fillId="0" borderId="0" xfId="1798" applyNumberFormat="1"/>
    <xf numFmtId="0" fontId="21" fillId="0" borderId="0" xfId="1798" quotePrefix="1" applyFont="1"/>
    <xf numFmtId="0" fontId="2" fillId="0" borderId="0" xfId="2034" applyFont="1"/>
    <xf numFmtId="0" fontId="20" fillId="0" borderId="0" xfId="2034" applyFont="1"/>
    <xf numFmtId="15" fontId="60" fillId="0" borderId="0" xfId="2034" applyNumberFormat="1"/>
    <xf numFmtId="0" fontId="65" fillId="0" borderId="0" xfId="1799" applyFont="1"/>
    <xf numFmtId="0" fontId="62" fillId="0" borderId="0" xfId="2035" applyNumberFormat="1" applyFont="1" applyFill="1" applyBorder="1" applyAlignment="1"/>
    <xf numFmtId="173" fontId="62" fillId="0" borderId="0" xfId="2035" applyNumberFormat="1" applyFont="1" applyFill="1" applyBorder="1" applyAlignment="1"/>
    <xf numFmtId="0" fontId="62" fillId="0" borderId="0" xfId="2036" applyNumberFormat="1" applyFont="1" applyFill="1" applyBorder="1" applyAlignment="1"/>
    <xf numFmtId="173" fontId="62" fillId="0" borderId="0" xfId="2036" applyNumberFormat="1" applyFont="1" applyFill="1" applyBorder="1" applyAlignment="1"/>
    <xf numFmtId="0" fontId="65" fillId="0" borderId="0" xfId="1822" applyAlignment="1">
      <alignment horizontal="center"/>
    </xf>
    <xf numFmtId="0" fontId="2" fillId="0" borderId="0" xfId="1798" applyAlignment="1">
      <alignment horizontal="center"/>
    </xf>
    <xf numFmtId="190" fontId="2" fillId="0" borderId="0" xfId="1798" applyNumberFormat="1"/>
    <xf numFmtId="0" fontId="69" fillId="0" borderId="0" xfId="1659"/>
    <xf numFmtId="0" fontId="74" fillId="0" borderId="0" xfId="0" applyFont="1" applyAlignment="1">
      <alignment vertical="center"/>
    </xf>
    <xf numFmtId="3" fontId="0" fillId="0" borderId="0" xfId="0" applyNumberFormat="1" applyFill="1"/>
    <xf numFmtId="0" fontId="69" fillId="0" borderId="0" xfId="1659" applyAlignment="1">
      <alignment vertical="center"/>
    </xf>
    <xf numFmtId="0" fontId="73" fillId="0" borderId="0" xfId="0" applyFont="1"/>
    <xf numFmtId="0" fontId="75" fillId="0" borderId="0" xfId="0" applyFont="1"/>
    <xf numFmtId="0" fontId="0" fillId="0" borderId="0" xfId="0" applyAlignment="1">
      <alignment horizontal="center"/>
    </xf>
    <xf numFmtId="0" fontId="14" fillId="44" borderId="0" xfId="1762" applyFont="1" applyFill="1" applyAlignment="1">
      <alignment horizontal="center"/>
    </xf>
    <xf numFmtId="177" fontId="0" fillId="0" borderId="0" xfId="0" applyNumberFormat="1" applyAlignment="1">
      <alignment horizontal="center"/>
    </xf>
    <xf numFmtId="2" fontId="0" fillId="0" borderId="0" xfId="0" applyNumberFormat="1"/>
    <xf numFmtId="177" fontId="0" fillId="0" borderId="0" xfId="0" applyNumberFormat="1"/>
    <xf numFmtId="0" fontId="0" fillId="0" borderId="0" xfId="0" applyFont="1"/>
    <xf numFmtId="172" fontId="0" fillId="0" borderId="0" xfId="0" applyNumberFormat="1"/>
    <xf numFmtId="0" fontId="2" fillId="45" borderId="23" xfId="1837" applyNumberFormat="1" applyFont="1" applyFill="1" applyBorder="1" applyAlignment="1"/>
    <xf numFmtId="0" fontId="2" fillId="0" borderId="0" xfId="0" applyNumberFormat="1" applyFont="1" applyFill="1" applyBorder="1" applyAlignment="1"/>
    <xf numFmtId="173" fontId="2" fillId="0" borderId="0" xfId="0" applyNumberFormat="1" applyFont="1" applyFill="1" applyBorder="1" applyAlignment="1"/>
    <xf numFmtId="0" fontId="2" fillId="45" borderId="23" xfId="0" applyNumberFormat="1" applyFont="1" applyFill="1" applyBorder="1" applyAlignment="1"/>
    <xf numFmtId="208" fontId="2" fillId="0" borderId="23" xfId="0" applyNumberFormat="1" applyFont="1" applyFill="1" applyBorder="1" applyAlignment="1"/>
    <xf numFmtId="209" fontId="2" fillId="0" borderId="23" xfId="0" applyNumberFormat="1" applyFont="1" applyFill="1" applyBorder="1" applyAlignment="1"/>
    <xf numFmtId="174" fontId="2" fillId="0" borderId="23" xfId="0" applyNumberFormat="1" applyFont="1" applyFill="1" applyBorder="1" applyAlignment="1"/>
    <xf numFmtId="176" fontId="2" fillId="0" borderId="23" xfId="0" applyNumberFormat="1" applyFont="1" applyFill="1" applyBorder="1" applyAlignment="1"/>
    <xf numFmtId="0" fontId="2" fillId="0" borderId="23" xfId="0" applyNumberFormat="1" applyFont="1" applyFill="1" applyBorder="1" applyAlignment="1"/>
    <xf numFmtId="4" fontId="2" fillId="0" borderId="23" xfId="0" applyNumberFormat="1" applyFont="1" applyFill="1" applyBorder="1" applyAlignment="1"/>
    <xf numFmtId="190" fontId="2" fillId="0" borderId="23" xfId="0" applyNumberFormat="1" applyFont="1" applyFill="1" applyBorder="1" applyAlignment="1"/>
    <xf numFmtId="3" fontId="2" fillId="0" borderId="23" xfId="0" applyNumberFormat="1" applyFont="1" applyFill="1" applyBorder="1" applyAlignment="1"/>
    <xf numFmtId="2" fontId="0" fillId="52" borderId="0" xfId="0" applyNumberFormat="1" applyFill="1"/>
    <xf numFmtId="1" fontId="2" fillId="53" borderId="0" xfId="1798" applyNumberFormat="1" applyFill="1"/>
    <xf numFmtId="0" fontId="2" fillId="53" borderId="0" xfId="1798" applyFill="1"/>
    <xf numFmtId="172" fontId="2" fillId="53" borderId="0" xfId="1798" applyNumberFormat="1" applyFill="1"/>
    <xf numFmtId="0" fontId="65" fillId="0" borderId="0" xfId="1799" applyFont="1"/>
  </cellXfs>
  <cellStyles count="3260">
    <cellStyle name="???????" xfId="1"/>
    <cellStyle name="20% - Accent1 10" xfId="2"/>
    <cellStyle name="20% - Accent1 11" xfId="3"/>
    <cellStyle name="20% - Accent1 12" xfId="4"/>
    <cellStyle name="20% - Accent1 13" xfId="5"/>
    <cellStyle name="20% - Accent1 14" xfId="6"/>
    <cellStyle name="20% - Accent1 15" xfId="7"/>
    <cellStyle name="20% - Accent1 16" xfId="8"/>
    <cellStyle name="20% - Accent1 17" xfId="9"/>
    <cellStyle name="20% - Accent1 18" xfId="10"/>
    <cellStyle name="20% - Accent1 19" xfId="11"/>
    <cellStyle name="20% - Accent1 2" xfId="12"/>
    <cellStyle name="20% - Accent1 20" xfId="13"/>
    <cellStyle name="20% - Accent1 21" xfId="14"/>
    <cellStyle name="20% - Accent1 22" xfId="15"/>
    <cellStyle name="20% - Accent1 23" xfId="16"/>
    <cellStyle name="20% - Accent1 24" xfId="17"/>
    <cellStyle name="20% - Accent1 25" xfId="18"/>
    <cellStyle name="20% - Accent1 26" xfId="19"/>
    <cellStyle name="20% - Accent1 27" xfId="20"/>
    <cellStyle name="20% - Accent1 28" xfId="21"/>
    <cellStyle name="20% - Accent1 29" xfId="22"/>
    <cellStyle name="20% - Accent1 3" xfId="23"/>
    <cellStyle name="20% - Accent1 3 2" xfId="24"/>
    <cellStyle name="20% - Accent1 30" xfId="25"/>
    <cellStyle name="20% - Accent1 31" xfId="26"/>
    <cellStyle name="20% - Accent1 32" xfId="27"/>
    <cellStyle name="20% - Accent1 33" xfId="28"/>
    <cellStyle name="20% - Accent1 34" xfId="29"/>
    <cellStyle name="20% - Accent1 35" xfId="30"/>
    <cellStyle name="20% - Accent1 36" xfId="31"/>
    <cellStyle name="20% - Accent1 37" xfId="32"/>
    <cellStyle name="20% - Accent1 38" xfId="33"/>
    <cellStyle name="20% - Accent1 39" xfId="34"/>
    <cellStyle name="20% - Accent1 4" xfId="35"/>
    <cellStyle name="20% - Accent1 40" xfId="36"/>
    <cellStyle name="20% - Accent1 41" xfId="37"/>
    <cellStyle name="20% - Accent1 42" xfId="38"/>
    <cellStyle name="20% - Accent1 43" xfId="39"/>
    <cellStyle name="20% - Accent1 5" xfId="40"/>
    <cellStyle name="20% - Accent1 6" xfId="41"/>
    <cellStyle name="20% - Accent1 7" xfId="42"/>
    <cellStyle name="20% - Accent1 8" xfId="43"/>
    <cellStyle name="20% - Accent1 9" xfId="44"/>
    <cellStyle name="20% - Accent2 10" xfId="45"/>
    <cellStyle name="20% - Accent2 11" xfId="46"/>
    <cellStyle name="20% - Accent2 12" xfId="47"/>
    <cellStyle name="20% - Accent2 13" xfId="48"/>
    <cellStyle name="20% - Accent2 14" xfId="49"/>
    <cellStyle name="20% - Accent2 15" xfId="50"/>
    <cellStyle name="20% - Accent2 16" xfId="51"/>
    <cellStyle name="20% - Accent2 17" xfId="52"/>
    <cellStyle name="20% - Accent2 18" xfId="53"/>
    <cellStyle name="20% - Accent2 19" xfId="54"/>
    <cellStyle name="20% - Accent2 2" xfId="55"/>
    <cellStyle name="20% - Accent2 20" xfId="56"/>
    <cellStyle name="20% - Accent2 21" xfId="57"/>
    <cellStyle name="20% - Accent2 22" xfId="58"/>
    <cellStyle name="20% - Accent2 23" xfId="59"/>
    <cellStyle name="20% - Accent2 24" xfId="60"/>
    <cellStyle name="20% - Accent2 25" xfId="61"/>
    <cellStyle name="20% - Accent2 26" xfId="62"/>
    <cellStyle name="20% - Accent2 27" xfId="63"/>
    <cellStyle name="20% - Accent2 28" xfId="64"/>
    <cellStyle name="20% - Accent2 29" xfId="65"/>
    <cellStyle name="20% - Accent2 3" xfId="66"/>
    <cellStyle name="20% - Accent2 3 2" xfId="67"/>
    <cellStyle name="20% - Accent2 30" xfId="68"/>
    <cellStyle name="20% - Accent2 31" xfId="69"/>
    <cellStyle name="20% - Accent2 32" xfId="70"/>
    <cellStyle name="20% - Accent2 33" xfId="71"/>
    <cellStyle name="20% - Accent2 34" xfId="72"/>
    <cellStyle name="20% - Accent2 35" xfId="73"/>
    <cellStyle name="20% - Accent2 36" xfId="74"/>
    <cellStyle name="20% - Accent2 37" xfId="75"/>
    <cellStyle name="20% - Accent2 38" xfId="76"/>
    <cellStyle name="20% - Accent2 39" xfId="77"/>
    <cellStyle name="20% - Accent2 4" xfId="78"/>
    <cellStyle name="20% - Accent2 40" xfId="79"/>
    <cellStyle name="20% - Accent2 41" xfId="80"/>
    <cellStyle name="20% - Accent2 42" xfId="81"/>
    <cellStyle name="20% - Accent2 43" xfId="82"/>
    <cellStyle name="20% - Accent2 5" xfId="83"/>
    <cellStyle name="20% - Accent2 6" xfId="84"/>
    <cellStyle name="20% - Accent2 7" xfId="85"/>
    <cellStyle name="20% - Accent2 8" xfId="86"/>
    <cellStyle name="20% - Accent2 9" xfId="87"/>
    <cellStyle name="20% - Accent3 10" xfId="88"/>
    <cellStyle name="20% - Accent3 11" xfId="89"/>
    <cellStyle name="20% - Accent3 12" xfId="90"/>
    <cellStyle name="20% - Accent3 13" xfId="91"/>
    <cellStyle name="20% - Accent3 14" xfId="92"/>
    <cellStyle name="20% - Accent3 15" xfId="93"/>
    <cellStyle name="20% - Accent3 16" xfId="94"/>
    <cellStyle name="20% - Accent3 17" xfId="95"/>
    <cellStyle name="20% - Accent3 18" xfId="96"/>
    <cellStyle name="20% - Accent3 19" xfId="97"/>
    <cellStyle name="20% - Accent3 2" xfId="98"/>
    <cellStyle name="20% - Accent3 20" xfId="99"/>
    <cellStyle name="20% - Accent3 21" xfId="100"/>
    <cellStyle name="20% - Accent3 22" xfId="101"/>
    <cellStyle name="20% - Accent3 23" xfId="102"/>
    <cellStyle name="20% - Accent3 24" xfId="103"/>
    <cellStyle name="20% - Accent3 25" xfId="104"/>
    <cellStyle name="20% - Accent3 26" xfId="105"/>
    <cellStyle name="20% - Accent3 27" xfId="106"/>
    <cellStyle name="20% - Accent3 28" xfId="107"/>
    <cellStyle name="20% - Accent3 29" xfId="108"/>
    <cellStyle name="20% - Accent3 3" xfId="109"/>
    <cellStyle name="20% - Accent3 3 2" xfId="110"/>
    <cellStyle name="20% - Accent3 30" xfId="111"/>
    <cellStyle name="20% - Accent3 31" xfId="112"/>
    <cellStyle name="20% - Accent3 32" xfId="113"/>
    <cellStyle name="20% - Accent3 33" xfId="114"/>
    <cellStyle name="20% - Accent3 34" xfId="115"/>
    <cellStyle name="20% - Accent3 35" xfId="116"/>
    <cellStyle name="20% - Accent3 36" xfId="117"/>
    <cellStyle name="20% - Accent3 37" xfId="118"/>
    <cellStyle name="20% - Accent3 38" xfId="119"/>
    <cellStyle name="20% - Accent3 39" xfId="120"/>
    <cellStyle name="20% - Accent3 4" xfId="121"/>
    <cellStyle name="20% - Accent3 40" xfId="122"/>
    <cellStyle name="20% - Accent3 41" xfId="123"/>
    <cellStyle name="20% - Accent3 42" xfId="124"/>
    <cellStyle name="20% - Accent3 43" xfId="125"/>
    <cellStyle name="20% - Accent3 5" xfId="126"/>
    <cellStyle name="20% - Accent3 6" xfId="127"/>
    <cellStyle name="20% - Accent3 7" xfId="128"/>
    <cellStyle name="20% - Accent3 8" xfId="129"/>
    <cellStyle name="20% - Accent3 9" xfId="130"/>
    <cellStyle name="20% - Accent4 10" xfId="131"/>
    <cellStyle name="20% - Accent4 11" xfId="132"/>
    <cellStyle name="20% - Accent4 12" xfId="133"/>
    <cellStyle name="20% - Accent4 13" xfId="134"/>
    <cellStyle name="20% - Accent4 14" xfId="135"/>
    <cellStyle name="20% - Accent4 15" xfId="136"/>
    <cellStyle name="20% - Accent4 16" xfId="137"/>
    <cellStyle name="20% - Accent4 17" xfId="138"/>
    <cellStyle name="20% - Accent4 18" xfId="139"/>
    <cellStyle name="20% - Accent4 19" xfId="140"/>
    <cellStyle name="20% - Accent4 2" xfId="141"/>
    <cellStyle name="20% - Accent4 20" xfId="142"/>
    <cellStyle name="20% - Accent4 21" xfId="143"/>
    <cellStyle name="20% - Accent4 22" xfId="144"/>
    <cellStyle name="20% - Accent4 23" xfId="145"/>
    <cellStyle name="20% - Accent4 24" xfId="146"/>
    <cellStyle name="20% - Accent4 25" xfId="147"/>
    <cellStyle name="20% - Accent4 26" xfId="148"/>
    <cellStyle name="20% - Accent4 27" xfId="149"/>
    <cellStyle name="20% - Accent4 28" xfId="150"/>
    <cellStyle name="20% - Accent4 29" xfId="151"/>
    <cellStyle name="20% - Accent4 3" xfId="152"/>
    <cellStyle name="20% - Accent4 3 2" xfId="153"/>
    <cellStyle name="20% - Accent4 30" xfId="154"/>
    <cellStyle name="20% - Accent4 31" xfId="155"/>
    <cellStyle name="20% - Accent4 32" xfId="156"/>
    <cellStyle name="20% - Accent4 33" xfId="157"/>
    <cellStyle name="20% - Accent4 34" xfId="158"/>
    <cellStyle name="20% - Accent4 35" xfId="159"/>
    <cellStyle name="20% - Accent4 36" xfId="160"/>
    <cellStyle name="20% - Accent4 37" xfId="161"/>
    <cellStyle name="20% - Accent4 38" xfId="162"/>
    <cellStyle name="20% - Accent4 39" xfId="163"/>
    <cellStyle name="20% - Accent4 4" xfId="164"/>
    <cellStyle name="20% - Accent4 40" xfId="165"/>
    <cellStyle name="20% - Accent4 41" xfId="166"/>
    <cellStyle name="20% - Accent4 42" xfId="167"/>
    <cellStyle name="20% - Accent4 43" xfId="168"/>
    <cellStyle name="20% - Accent4 5" xfId="169"/>
    <cellStyle name="20% - Accent4 6" xfId="170"/>
    <cellStyle name="20% - Accent4 7" xfId="171"/>
    <cellStyle name="20% - Accent4 8" xfId="172"/>
    <cellStyle name="20% - Accent4 9" xfId="173"/>
    <cellStyle name="20% - Accent5 10" xfId="174"/>
    <cellStyle name="20% - Accent5 11" xfId="175"/>
    <cellStyle name="20% - Accent5 12" xfId="176"/>
    <cellStyle name="20% - Accent5 13" xfId="177"/>
    <cellStyle name="20% - Accent5 14" xfId="178"/>
    <cellStyle name="20% - Accent5 15" xfId="179"/>
    <cellStyle name="20% - Accent5 16" xfId="180"/>
    <cellStyle name="20% - Accent5 17" xfId="181"/>
    <cellStyle name="20% - Accent5 18" xfId="182"/>
    <cellStyle name="20% - Accent5 19" xfId="183"/>
    <cellStyle name="20% - Accent5 2" xfId="184"/>
    <cellStyle name="20% - Accent5 20" xfId="185"/>
    <cellStyle name="20% - Accent5 21" xfId="186"/>
    <cellStyle name="20% - Accent5 22" xfId="187"/>
    <cellStyle name="20% - Accent5 23" xfId="188"/>
    <cellStyle name="20% - Accent5 24" xfId="189"/>
    <cellStyle name="20% - Accent5 25" xfId="190"/>
    <cellStyle name="20% - Accent5 26" xfId="191"/>
    <cellStyle name="20% - Accent5 27" xfId="192"/>
    <cellStyle name="20% - Accent5 28" xfId="193"/>
    <cellStyle name="20% - Accent5 29" xfId="194"/>
    <cellStyle name="20% - Accent5 3" xfId="195"/>
    <cellStyle name="20% - Accent5 3 2" xfId="196"/>
    <cellStyle name="20% - Accent5 30" xfId="197"/>
    <cellStyle name="20% - Accent5 31" xfId="198"/>
    <cellStyle name="20% - Accent5 32" xfId="199"/>
    <cellStyle name="20% - Accent5 33" xfId="200"/>
    <cellStyle name="20% - Accent5 34" xfId="201"/>
    <cellStyle name="20% - Accent5 35" xfId="202"/>
    <cellStyle name="20% - Accent5 36" xfId="203"/>
    <cellStyle name="20% - Accent5 37" xfId="204"/>
    <cellStyle name="20% - Accent5 38" xfId="205"/>
    <cellStyle name="20% - Accent5 39" xfId="206"/>
    <cellStyle name="20% - Accent5 4" xfId="207"/>
    <cellStyle name="20% - Accent5 40" xfId="208"/>
    <cellStyle name="20% - Accent5 41" xfId="209"/>
    <cellStyle name="20% - Accent5 42" xfId="210"/>
    <cellStyle name="20% - Accent5 43" xfId="211"/>
    <cellStyle name="20% - Accent5 5" xfId="212"/>
    <cellStyle name="20% - Accent5 6" xfId="213"/>
    <cellStyle name="20% - Accent5 7" xfId="214"/>
    <cellStyle name="20% - Accent5 8" xfId="215"/>
    <cellStyle name="20% - Accent5 9" xfId="216"/>
    <cellStyle name="20% - Accent6 10" xfId="217"/>
    <cellStyle name="20% - Accent6 11" xfId="218"/>
    <cellStyle name="20% - Accent6 12" xfId="219"/>
    <cellStyle name="20% - Accent6 13" xfId="220"/>
    <cellStyle name="20% - Accent6 14" xfId="221"/>
    <cellStyle name="20% - Accent6 15" xfId="222"/>
    <cellStyle name="20% - Accent6 16" xfId="223"/>
    <cellStyle name="20% - Accent6 17" xfId="224"/>
    <cellStyle name="20% - Accent6 18" xfId="225"/>
    <cellStyle name="20% - Accent6 19" xfId="226"/>
    <cellStyle name="20% - Accent6 2" xfId="227"/>
    <cellStyle name="20% - Accent6 20" xfId="228"/>
    <cellStyle name="20% - Accent6 21" xfId="229"/>
    <cellStyle name="20% - Accent6 22" xfId="230"/>
    <cellStyle name="20% - Accent6 23" xfId="231"/>
    <cellStyle name="20% - Accent6 24" xfId="232"/>
    <cellStyle name="20% - Accent6 25" xfId="233"/>
    <cellStyle name="20% - Accent6 26" xfId="234"/>
    <cellStyle name="20% - Accent6 27" xfId="235"/>
    <cellStyle name="20% - Accent6 28" xfId="236"/>
    <cellStyle name="20% - Accent6 29" xfId="237"/>
    <cellStyle name="20% - Accent6 3" xfId="238"/>
    <cellStyle name="20% - Accent6 3 2" xfId="239"/>
    <cellStyle name="20% - Accent6 30" xfId="240"/>
    <cellStyle name="20% - Accent6 31" xfId="241"/>
    <cellStyle name="20% - Accent6 32" xfId="242"/>
    <cellStyle name="20% - Accent6 33" xfId="243"/>
    <cellStyle name="20% - Accent6 34" xfId="244"/>
    <cellStyle name="20% - Accent6 35" xfId="245"/>
    <cellStyle name="20% - Accent6 36" xfId="246"/>
    <cellStyle name="20% - Accent6 37" xfId="247"/>
    <cellStyle name="20% - Accent6 38" xfId="248"/>
    <cellStyle name="20% - Accent6 39" xfId="249"/>
    <cellStyle name="20% - Accent6 4" xfId="250"/>
    <cellStyle name="20% - Accent6 40" xfId="251"/>
    <cellStyle name="20% - Accent6 41" xfId="252"/>
    <cellStyle name="20% - Accent6 42" xfId="253"/>
    <cellStyle name="20% - Accent6 43" xfId="254"/>
    <cellStyle name="20% - Accent6 44" xfId="255"/>
    <cellStyle name="20% - Accent6 5" xfId="256"/>
    <cellStyle name="20% - Accent6 6" xfId="257"/>
    <cellStyle name="20% - Accent6 7" xfId="258"/>
    <cellStyle name="20% - Accent6 8" xfId="259"/>
    <cellStyle name="20% - Accent6 9" xfId="260"/>
    <cellStyle name="20% - Akzent1" xfId="261"/>
    <cellStyle name="20% - Akzent2" xfId="262"/>
    <cellStyle name="20% - Akzent3" xfId="263"/>
    <cellStyle name="20% - Akzent4" xfId="264"/>
    <cellStyle name="20% - Akzent5" xfId="265"/>
    <cellStyle name="20% - Akzent6" xfId="266"/>
    <cellStyle name="2x indented GHG Textfiels" xfId="267"/>
    <cellStyle name="40% - Accent1 10" xfId="268"/>
    <cellStyle name="40% - Accent1 11" xfId="269"/>
    <cellStyle name="40% - Accent1 12" xfId="270"/>
    <cellStyle name="40% - Accent1 13" xfId="271"/>
    <cellStyle name="40% - Accent1 14" xfId="272"/>
    <cellStyle name="40% - Accent1 15" xfId="273"/>
    <cellStyle name="40% - Accent1 16" xfId="274"/>
    <cellStyle name="40% - Accent1 17" xfId="275"/>
    <cellStyle name="40% - Accent1 18" xfId="276"/>
    <cellStyle name="40% - Accent1 19" xfId="277"/>
    <cellStyle name="40% - Accent1 2" xfId="278"/>
    <cellStyle name="40% - Accent1 20" xfId="279"/>
    <cellStyle name="40% - Accent1 21" xfId="280"/>
    <cellStyle name="40% - Accent1 22" xfId="281"/>
    <cellStyle name="40% - Accent1 23" xfId="282"/>
    <cellStyle name="40% - Accent1 24" xfId="283"/>
    <cellStyle name="40% - Accent1 25" xfId="284"/>
    <cellStyle name="40% - Accent1 26" xfId="285"/>
    <cellStyle name="40% - Accent1 27" xfId="286"/>
    <cellStyle name="40% - Accent1 28" xfId="287"/>
    <cellStyle name="40% - Accent1 29" xfId="288"/>
    <cellStyle name="40% - Accent1 3" xfId="289"/>
    <cellStyle name="40% - Accent1 3 2" xfId="290"/>
    <cellStyle name="40% - Accent1 30" xfId="291"/>
    <cellStyle name="40% - Accent1 31" xfId="292"/>
    <cellStyle name="40% - Accent1 32" xfId="293"/>
    <cellStyle name="40% - Accent1 33" xfId="294"/>
    <cellStyle name="40% - Accent1 34" xfId="295"/>
    <cellStyle name="40% - Accent1 35" xfId="296"/>
    <cellStyle name="40% - Accent1 36" xfId="297"/>
    <cellStyle name="40% - Accent1 37" xfId="298"/>
    <cellStyle name="40% - Accent1 38" xfId="299"/>
    <cellStyle name="40% - Accent1 39" xfId="300"/>
    <cellStyle name="40% - Accent1 4" xfId="301"/>
    <cellStyle name="40% - Accent1 40" xfId="302"/>
    <cellStyle name="40% - Accent1 41" xfId="303"/>
    <cellStyle name="40% - Accent1 42" xfId="304"/>
    <cellStyle name="40% - Accent1 43" xfId="305"/>
    <cellStyle name="40% - Accent1 5" xfId="306"/>
    <cellStyle name="40% - Accent1 6" xfId="307"/>
    <cellStyle name="40% - Accent1 7" xfId="308"/>
    <cellStyle name="40% - Accent1 8" xfId="309"/>
    <cellStyle name="40% - Accent1 9" xfId="310"/>
    <cellStyle name="40% - Accent2 10" xfId="311"/>
    <cellStyle name="40% - Accent2 11" xfId="312"/>
    <cellStyle name="40% - Accent2 12" xfId="313"/>
    <cellStyle name="40% - Accent2 13" xfId="314"/>
    <cellStyle name="40% - Accent2 14" xfId="315"/>
    <cellStyle name="40% - Accent2 15" xfId="316"/>
    <cellStyle name="40% - Accent2 16" xfId="317"/>
    <cellStyle name="40% - Accent2 17" xfId="318"/>
    <cellStyle name="40% - Accent2 18" xfId="319"/>
    <cellStyle name="40% - Accent2 19" xfId="320"/>
    <cellStyle name="40% - Accent2 2" xfId="321"/>
    <cellStyle name="40% - Accent2 20" xfId="322"/>
    <cellStyle name="40% - Accent2 21" xfId="323"/>
    <cellStyle name="40% - Accent2 22" xfId="324"/>
    <cellStyle name="40% - Accent2 23" xfId="325"/>
    <cellStyle name="40% - Accent2 24" xfId="326"/>
    <cellStyle name="40% - Accent2 25" xfId="327"/>
    <cellStyle name="40% - Accent2 26" xfId="328"/>
    <cellStyle name="40% - Accent2 27" xfId="329"/>
    <cellStyle name="40% - Accent2 28" xfId="330"/>
    <cellStyle name="40% - Accent2 29" xfId="331"/>
    <cellStyle name="40% - Accent2 3" xfId="332"/>
    <cellStyle name="40% - Accent2 3 2" xfId="333"/>
    <cellStyle name="40% - Accent2 30" xfId="334"/>
    <cellStyle name="40% - Accent2 31" xfId="335"/>
    <cellStyle name="40% - Accent2 32" xfId="336"/>
    <cellStyle name="40% - Accent2 33" xfId="337"/>
    <cellStyle name="40% - Accent2 34" xfId="338"/>
    <cellStyle name="40% - Accent2 35" xfId="339"/>
    <cellStyle name="40% - Accent2 36" xfId="340"/>
    <cellStyle name="40% - Accent2 37" xfId="341"/>
    <cellStyle name="40% - Accent2 38" xfId="342"/>
    <cellStyle name="40% - Accent2 39" xfId="343"/>
    <cellStyle name="40% - Accent2 4" xfId="344"/>
    <cellStyle name="40% - Accent2 40" xfId="345"/>
    <cellStyle name="40% - Accent2 41" xfId="346"/>
    <cellStyle name="40% - Accent2 42" xfId="347"/>
    <cellStyle name="40% - Accent2 43" xfId="348"/>
    <cellStyle name="40% - Accent2 5" xfId="349"/>
    <cellStyle name="40% - Accent2 6" xfId="350"/>
    <cellStyle name="40% - Accent2 7" xfId="351"/>
    <cellStyle name="40% - Accent2 8" xfId="352"/>
    <cellStyle name="40% - Accent2 9" xfId="353"/>
    <cellStyle name="40% - Accent3 10" xfId="354"/>
    <cellStyle name="40% - Accent3 11" xfId="355"/>
    <cellStyle name="40% - Accent3 12" xfId="356"/>
    <cellStyle name="40% - Accent3 13" xfId="357"/>
    <cellStyle name="40% - Accent3 14" xfId="358"/>
    <cellStyle name="40% - Accent3 15" xfId="359"/>
    <cellStyle name="40% - Accent3 16" xfId="360"/>
    <cellStyle name="40% - Accent3 17" xfId="361"/>
    <cellStyle name="40% - Accent3 18" xfId="362"/>
    <cellStyle name="40% - Accent3 19" xfId="363"/>
    <cellStyle name="40% - Accent3 2" xfId="364"/>
    <cellStyle name="40% - Accent3 20" xfId="365"/>
    <cellStyle name="40% - Accent3 21" xfId="366"/>
    <cellStyle name="40% - Accent3 22" xfId="367"/>
    <cellStyle name="40% - Accent3 23" xfId="368"/>
    <cellStyle name="40% - Accent3 24" xfId="369"/>
    <cellStyle name="40% - Accent3 25" xfId="370"/>
    <cellStyle name="40% - Accent3 26" xfId="371"/>
    <cellStyle name="40% - Accent3 27" xfId="372"/>
    <cellStyle name="40% - Accent3 28" xfId="373"/>
    <cellStyle name="40% - Accent3 29" xfId="374"/>
    <cellStyle name="40% - Accent3 3" xfId="375"/>
    <cellStyle name="40% - Accent3 3 2" xfId="376"/>
    <cellStyle name="40% - Accent3 30" xfId="377"/>
    <cellStyle name="40% - Accent3 31" xfId="378"/>
    <cellStyle name="40% - Accent3 32" xfId="379"/>
    <cellStyle name="40% - Accent3 33" xfId="380"/>
    <cellStyle name="40% - Accent3 34" xfId="381"/>
    <cellStyle name="40% - Accent3 35" xfId="382"/>
    <cellStyle name="40% - Accent3 36" xfId="383"/>
    <cellStyle name="40% - Accent3 37" xfId="384"/>
    <cellStyle name="40% - Accent3 38" xfId="385"/>
    <cellStyle name="40% - Accent3 39" xfId="386"/>
    <cellStyle name="40% - Accent3 4" xfId="387"/>
    <cellStyle name="40% - Accent3 40" xfId="388"/>
    <cellStyle name="40% - Accent3 41" xfId="389"/>
    <cellStyle name="40% - Accent3 42" xfId="390"/>
    <cellStyle name="40% - Accent3 43" xfId="391"/>
    <cellStyle name="40% - Accent3 5" xfId="392"/>
    <cellStyle name="40% - Accent3 6" xfId="393"/>
    <cellStyle name="40% - Accent3 7" xfId="394"/>
    <cellStyle name="40% - Accent3 8" xfId="395"/>
    <cellStyle name="40% - Accent3 9" xfId="396"/>
    <cellStyle name="40% - Accent4 10" xfId="397"/>
    <cellStyle name="40% - Accent4 11" xfId="398"/>
    <cellStyle name="40% - Accent4 12" xfId="399"/>
    <cellStyle name="40% - Accent4 13" xfId="400"/>
    <cellStyle name="40% - Accent4 14" xfId="401"/>
    <cellStyle name="40% - Accent4 15" xfId="402"/>
    <cellStyle name="40% - Accent4 16" xfId="403"/>
    <cellStyle name="40% - Accent4 17" xfId="404"/>
    <cellStyle name="40% - Accent4 18" xfId="405"/>
    <cellStyle name="40% - Accent4 19" xfId="406"/>
    <cellStyle name="40% - Accent4 2" xfId="407"/>
    <cellStyle name="40% - Accent4 20" xfId="408"/>
    <cellStyle name="40% - Accent4 21" xfId="409"/>
    <cellStyle name="40% - Accent4 22" xfId="410"/>
    <cellStyle name="40% - Accent4 23" xfId="411"/>
    <cellStyle name="40% - Accent4 24" xfId="412"/>
    <cellStyle name="40% - Accent4 25" xfId="413"/>
    <cellStyle name="40% - Accent4 26" xfId="414"/>
    <cellStyle name="40% - Accent4 27" xfId="415"/>
    <cellStyle name="40% - Accent4 28" xfId="416"/>
    <cellStyle name="40% - Accent4 29" xfId="417"/>
    <cellStyle name="40% - Accent4 3" xfId="418"/>
    <cellStyle name="40% - Accent4 3 2" xfId="419"/>
    <cellStyle name="40% - Accent4 30" xfId="420"/>
    <cellStyle name="40% - Accent4 31" xfId="421"/>
    <cellStyle name="40% - Accent4 32" xfId="422"/>
    <cellStyle name="40% - Accent4 33" xfId="423"/>
    <cellStyle name="40% - Accent4 34" xfId="424"/>
    <cellStyle name="40% - Accent4 35" xfId="425"/>
    <cellStyle name="40% - Accent4 36" xfId="426"/>
    <cellStyle name="40% - Accent4 37" xfId="427"/>
    <cellStyle name="40% - Accent4 38" xfId="428"/>
    <cellStyle name="40% - Accent4 39" xfId="429"/>
    <cellStyle name="40% - Accent4 4" xfId="430"/>
    <cellStyle name="40% - Accent4 40" xfId="431"/>
    <cellStyle name="40% - Accent4 41" xfId="432"/>
    <cellStyle name="40% - Accent4 42" xfId="433"/>
    <cellStyle name="40% - Accent4 43" xfId="434"/>
    <cellStyle name="40% - Accent4 5" xfId="435"/>
    <cellStyle name="40% - Accent4 6" xfId="436"/>
    <cellStyle name="40% - Accent4 7" xfId="437"/>
    <cellStyle name="40% - Accent4 8" xfId="438"/>
    <cellStyle name="40% - Accent4 9" xfId="439"/>
    <cellStyle name="40% - Accent5 10" xfId="440"/>
    <cellStyle name="40% - Accent5 11" xfId="441"/>
    <cellStyle name="40% - Accent5 12" xfId="442"/>
    <cellStyle name="40% - Accent5 13" xfId="443"/>
    <cellStyle name="40% - Accent5 14" xfId="444"/>
    <cellStyle name="40% - Accent5 15" xfId="445"/>
    <cellStyle name="40% - Accent5 16" xfId="446"/>
    <cellStyle name="40% - Accent5 17" xfId="447"/>
    <cellStyle name="40% - Accent5 18" xfId="448"/>
    <cellStyle name="40% - Accent5 19" xfId="449"/>
    <cellStyle name="40% - Accent5 2" xfId="450"/>
    <cellStyle name="40% - Accent5 20" xfId="451"/>
    <cellStyle name="40% - Accent5 21" xfId="452"/>
    <cellStyle name="40% - Accent5 22" xfId="453"/>
    <cellStyle name="40% - Accent5 23" xfId="454"/>
    <cellStyle name="40% - Accent5 24" xfId="455"/>
    <cellStyle name="40% - Accent5 25" xfId="456"/>
    <cellStyle name="40% - Accent5 26" xfId="457"/>
    <cellStyle name="40% - Accent5 27" xfId="458"/>
    <cellStyle name="40% - Accent5 28" xfId="459"/>
    <cellStyle name="40% - Accent5 29" xfId="460"/>
    <cellStyle name="40% - Accent5 3" xfId="461"/>
    <cellStyle name="40% - Accent5 3 2" xfId="462"/>
    <cellStyle name="40% - Accent5 30" xfId="463"/>
    <cellStyle name="40% - Accent5 31" xfId="464"/>
    <cellStyle name="40% - Accent5 32" xfId="465"/>
    <cellStyle name="40% - Accent5 33" xfId="466"/>
    <cellStyle name="40% - Accent5 34" xfId="467"/>
    <cellStyle name="40% - Accent5 35" xfId="468"/>
    <cellStyle name="40% - Accent5 36" xfId="469"/>
    <cellStyle name="40% - Accent5 37" xfId="470"/>
    <cellStyle name="40% - Accent5 38" xfId="471"/>
    <cellStyle name="40% - Accent5 39" xfId="472"/>
    <cellStyle name="40% - Accent5 4" xfId="473"/>
    <cellStyle name="40% - Accent5 40" xfId="474"/>
    <cellStyle name="40% - Accent5 41" xfId="475"/>
    <cellStyle name="40% - Accent5 42" xfId="476"/>
    <cellStyle name="40% - Accent5 43" xfId="477"/>
    <cellStyle name="40% - Accent5 5" xfId="478"/>
    <cellStyle name="40% - Accent5 6" xfId="479"/>
    <cellStyle name="40% - Accent5 7" xfId="480"/>
    <cellStyle name="40% - Accent5 8" xfId="481"/>
    <cellStyle name="40% - Accent5 9" xfId="482"/>
    <cellStyle name="40% - Accent6 10" xfId="483"/>
    <cellStyle name="40% - Accent6 11" xfId="484"/>
    <cellStyle name="40% - Accent6 12" xfId="485"/>
    <cellStyle name="40% - Accent6 13" xfId="486"/>
    <cellStyle name="40% - Accent6 14" xfId="487"/>
    <cellStyle name="40% - Accent6 15" xfId="488"/>
    <cellStyle name="40% - Accent6 16" xfId="489"/>
    <cellStyle name="40% - Accent6 17" xfId="490"/>
    <cellStyle name="40% - Accent6 18" xfId="491"/>
    <cellStyle name="40% - Accent6 19" xfId="492"/>
    <cellStyle name="40% - Accent6 2" xfId="493"/>
    <cellStyle name="40% - Accent6 20" xfId="494"/>
    <cellStyle name="40% - Accent6 21" xfId="495"/>
    <cellStyle name="40% - Accent6 22" xfId="496"/>
    <cellStyle name="40% - Accent6 23" xfId="497"/>
    <cellStyle name="40% - Accent6 24" xfId="498"/>
    <cellStyle name="40% - Accent6 25" xfId="499"/>
    <cellStyle name="40% - Accent6 26" xfId="500"/>
    <cellStyle name="40% - Accent6 27" xfId="501"/>
    <cellStyle name="40% - Accent6 28" xfId="502"/>
    <cellStyle name="40% - Accent6 29" xfId="503"/>
    <cellStyle name="40% - Accent6 3" xfId="504"/>
    <cellStyle name="40% - Accent6 3 2" xfId="505"/>
    <cellStyle name="40% - Accent6 30" xfId="506"/>
    <cellStyle name="40% - Accent6 31" xfId="507"/>
    <cellStyle name="40% - Accent6 32" xfId="508"/>
    <cellStyle name="40% - Accent6 33" xfId="509"/>
    <cellStyle name="40% - Accent6 34" xfId="510"/>
    <cellStyle name="40% - Accent6 35" xfId="511"/>
    <cellStyle name="40% - Accent6 36" xfId="512"/>
    <cellStyle name="40% - Accent6 37" xfId="513"/>
    <cellStyle name="40% - Accent6 38" xfId="514"/>
    <cellStyle name="40% - Accent6 39" xfId="515"/>
    <cellStyle name="40% - Accent6 4" xfId="516"/>
    <cellStyle name="40% - Accent6 40" xfId="517"/>
    <cellStyle name="40% - Accent6 41" xfId="518"/>
    <cellStyle name="40% - Accent6 42" xfId="519"/>
    <cellStyle name="40% - Accent6 43" xfId="520"/>
    <cellStyle name="40% - Accent6 5" xfId="521"/>
    <cellStyle name="40% - Accent6 6" xfId="522"/>
    <cellStyle name="40% - Accent6 7" xfId="523"/>
    <cellStyle name="40% - Accent6 8" xfId="524"/>
    <cellStyle name="40% - Accent6 9" xfId="525"/>
    <cellStyle name="40% - Akzent1" xfId="526"/>
    <cellStyle name="40% - Akzent2" xfId="527"/>
    <cellStyle name="40% - Akzent3" xfId="528"/>
    <cellStyle name="40% - Akzent4" xfId="529"/>
    <cellStyle name="40% - Akzent5" xfId="530"/>
    <cellStyle name="40% - Akzent6" xfId="531"/>
    <cellStyle name="5x indented GHG Textfiels" xfId="532"/>
    <cellStyle name="60% - Accent1 10" xfId="533"/>
    <cellStyle name="60% - Accent1 11" xfId="534"/>
    <cellStyle name="60% - Accent1 12" xfId="535"/>
    <cellStyle name="60% - Accent1 13" xfId="536"/>
    <cellStyle name="60% - Accent1 14" xfId="537"/>
    <cellStyle name="60% - Accent1 15" xfId="538"/>
    <cellStyle name="60% - Accent1 16" xfId="539"/>
    <cellStyle name="60% - Accent1 17" xfId="540"/>
    <cellStyle name="60% - Accent1 18" xfId="541"/>
    <cellStyle name="60% - Accent1 19" xfId="542"/>
    <cellStyle name="60% - Accent1 2" xfId="543"/>
    <cellStyle name="60% - Accent1 20" xfId="544"/>
    <cellStyle name="60% - Accent1 21" xfId="545"/>
    <cellStyle name="60% - Accent1 22" xfId="546"/>
    <cellStyle name="60% - Accent1 23" xfId="547"/>
    <cellStyle name="60% - Accent1 24" xfId="548"/>
    <cellStyle name="60% - Accent1 25" xfId="549"/>
    <cellStyle name="60% - Accent1 26" xfId="550"/>
    <cellStyle name="60% - Accent1 27" xfId="551"/>
    <cellStyle name="60% - Accent1 28" xfId="552"/>
    <cellStyle name="60% - Accent1 29" xfId="553"/>
    <cellStyle name="60% - Accent1 3" xfId="554"/>
    <cellStyle name="60% - Accent1 3 2" xfId="555"/>
    <cellStyle name="60% - Accent1 30" xfId="556"/>
    <cellStyle name="60% - Accent1 31" xfId="557"/>
    <cellStyle name="60% - Accent1 32" xfId="558"/>
    <cellStyle name="60% - Accent1 33" xfId="559"/>
    <cellStyle name="60% - Accent1 34" xfId="560"/>
    <cellStyle name="60% - Accent1 35" xfId="561"/>
    <cellStyle name="60% - Accent1 36" xfId="562"/>
    <cellStyle name="60% - Accent1 37" xfId="563"/>
    <cellStyle name="60% - Accent1 38" xfId="564"/>
    <cellStyle name="60% - Accent1 39" xfId="565"/>
    <cellStyle name="60% - Accent1 4" xfId="566"/>
    <cellStyle name="60% - Accent1 40" xfId="567"/>
    <cellStyle name="60% - Accent1 41" xfId="568"/>
    <cellStyle name="60% - Accent1 42" xfId="569"/>
    <cellStyle name="60% - Accent1 43" xfId="570"/>
    <cellStyle name="60% - Accent1 5" xfId="571"/>
    <cellStyle name="60% - Accent1 6" xfId="572"/>
    <cellStyle name="60% - Accent1 7" xfId="573"/>
    <cellStyle name="60% - Accent1 8" xfId="574"/>
    <cellStyle name="60% - Accent1 9" xfId="575"/>
    <cellStyle name="60% - Accent2 10" xfId="576"/>
    <cellStyle name="60% - Accent2 11" xfId="577"/>
    <cellStyle name="60% - Accent2 12" xfId="578"/>
    <cellStyle name="60% - Accent2 13" xfId="579"/>
    <cellStyle name="60% - Accent2 14" xfId="580"/>
    <cellStyle name="60% - Accent2 15" xfId="581"/>
    <cellStyle name="60% - Accent2 16" xfId="582"/>
    <cellStyle name="60% - Accent2 17" xfId="583"/>
    <cellStyle name="60% - Accent2 18" xfId="584"/>
    <cellStyle name="60% - Accent2 19" xfId="585"/>
    <cellStyle name="60% - Accent2 2" xfId="586"/>
    <cellStyle name="60% - Accent2 20" xfId="587"/>
    <cellStyle name="60% - Accent2 21" xfId="588"/>
    <cellStyle name="60% - Accent2 22" xfId="589"/>
    <cellStyle name="60% - Accent2 23" xfId="590"/>
    <cellStyle name="60% - Accent2 24" xfId="591"/>
    <cellStyle name="60% - Accent2 25" xfId="592"/>
    <cellStyle name="60% - Accent2 26" xfId="593"/>
    <cellStyle name="60% - Accent2 27" xfId="594"/>
    <cellStyle name="60% - Accent2 28" xfId="595"/>
    <cellStyle name="60% - Accent2 29" xfId="596"/>
    <cellStyle name="60% - Accent2 3" xfId="597"/>
    <cellStyle name="60% - Accent2 3 2" xfId="598"/>
    <cellStyle name="60% - Accent2 30" xfId="599"/>
    <cellStyle name="60% - Accent2 31" xfId="600"/>
    <cellStyle name="60% - Accent2 32" xfId="601"/>
    <cellStyle name="60% - Accent2 33" xfId="602"/>
    <cellStyle name="60% - Accent2 34" xfId="603"/>
    <cellStyle name="60% - Accent2 35" xfId="604"/>
    <cellStyle name="60% - Accent2 36" xfId="605"/>
    <cellStyle name="60% - Accent2 37" xfId="606"/>
    <cellStyle name="60% - Accent2 38" xfId="607"/>
    <cellStyle name="60% - Accent2 39" xfId="608"/>
    <cellStyle name="60% - Accent2 4" xfId="609"/>
    <cellStyle name="60% - Accent2 40" xfId="610"/>
    <cellStyle name="60% - Accent2 41" xfId="611"/>
    <cellStyle name="60% - Accent2 42" xfId="612"/>
    <cellStyle name="60% - Accent2 43" xfId="613"/>
    <cellStyle name="60% - Accent2 5" xfId="614"/>
    <cellStyle name="60% - Accent2 6" xfId="615"/>
    <cellStyle name="60% - Accent2 7" xfId="616"/>
    <cellStyle name="60% - Accent2 8" xfId="617"/>
    <cellStyle name="60% - Accent2 9" xfId="618"/>
    <cellStyle name="60% - Accent3 10" xfId="619"/>
    <cellStyle name="60% - Accent3 11" xfId="620"/>
    <cellStyle name="60% - Accent3 12" xfId="621"/>
    <cellStyle name="60% - Accent3 13" xfId="622"/>
    <cellStyle name="60% - Accent3 14" xfId="623"/>
    <cellStyle name="60% - Accent3 15" xfId="624"/>
    <cellStyle name="60% - Accent3 16" xfId="625"/>
    <cellStyle name="60% - Accent3 17" xfId="626"/>
    <cellStyle name="60% - Accent3 18" xfId="627"/>
    <cellStyle name="60% - Accent3 19" xfId="628"/>
    <cellStyle name="60% - Accent3 2" xfId="629"/>
    <cellStyle name="60% - Accent3 20" xfId="630"/>
    <cellStyle name="60% - Accent3 21" xfId="631"/>
    <cellStyle name="60% - Accent3 22" xfId="632"/>
    <cellStyle name="60% - Accent3 23" xfId="633"/>
    <cellStyle name="60% - Accent3 24" xfId="634"/>
    <cellStyle name="60% - Accent3 25" xfId="635"/>
    <cellStyle name="60% - Accent3 26" xfId="636"/>
    <cellStyle name="60% - Accent3 27" xfId="637"/>
    <cellStyle name="60% - Accent3 28" xfId="638"/>
    <cellStyle name="60% - Accent3 29" xfId="639"/>
    <cellStyle name="60% - Accent3 3" xfId="640"/>
    <cellStyle name="60% - Accent3 3 2" xfId="641"/>
    <cellStyle name="60% - Accent3 30" xfId="642"/>
    <cellStyle name="60% - Accent3 31" xfId="643"/>
    <cellStyle name="60% - Accent3 32" xfId="644"/>
    <cellStyle name="60% - Accent3 33" xfId="645"/>
    <cellStyle name="60% - Accent3 34" xfId="646"/>
    <cellStyle name="60% - Accent3 35" xfId="647"/>
    <cellStyle name="60% - Accent3 36" xfId="648"/>
    <cellStyle name="60% - Accent3 37" xfId="649"/>
    <cellStyle name="60% - Accent3 38" xfId="650"/>
    <cellStyle name="60% - Accent3 39" xfId="651"/>
    <cellStyle name="60% - Accent3 4" xfId="652"/>
    <cellStyle name="60% - Accent3 40" xfId="653"/>
    <cellStyle name="60% - Accent3 41" xfId="654"/>
    <cellStyle name="60% - Accent3 42" xfId="655"/>
    <cellStyle name="60% - Accent3 43" xfId="656"/>
    <cellStyle name="60% - Accent3 5" xfId="657"/>
    <cellStyle name="60% - Accent3 6" xfId="658"/>
    <cellStyle name="60% - Accent3 7" xfId="659"/>
    <cellStyle name="60% - Accent3 8" xfId="660"/>
    <cellStyle name="60% - Accent3 9" xfId="661"/>
    <cellStyle name="60% - Accent4 10" xfId="662"/>
    <cellStyle name="60% - Accent4 11" xfId="663"/>
    <cellStyle name="60% - Accent4 12" xfId="664"/>
    <cellStyle name="60% - Accent4 13" xfId="665"/>
    <cellStyle name="60% - Accent4 14" xfId="666"/>
    <cellStyle name="60% - Accent4 15" xfId="667"/>
    <cellStyle name="60% - Accent4 16" xfId="668"/>
    <cellStyle name="60% - Accent4 17" xfId="669"/>
    <cellStyle name="60% - Accent4 18" xfId="670"/>
    <cellStyle name="60% - Accent4 19" xfId="671"/>
    <cellStyle name="60% - Accent4 2" xfId="672"/>
    <cellStyle name="60% - Accent4 20" xfId="673"/>
    <cellStyle name="60% - Accent4 21" xfId="674"/>
    <cellStyle name="60% - Accent4 22" xfId="675"/>
    <cellStyle name="60% - Accent4 23" xfId="676"/>
    <cellStyle name="60% - Accent4 24" xfId="677"/>
    <cellStyle name="60% - Accent4 25" xfId="678"/>
    <cellStyle name="60% - Accent4 26" xfId="679"/>
    <cellStyle name="60% - Accent4 27" xfId="680"/>
    <cellStyle name="60% - Accent4 28" xfId="681"/>
    <cellStyle name="60% - Accent4 29" xfId="682"/>
    <cellStyle name="60% - Accent4 3" xfId="683"/>
    <cellStyle name="60% - Accent4 3 2" xfId="684"/>
    <cellStyle name="60% - Accent4 30" xfId="685"/>
    <cellStyle name="60% - Accent4 31" xfId="686"/>
    <cellStyle name="60% - Accent4 32" xfId="687"/>
    <cellStyle name="60% - Accent4 33" xfId="688"/>
    <cellStyle name="60% - Accent4 34" xfId="689"/>
    <cellStyle name="60% - Accent4 35" xfId="690"/>
    <cellStyle name="60% - Accent4 36" xfId="691"/>
    <cellStyle name="60% - Accent4 37" xfId="692"/>
    <cellStyle name="60% - Accent4 38" xfId="693"/>
    <cellStyle name="60% - Accent4 39" xfId="694"/>
    <cellStyle name="60% - Accent4 4" xfId="695"/>
    <cellStyle name="60% - Accent4 40" xfId="696"/>
    <cellStyle name="60% - Accent4 41" xfId="697"/>
    <cellStyle name="60% - Accent4 42" xfId="698"/>
    <cellStyle name="60% - Accent4 43" xfId="699"/>
    <cellStyle name="60% - Accent4 5" xfId="700"/>
    <cellStyle name="60% - Accent4 6" xfId="701"/>
    <cellStyle name="60% - Accent4 7" xfId="702"/>
    <cellStyle name="60% - Accent4 8" xfId="703"/>
    <cellStyle name="60% - Accent4 9" xfId="704"/>
    <cellStyle name="60% - Accent5 10" xfId="705"/>
    <cellStyle name="60% - Accent5 11" xfId="706"/>
    <cellStyle name="60% - Accent5 12" xfId="707"/>
    <cellStyle name="60% - Accent5 13" xfId="708"/>
    <cellStyle name="60% - Accent5 14" xfId="709"/>
    <cellStyle name="60% - Accent5 15" xfId="710"/>
    <cellStyle name="60% - Accent5 16" xfId="711"/>
    <cellStyle name="60% - Accent5 17" xfId="712"/>
    <cellStyle name="60% - Accent5 18" xfId="713"/>
    <cellStyle name="60% - Accent5 19" xfId="714"/>
    <cellStyle name="60% - Accent5 2" xfId="715"/>
    <cellStyle name="60% - Accent5 20" xfId="716"/>
    <cellStyle name="60% - Accent5 21" xfId="717"/>
    <cellStyle name="60% - Accent5 22" xfId="718"/>
    <cellStyle name="60% - Accent5 23" xfId="719"/>
    <cellStyle name="60% - Accent5 24" xfId="720"/>
    <cellStyle name="60% - Accent5 25" xfId="721"/>
    <cellStyle name="60% - Accent5 26" xfId="722"/>
    <cellStyle name="60% - Accent5 27" xfId="723"/>
    <cellStyle name="60% - Accent5 28" xfId="724"/>
    <cellStyle name="60% - Accent5 29" xfId="725"/>
    <cellStyle name="60% - Accent5 3" xfId="726"/>
    <cellStyle name="60% - Accent5 3 2" xfId="727"/>
    <cellStyle name="60% - Accent5 30" xfId="728"/>
    <cellStyle name="60% - Accent5 31" xfId="729"/>
    <cellStyle name="60% - Accent5 32" xfId="730"/>
    <cellStyle name="60% - Accent5 33" xfId="731"/>
    <cellStyle name="60% - Accent5 34" xfId="732"/>
    <cellStyle name="60% - Accent5 35" xfId="733"/>
    <cellStyle name="60% - Accent5 36" xfId="734"/>
    <cellStyle name="60% - Accent5 37" xfId="735"/>
    <cellStyle name="60% - Accent5 38" xfId="736"/>
    <cellStyle name="60% - Accent5 39" xfId="737"/>
    <cellStyle name="60% - Accent5 4" xfId="738"/>
    <cellStyle name="60% - Accent5 40" xfId="739"/>
    <cellStyle name="60% - Accent5 41" xfId="740"/>
    <cellStyle name="60% - Accent5 42" xfId="741"/>
    <cellStyle name="60% - Accent5 43" xfId="742"/>
    <cellStyle name="60% - Accent5 5" xfId="743"/>
    <cellStyle name="60% - Accent5 6" xfId="744"/>
    <cellStyle name="60% - Accent5 7" xfId="745"/>
    <cellStyle name="60% - Accent5 8" xfId="746"/>
    <cellStyle name="60% - Accent5 9" xfId="747"/>
    <cellStyle name="60% - Accent6 10" xfId="748"/>
    <cellStyle name="60% - Accent6 11" xfId="749"/>
    <cellStyle name="60% - Accent6 12" xfId="750"/>
    <cellStyle name="60% - Accent6 13" xfId="751"/>
    <cellStyle name="60% - Accent6 14" xfId="752"/>
    <cellStyle name="60% - Accent6 15" xfId="753"/>
    <cellStyle name="60% - Accent6 16" xfId="754"/>
    <cellStyle name="60% - Accent6 17" xfId="755"/>
    <cellStyle name="60% - Accent6 18" xfId="756"/>
    <cellStyle name="60% - Accent6 19" xfId="757"/>
    <cellStyle name="60% - Accent6 2" xfId="758"/>
    <cellStyle name="60% - Accent6 20" xfId="759"/>
    <cellStyle name="60% - Accent6 21" xfId="760"/>
    <cellStyle name="60% - Accent6 22" xfId="761"/>
    <cellStyle name="60% - Accent6 23" xfId="762"/>
    <cellStyle name="60% - Accent6 24" xfId="763"/>
    <cellStyle name="60% - Accent6 25" xfId="764"/>
    <cellStyle name="60% - Accent6 26" xfId="765"/>
    <cellStyle name="60% - Accent6 27" xfId="766"/>
    <cellStyle name="60% - Accent6 28" xfId="767"/>
    <cellStyle name="60% - Accent6 29" xfId="768"/>
    <cellStyle name="60% - Accent6 3" xfId="769"/>
    <cellStyle name="60% - Accent6 3 2" xfId="770"/>
    <cellStyle name="60% - Accent6 30" xfId="771"/>
    <cellStyle name="60% - Accent6 31" xfId="772"/>
    <cellStyle name="60% - Accent6 32" xfId="773"/>
    <cellStyle name="60% - Accent6 33" xfId="774"/>
    <cellStyle name="60% - Accent6 34" xfId="775"/>
    <cellStyle name="60% - Accent6 35" xfId="776"/>
    <cellStyle name="60% - Accent6 36" xfId="777"/>
    <cellStyle name="60% - Accent6 37" xfId="778"/>
    <cellStyle name="60% - Accent6 38" xfId="779"/>
    <cellStyle name="60% - Accent6 39" xfId="780"/>
    <cellStyle name="60% - Accent6 4" xfId="781"/>
    <cellStyle name="60% - Accent6 40" xfId="782"/>
    <cellStyle name="60% - Accent6 41" xfId="783"/>
    <cellStyle name="60% - Accent6 42" xfId="784"/>
    <cellStyle name="60% - Accent6 43" xfId="785"/>
    <cellStyle name="60% - Accent6 5" xfId="786"/>
    <cellStyle name="60% - Accent6 6" xfId="787"/>
    <cellStyle name="60% - Accent6 7" xfId="788"/>
    <cellStyle name="60% - Accent6 8" xfId="789"/>
    <cellStyle name="60% - Accent6 9" xfId="790"/>
    <cellStyle name="60% - Akzent1" xfId="791"/>
    <cellStyle name="60% - Akzent2" xfId="792"/>
    <cellStyle name="60% - Akzent3" xfId="793"/>
    <cellStyle name="60% - Akzent4" xfId="794"/>
    <cellStyle name="60% - Akzent5" xfId="795"/>
    <cellStyle name="60% - Akzent6" xfId="796"/>
    <cellStyle name="60% - Cor4 2" xfId="797"/>
    <cellStyle name="Accent1 10" xfId="798"/>
    <cellStyle name="Accent1 11" xfId="799"/>
    <cellStyle name="Accent1 12" xfId="800"/>
    <cellStyle name="Accent1 13" xfId="801"/>
    <cellStyle name="Accent1 14" xfId="802"/>
    <cellStyle name="Accent1 15" xfId="803"/>
    <cellStyle name="Accent1 16" xfId="804"/>
    <cellStyle name="Accent1 17" xfId="805"/>
    <cellStyle name="Accent1 18" xfId="806"/>
    <cellStyle name="Accent1 19" xfId="807"/>
    <cellStyle name="Accent1 2" xfId="808"/>
    <cellStyle name="Accent1 20" xfId="809"/>
    <cellStyle name="Accent1 21" xfId="810"/>
    <cellStyle name="Accent1 22" xfId="811"/>
    <cellStyle name="Accent1 23" xfId="812"/>
    <cellStyle name="Accent1 24" xfId="813"/>
    <cellStyle name="Accent1 25" xfId="814"/>
    <cellStyle name="Accent1 26" xfId="815"/>
    <cellStyle name="Accent1 27" xfId="816"/>
    <cellStyle name="Accent1 28" xfId="817"/>
    <cellStyle name="Accent1 29" xfId="818"/>
    <cellStyle name="Accent1 3" xfId="819"/>
    <cellStyle name="Accent1 3 2" xfId="820"/>
    <cellStyle name="Accent1 30" xfId="821"/>
    <cellStyle name="Accent1 31" xfId="822"/>
    <cellStyle name="Accent1 32" xfId="823"/>
    <cellStyle name="Accent1 33" xfId="824"/>
    <cellStyle name="Accent1 34" xfId="825"/>
    <cellStyle name="Accent1 35" xfId="826"/>
    <cellStyle name="Accent1 36" xfId="827"/>
    <cellStyle name="Accent1 37" xfId="828"/>
    <cellStyle name="Accent1 38" xfId="829"/>
    <cellStyle name="Accent1 39" xfId="830"/>
    <cellStyle name="Accent1 4" xfId="831"/>
    <cellStyle name="Accent1 40" xfId="832"/>
    <cellStyle name="Accent1 41" xfId="833"/>
    <cellStyle name="Accent1 42" xfId="834"/>
    <cellStyle name="Accent1 43" xfId="835"/>
    <cellStyle name="Accent1 5" xfId="836"/>
    <cellStyle name="Accent1 6" xfId="837"/>
    <cellStyle name="Accent1 7" xfId="838"/>
    <cellStyle name="Accent1 8" xfId="839"/>
    <cellStyle name="Accent1 9" xfId="840"/>
    <cellStyle name="Accent2 10" xfId="841"/>
    <cellStyle name="Accent2 11" xfId="842"/>
    <cellStyle name="Accent2 12" xfId="843"/>
    <cellStyle name="Accent2 13" xfId="844"/>
    <cellStyle name="Accent2 14" xfId="845"/>
    <cellStyle name="Accent2 15" xfId="846"/>
    <cellStyle name="Accent2 16" xfId="847"/>
    <cellStyle name="Accent2 17" xfId="848"/>
    <cellStyle name="Accent2 18" xfId="849"/>
    <cellStyle name="Accent2 19" xfId="850"/>
    <cellStyle name="Accent2 2" xfId="851"/>
    <cellStyle name="Accent2 20" xfId="852"/>
    <cellStyle name="Accent2 21" xfId="853"/>
    <cellStyle name="Accent2 22" xfId="854"/>
    <cellStyle name="Accent2 23" xfId="855"/>
    <cellStyle name="Accent2 24" xfId="856"/>
    <cellStyle name="Accent2 25" xfId="857"/>
    <cellStyle name="Accent2 26" xfId="858"/>
    <cellStyle name="Accent2 27" xfId="859"/>
    <cellStyle name="Accent2 28" xfId="860"/>
    <cellStyle name="Accent2 29" xfId="861"/>
    <cellStyle name="Accent2 3" xfId="862"/>
    <cellStyle name="Accent2 3 2" xfId="863"/>
    <cellStyle name="Accent2 30" xfId="864"/>
    <cellStyle name="Accent2 31" xfId="865"/>
    <cellStyle name="Accent2 32" xfId="866"/>
    <cellStyle name="Accent2 33" xfId="867"/>
    <cellStyle name="Accent2 34" xfId="868"/>
    <cellStyle name="Accent2 35" xfId="869"/>
    <cellStyle name="Accent2 36" xfId="870"/>
    <cellStyle name="Accent2 37" xfId="871"/>
    <cellStyle name="Accent2 38" xfId="872"/>
    <cellStyle name="Accent2 39" xfId="873"/>
    <cellStyle name="Accent2 4" xfId="874"/>
    <cellStyle name="Accent2 40" xfId="875"/>
    <cellStyle name="Accent2 41" xfId="876"/>
    <cellStyle name="Accent2 42" xfId="877"/>
    <cellStyle name="Accent2 43" xfId="878"/>
    <cellStyle name="Accent2 5" xfId="879"/>
    <cellStyle name="Accent2 6" xfId="880"/>
    <cellStyle name="Accent2 7" xfId="881"/>
    <cellStyle name="Accent2 8" xfId="882"/>
    <cellStyle name="Accent2 9" xfId="883"/>
    <cellStyle name="Accent3 10" xfId="884"/>
    <cellStyle name="Accent3 11" xfId="885"/>
    <cellStyle name="Accent3 12" xfId="886"/>
    <cellStyle name="Accent3 13" xfId="887"/>
    <cellStyle name="Accent3 14" xfId="888"/>
    <cellStyle name="Accent3 15" xfId="889"/>
    <cellStyle name="Accent3 16" xfId="890"/>
    <cellStyle name="Accent3 17" xfId="891"/>
    <cellStyle name="Accent3 18" xfId="892"/>
    <cellStyle name="Accent3 19" xfId="893"/>
    <cellStyle name="Accent3 2" xfId="894"/>
    <cellStyle name="Accent3 20" xfId="895"/>
    <cellStyle name="Accent3 21" xfId="896"/>
    <cellStyle name="Accent3 22" xfId="897"/>
    <cellStyle name="Accent3 23" xfId="898"/>
    <cellStyle name="Accent3 24" xfId="899"/>
    <cellStyle name="Accent3 25" xfId="900"/>
    <cellStyle name="Accent3 26" xfId="901"/>
    <cellStyle name="Accent3 27" xfId="902"/>
    <cellStyle name="Accent3 28" xfId="903"/>
    <cellStyle name="Accent3 29" xfId="904"/>
    <cellStyle name="Accent3 3" xfId="905"/>
    <cellStyle name="Accent3 3 2" xfId="906"/>
    <cellStyle name="Accent3 30" xfId="907"/>
    <cellStyle name="Accent3 31" xfId="908"/>
    <cellStyle name="Accent3 32" xfId="909"/>
    <cellStyle name="Accent3 33" xfId="910"/>
    <cellStyle name="Accent3 34" xfId="911"/>
    <cellStyle name="Accent3 35" xfId="912"/>
    <cellStyle name="Accent3 36" xfId="913"/>
    <cellStyle name="Accent3 37" xfId="914"/>
    <cellStyle name="Accent3 38" xfId="915"/>
    <cellStyle name="Accent3 39" xfId="916"/>
    <cellStyle name="Accent3 4" xfId="917"/>
    <cellStyle name="Accent3 40" xfId="918"/>
    <cellStyle name="Accent3 41" xfId="919"/>
    <cellStyle name="Accent3 42" xfId="920"/>
    <cellStyle name="Accent3 43" xfId="921"/>
    <cellStyle name="Accent3 5" xfId="922"/>
    <cellStyle name="Accent3 6" xfId="923"/>
    <cellStyle name="Accent3 7" xfId="924"/>
    <cellStyle name="Accent3 8" xfId="925"/>
    <cellStyle name="Accent3 9" xfId="926"/>
    <cellStyle name="Accent4 10" xfId="927"/>
    <cellStyle name="Accent4 11" xfId="928"/>
    <cellStyle name="Accent4 12" xfId="929"/>
    <cellStyle name="Accent4 13" xfId="930"/>
    <cellStyle name="Accent4 14" xfId="931"/>
    <cellStyle name="Accent4 15" xfId="932"/>
    <cellStyle name="Accent4 16" xfId="933"/>
    <cellStyle name="Accent4 17" xfId="934"/>
    <cellStyle name="Accent4 18" xfId="935"/>
    <cellStyle name="Accent4 19" xfId="936"/>
    <cellStyle name="Accent4 2" xfId="937"/>
    <cellStyle name="Accent4 20" xfId="938"/>
    <cellStyle name="Accent4 21" xfId="939"/>
    <cellStyle name="Accent4 22" xfId="940"/>
    <cellStyle name="Accent4 23" xfId="941"/>
    <cellStyle name="Accent4 24" xfId="942"/>
    <cellStyle name="Accent4 25" xfId="943"/>
    <cellStyle name="Accent4 26" xfId="944"/>
    <cellStyle name="Accent4 27" xfId="945"/>
    <cellStyle name="Accent4 28" xfId="946"/>
    <cellStyle name="Accent4 29" xfId="947"/>
    <cellStyle name="Accent4 3" xfId="948"/>
    <cellStyle name="Accent4 3 2" xfId="949"/>
    <cellStyle name="Accent4 30" xfId="950"/>
    <cellStyle name="Accent4 31" xfId="951"/>
    <cellStyle name="Accent4 32" xfId="952"/>
    <cellStyle name="Accent4 33" xfId="953"/>
    <cellStyle name="Accent4 34" xfId="954"/>
    <cellStyle name="Accent4 35" xfId="955"/>
    <cellStyle name="Accent4 36" xfId="956"/>
    <cellStyle name="Accent4 37" xfId="957"/>
    <cellStyle name="Accent4 38" xfId="958"/>
    <cellStyle name="Accent4 39" xfId="959"/>
    <cellStyle name="Accent4 4" xfId="960"/>
    <cellStyle name="Accent4 40" xfId="961"/>
    <cellStyle name="Accent4 41" xfId="962"/>
    <cellStyle name="Accent4 42" xfId="963"/>
    <cellStyle name="Accent4 43" xfId="964"/>
    <cellStyle name="Accent4 5" xfId="965"/>
    <cellStyle name="Accent4 6" xfId="966"/>
    <cellStyle name="Accent4 7" xfId="967"/>
    <cellStyle name="Accent4 8" xfId="968"/>
    <cellStyle name="Accent4 9" xfId="969"/>
    <cellStyle name="Accent5 10" xfId="970"/>
    <cellStyle name="Accent5 11" xfId="971"/>
    <cellStyle name="Accent5 12" xfId="972"/>
    <cellStyle name="Accent5 13" xfId="973"/>
    <cellStyle name="Accent5 14" xfId="974"/>
    <cellStyle name="Accent5 15" xfId="975"/>
    <cellStyle name="Accent5 16" xfId="976"/>
    <cellStyle name="Accent5 17" xfId="977"/>
    <cellStyle name="Accent5 18" xfId="978"/>
    <cellStyle name="Accent5 19" xfId="979"/>
    <cellStyle name="Accent5 2" xfId="980"/>
    <cellStyle name="Accent5 20" xfId="981"/>
    <cellStyle name="Accent5 21" xfId="982"/>
    <cellStyle name="Accent5 22" xfId="983"/>
    <cellStyle name="Accent5 23" xfId="984"/>
    <cellStyle name="Accent5 24" xfId="985"/>
    <cellStyle name="Accent5 25" xfId="986"/>
    <cellStyle name="Accent5 26" xfId="987"/>
    <cellStyle name="Accent5 27" xfId="988"/>
    <cellStyle name="Accent5 28" xfId="989"/>
    <cellStyle name="Accent5 29" xfId="990"/>
    <cellStyle name="Accent5 3" xfId="991"/>
    <cellStyle name="Accent5 3 2" xfId="992"/>
    <cellStyle name="Accent5 30" xfId="993"/>
    <cellStyle name="Accent5 31" xfId="994"/>
    <cellStyle name="Accent5 32" xfId="995"/>
    <cellStyle name="Accent5 33" xfId="996"/>
    <cellStyle name="Accent5 34" xfId="997"/>
    <cellStyle name="Accent5 35" xfId="998"/>
    <cellStyle name="Accent5 36" xfId="999"/>
    <cellStyle name="Accent5 37" xfId="1000"/>
    <cellStyle name="Accent5 38" xfId="1001"/>
    <cellStyle name="Accent5 39" xfId="1002"/>
    <cellStyle name="Accent5 4" xfId="1003"/>
    <cellStyle name="Accent5 40" xfId="1004"/>
    <cellStyle name="Accent5 41" xfId="1005"/>
    <cellStyle name="Accent5 42" xfId="1006"/>
    <cellStyle name="Accent5 43" xfId="1007"/>
    <cellStyle name="Accent5 5" xfId="1008"/>
    <cellStyle name="Accent5 6" xfId="1009"/>
    <cellStyle name="Accent5 7" xfId="1010"/>
    <cellStyle name="Accent5 8" xfId="1011"/>
    <cellStyle name="Accent5 9" xfId="1012"/>
    <cellStyle name="Accent6 10" xfId="1013"/>
    <cellStyle name="Accent6 11" xfId="1014"/>
    <cellStyle name="Accent6 12" xfId="1015"/>
    <cellStyle name="Accent6 13" xfId="1016"/>
    <cellStyle name="Accent6 14" xfId="1017"/>
    <cellStyle name="Accent6 15" xfId="1018"/>
    <cellStyle name="Accent6 16" xfId="1019"/>
    <cellStyle name="Accent6 17" xfId="1020"/>
    <cellStyle name="Accent6 18" xfId="1021"/>
    <cellStyle name="Accent6 19" xfId="1022"/>
    <cellStyle name="Accent6 2" xfId="1023"/>
    <cellStyle name="Accent6 20" xfId="1024"/>
    <cellStyle name="Accent6 21" xfId="1025"/>
    <cellStyle name="Accent6 22" xfId="1026"/>
    <cellStyle name="Accent6 23" xfId="1027"/>
    <cellStyle name="Accent6 24" xfId="1028"/>
    <cellStyle name="Accent6 25" xfId="1029"/>
    <cellStyle name="Accent6 26" xfId="1030"/>
    <cellStyle name="Accent6 27" xfId="1031"/>
    <cellStyle name="Accent6 28" xfId="1032"/>
    <cellStyle name="Accent6 29" xfId="1033"/>
    <cellStyle name="Accent6 3" xfId="1034"/>
    <cellStyle name="Accent6 3 2" xfId="1035"/>
    <cellStyle name="Accent6 30" xfId="1036"/>
    <cellStyle name="Accent6 31" xfId="1037"/>
    <cellStyle name="Accent6 32" xfId="1038"/>
    <cellStyle name="Accent6 33" xfId="1039"/>
    <cellStyle name="Accent6 34" xfId="1040"/>
    <cellStyle name="Accent6 35" xfId="1041"/>
    <cellStyle name="Accent6 36" xfId="1042"/>
    <cellStyle name="Accent6 37" xfId="1043"/>
    <cellStyle name="Accent6 38" xfId="1044"/>
    <cellStyle name="Accent6 39" xfId="1045"/>
    <cellStyle name="Accent6 4" xfId="1046"/>
    <cellStyle name="Accent6 40" xfId="1047"/>
    <cellStyle name="Accent6 41" xfId="1048"/>
    <cellStyle name="Accent6 42" xfId="1049"/>
    <cellStyle name="Accent6 43" xfId="1050"/>
    <cellStyle name="Accent6 5" xfId="1051"/>
    <cellStyle name="Accent6 6" xfId="1052"/>
    <cellStyle name="Accent6 7" xfId="1053"/>
    <cellStyle name="Accent6 8" xfId="1054"/>
    <cellStyle name="Accent6 9" xfId="1055"/>
    <cellStyle name="AggblueBoldCels" xfId="1056"/>
    <cellStyle name="AggblueCels" xfId="1057"/>
    <cellStyle name="AggBoldCells" xfId="1058"/>
    <cellStyle name="AggCels" xfId="1059"/>
    <cellStyle name="AggGreen" xfId="1060"/>
    <cellStyle name="AggGreen12" xfId="1061"/>
    <cellStyle name="AggOrange" xfId="1062"/>
    <cellStyle name="AggOrange9" xfId="1063"/>
    <cellStyle name="AggOrangeLB_2x" xfId="1064"/>
    <cellStyle name="AggOrangeLBorder" xfId="1065"/>
    <cellStyle name="AggOrangeRBorder" xfId="1066"/>
    <cellStyle name="Akzent1" xfId="1067"/>
    <cellStyle name="Akzent2" xfId="1068"/>
    <cellStyle name="Akzent3" xfId="1069"/>
    <cellStyle name="Akzent4" xfId="1070"/>
    <cellStyle name="Akzent5" xfId="1071"/>
    <cellStyle name="Akzent6" xfId="1072"/>
    <cellStyle name="Ausgabe" xfId="1073"/>
    <cellStyle name="Bad 10" xfId="1074"/>
    <cellStyle name="Bad 11" xfId="1075"/>
    <cellStyle name="Bad 12" xfId="1076"/>
    <cellStyle name="Bad 13" xfId="1077"/>
    <cellStyle name="Bad 14" xfId="1078"/>
    <cellStyle name="Bad 15" xfId="1079"/>
    <cellStyle name="Bad 16" xfId="1080"/>
    <cellStyle name="Bad 17" xfId="1081"/>
    <cellStyle name="Bad 18" xfId="1082"/>
    <cellStyle name="Bad 19" xfId="1083"/>
    <cellStyle name="Bad 2" xfId="1084"/>
    <cellStyle name="Bad 20" xfId="1085"/>
    <cellStyle name="Bad 21" xfId="1086"/>
    <cellStyle name="Bad 22" xfId="1087"/>
    <cellStyle name="Bad 23" xfId="1088"/>
    <cellStyle name="Bad 24" xfId="1089"/>
    <cellStyle name="Bad 25" xfId="1090"/>
    <cellStyle name="Bad 26" xfId="1091"/>
    <cellStyle name="Bad 27" xfId="1092"/>
    <cellStyle name="Bad 28" xfId="1093"/>
    <cellStyle name="Bad 29" xfId="1094"/>
    <cellStyle name="Bad 3" xfId="1095"/>
    <cellStyle name="Bad 3 2" xfId="1096"/>
    <cellStyle name="Bad 30" xfId="1097"/>
    <cellStyle name="Bad 31" xfId="1098"/>
    <cellStyle name="Bad 32" xfId="1099"/>
    <cellStyle name="Bad 33" xfId="1100"/>
    <cellStyle name="Bad 34" xfId="1101"/>
    <cellStyle name="Bad 35" xfId="1102"/>
    <cellStyle name="Bad 36" xfId="1103"/>
    <cellStyle name="Bad 37" xfId="1104"/>
    <cellStyle name="Bad 38" xfId="1105"/>
    <cellStyle name="Bad 39" xfId="1106"/>
    <cellStyle name="Bad 4" xfId="1107"/>
    <cellStyle name="Bad 40" xfId="1108"/>
    <cellStyle name="Bad 41" xfId="1109"/>
    <cellStyle name="Bad 42" xfId="1110"/>
    <cellStyle name="Bad 43" xfId="1111"/>
    <cellStyle name="Bad 44" xfId="1112"/>
    <cellStyle name="Bad 5" xfId="1113"/>
    <cellStyle name="Bad 6" xfId="1114"/>
    <cellStyle name="Bad 7" xfId="1115"/>
    <cellStyle name="Bad 8" xfId="1116"/>
    <cellStyle name="Bad 9" xfId="1117"/>
    <cellStyle name="Berechnung" xfId="1118"/>
    <cellStyle name="Bold GHG Numbers (0.00)" xfId="1119"/>
    <cellStyle name="Calculation 10" xfId="1120"/>
    <cellStyle name="Calculation 11" xfId="1121"/>
    <cellStyle name="Calculation 12" xfId="1122"/>
    <cellStyle name="Calculation 13" xfId="1123"/>
    <cellStyle name="Calculation 14" xfId="1124"/>
    <cellStyle name="Calculation 15" xfId="1125"/>
    <cellStyle name="Calculation 16" xfId="1126"/>
    <cellStyle name="Calculation 17" xfId="1127"/>
    <cellStyle name="Calculation 18" xfId="1128"/>
    <cellStyle name="Calculation 19" xfId="1129"/>
    <cellStyle name="Calculation 2" xfId="1130"/>
    <cellStyle name="Calculation 20" xfId="1131"/>
    <cellStyle name="Calculation 21" xfId="1132"/>
    <cellStyle name="Calculation 22" xfId="1133"/>
    <cellStyle name="Calculation 23" xfId="1134"/>
    <cellStyle name="Calculation 24" xfId="1135"/>
    <cellStyle name="Calculation 25" xfId="1136"/>
    <cellStyle name="Calculation 26" xfId="1137"/>
    <cellStyle name="Calculation 27" xfId="1138"/>
    <cellStyle name="Calculation 28" xfId="1139"/>
    <cellStyle name="Calculation 29" xfId="1140"/>
    <cellStyle name="Calculation 3" xfId="1141"/>
    <cellStyle name="Calculation 3 2" xfId="1142"/>
    <cellStyle name="Calculation 30" xfId="1143"/>
    <cellStyle name="Calculation 31" xfId="1144"/>
    <cellStyle name="Calculation 32" xfId="1145"/>
    <cellStyle name="Calculation 33" xfId="1146"/>
    <cellStyle name="Calculation 34" xfId="1147"/>
    <cellStyle name="Calculation 35" xfId="1148"/>
    <cellStyle name="Calculation 36" xfId="1149"/>
    <cellStyle name="Calculation 37" xfId="1150"/>
    <cellStyle name="Calculation 38" xfId="1151"/>
    <cellStyle name="Calculation 39" xfId="1152"/>
    <cellStyle name="Calculation 4" xfId="1153"/>
    <cellStyle name="Calculation 40" xfId="1154"/>
    <cellStyle name="Calculation 41" xfId="1155"/>
    <cellStyle name="Calculation 42" xfId="1156"/>
    <cellStyle name="Calculation 43" xfId="1157"/>
    <cellStyle name="Calculation 5" xfId="1158"/>
    <cellStyle name="Calculation 6" xfId="1159"/>
    <cellStyle name="Calculation 7" xfId="1160"/>
    <cellStyle name="Calculation 8" xfId="1161"/>
    <cellStyle name="Calculation 9" xfId="1162"/>
    <cellStyle name="Check Cell 10" xfId="1163"/>
    <cellStyle name="Check Cell 11" xfId="1164"/>
    <cellStyle name="Check Cell 12" xfId="1165"/>
    <cellStyle name="Check Cell 13" xfId="1166"/>
    <cellStyle name="Check Cell 14" xfId="1167"/>
    <cellStyle name="Check Cell 15" xfId="1168"/>
    <cellStyle name="Check Cell 16" xfId="1169"/>
    <cellStyle name="Check Cell 17" xfId="1170"/>
    <cellStyle name="Check Cell 18" xfId="1171"/>
    <cellStyle name="Check Cell 19" xfId="1172"/>
    <cellStyle name="Check Cell 2" xfId="1173"/>
    <cellStyle name="Check Cell 20" xfId="1174"/>
    <cellStyle name="Check Cell 21" xfId="1175"/>
    <cellStyle name="Check Cell 22" xfId="1176"/>
    <cellStyle name="Check Cell 23" xfId="1177"/>
    <cellStyle name="Check Cell 24" xfId="1178"/>
    <cellStyle name="Check Cell 25" xfId="1179"/>
    <cellStyle name="Check Cell 26" xfId="1180"/>
    <cellStyle name="Check Cell 27" xfId="1181"/>
    <cellStyle name="Check Cell 28" xfId="1182"/>
    <cellStyle name="Check Cell 29" xfId="1183"/>
    <cellStyle name="Check Cell 3" xfId="1184"/>
    <cellStyle name="Check Cell 3 2" xfId="1185"/>
    <cellStyle name="Check Cell 30" xfId="1186"/>
    <cellStyle name="Check Cell 31" xfId="1187"/>
    <cellStyle name="Check Cell 32" xfId="1188"/>
    <cellStyle name="Check Cell 33" xfId="1189"/>
    <cellStyle name="Check Cell 34" xfId="1190"/>
    <cellStyle name="Check Cell 35" xfId="1191"/>
    <cellStyle name="Check Cell 36" xfId="1192"/>
    <cellStyle name="Check Cell 37" xfId="1193"/>
    <cellStyle name="Check Cell 38" xfId="1194"/>
    <cellStyle name="Check Cell 39" xfId="1195"/>
    <cellStyle name="Check Cell 4" xfId="1196"/>
    <cellStyle name="Check Cell 40" xfId="1197"/>
    <cellStyle name="Check Cell 41" xfId="1198"/>
    <cellStyle name="Check Cell 42" xfId="1199"/>
    <cellStyle name="Check Cell 43" xfId="1200"/>
    <cellStyle name="Check Cell 5" xfId="1201"/>
    <cellStyle name="Check Cell 6" xfId="1202"/>
    <cellStyle name="Check Cell 7" xfId="1203"/>
    <cellStyle name="Check Cell 8" xfId="1204"/>
    <cellStyle name="Check Cell 9" xfId="1205"/>
    <cellStyle name="coin" xfId="1206"/>
    <cellStyle name="Comma 14" xfId="1207"/>
    <cellStyle name="Comma 2" xfId="1208"/>
    <cellStyle name="Comma 2 10" xfId="1209"/>
    <cellStyle name="Comma 2 11" xfId="1210"/>
    <cellStyle name="Comma 2 12" xfId="1211"/>
    <cellStyle name="Comma 2 13" xfId="1212"/>
    <cellStyle name="Comma 2 2" xfId="1213"/>
    <cellStyle name="Comma 2 2 2" xfId="1214"/>
    <cellStyle name="Comma 2 2 2 2" xfId="1215"/>
    <cellStyle name="Comma 2 2 2 3" xfId="1216"/>
    <cellStyle name="Comma 2 2 2 4" xfId="1217"/>
    <cellStyle name="Comma 2 2 2 4 2" xfId="1218"/>
    <cellStyle name="Comma 2 2 2 4 3" xfId="1219"/>
    <cellStyle name="Comma 2 2 2 5" xfId="1220"/>
    <cellStyle name="Comma 2 2 3" xfId="1221"/>
    <cellStyle name="Comma 2 2 3 2" xfId="1222"/>
    <cellStyle name="Comma 2 2 3 3" xfId="1223"/>
    <cellStyle name="Comma 2 2 3 4" xfId="1224"/>
    <cellStyle name="Comma 2 2 4" xfId="1225"/>
    <cellStyle name="Comma 2 2 4 2" xfId="1226"/>
    <cellStyle name="Comma 2 2 5" xfId="1227"/>
    <cellStyle name="Comma 2 2 6" xfId="1228"/>
    <cellStyle name="Comma 2 2 6 2" xfId="1229"/>
    <cellStyle name="Comma 2 2 6 3" xfId="1230"/>
    <cellStyle name="Comma 2 2 7" xfId="1231"/>
    <cellStyle name="Comma 2 3" xfId="1232"/>
    <cellStyle name="Comma 2 3 2" xfId="1233"/>
    <cellStyle name="Comma 2 3 2 2" xfId="1234"/>
    <cellStyle name="Comma 2 3 2 3" xfId="1235"/>
    <cellStyle name="Comma 2 3 2 4" xfId="1236"/>
    <cellStyle name="Comma 2 3 2 4 2" xfId="1237"/>
    <cellStyle name="Comma 2 3 2 4 3" xfId="1238"/>
    <cellStyle name="Comma 2 3 2 5" xfId="1239"/>
    <cellStyle name="Comma 2 3 3" xfId="1240"/>
    <cellStyle name="Comma 2 3 3 2" xfId="1241"/>
    <cellStyle name="Comma 2 3 3 3" xfId="1242"/>
    <cellStyle name="Comma 2 3 3 4" xfId="1243"/>
    <cellStyle name="Comma 2 3 4" xfId="1244"/>
    <cellStyle name="Comma 2 3 4 2" xfId="1245"/>
    <cellStyle name="Comma 2 3 5" xfId="1246"/>
    <cellStyle name="Comma 2 3 6" xfId="1247"/>
    <cellStyle name="Comma 2 4" xfId="1248"/>
    <cellStyle name="Comma 2 4 2" xfId="1249"/>
    <cellStyle name="Comma 2 4 3" xfId="1250"/>
    <cellStyle name="Comma 2 4 4" xfId="1251"/>
    <cellStyle name="Comma 2 4 4 2" xfId="1252"/>
    <cellStyle name="Comma 2 4 4 3" xfId="1253"/>
    <cellStyle name="Comma 2 4 5" xfId="1254"/>
    <cellStyle name="Comma 2 5" xfId="1255"/>
    <cellStyle name="Comma 2 5 2" xfId="1256"/>
    <cellStyle name="Comma 2 5 3" xfId="1257"/>
    <cellStyle name="Comma 2 5 4" xfId="1258"/>
    <cellStyle name="Comma 2 6" xfId="1259"/>
    <cellStyle name="Comma 2 6 2" xfId="1260"/>
    <cellStyle name="Comma 2 7" xfId="1261"/>
    <cellStyle name="Comma 2 7 2" xfId="1262"/>
    <cellStyle name="Comma 2 8" xfId="1263"/>
    <cellStyle name="Comma 2 8 2" xfId="1264"/>
    <cellStyle name="Comma 2 8 3" xfId="1265"/>
    <cellStyle name="Comma 2 9" xfId="1266"/>
    <cellStyle name="Comma 2_PrimaryEnergyPrices_TIMES" xfId="1267"/>
    <cellStyle name="Comma 3" xfId="1268"/>
    <cellStyle name="Comma 3 2" xfId="1269"/>
    <cellStyle name="Comma 3 2 2" xfId="1270"/>
    <cellStyle name="Comma 3 3" xfId="1271"/>
    <cellStyle name="Comma 3 3 2" xfId="1272"/>
    <cellStyle name="Comma 3 4" xfId="1273"/>
    <cellStyle name="Comma 4" xfId="1274"/>
    <cellStyle name="Comma 4 2" xfId="1275"/>
    <cellStyle name="Comma 5 2" xfId="1276"/>
    <cellStyle name="Comma 5 3" xfId="1277"/>
    <cellStyle name="Comma 5 3 2" xfId="1278"/>
    <cellStyle name="Comma 8 2" xfId="1279"/>
    <cellStyle name="Comma 8 2 2" xfId="1280"/>
    <cellStyle name="Constants" xfId="1281"/>
    <cellStyle name="Currency 2" xfId="1282"/>
    <cellStyle name="CustomCellsOrange" xfId="1283"/>
    <cellStyle name="CustomizationCells" xfId="1284"/>
    <cellStyle name="CustomizationGreenCells" xfId="1285"/>
    <cellStyle name="DocBox_EmptyRow" xfId="1286"/>
    <cellStyle name="donn_normal" xfId="1287"/>
    <cellStyle name="Eingabe" xfId="1288"/>
    <cellStyle name="Empty_B_border" xfId="1289"/>
    <cellStyle name="ent_col_ser" xfId="1290"/>
    <cellStyle name="entete_source" xfId="1291"/>
    <cellStyle name="Ergebnis" xfId="1292"/>
    <cellStyle name="Erklärender Text" xfId="1293"/>
    <cellStyle name="Estilo 1" xfId="1294"/>
    <cellStyle name="Euro" xfId="1295"/>
    <cellStyle name="Euro 10" xfId="1296"/>
    <cellStyle name="Euro 10 2" xfId="1297"/>
    <cellStyle name="Euro 11" xfId="1298"/>
    <cellStyle name="Euro 11 2" xfId="1299"/>
    <cellStyle name="Euro 12" xfId="1300"/>
    <cellStyle name="Euro 13" xfId="1301"/>
    <cellStyle name="Euro 14" xfId="1302"/>
    <cellStyle name="Euro 15" xfId="1303"/>
    <cellStyle name="Euro 16" xfId="1304"/>
    <cellStyle name="Euro 17" xfId="1305"/>
    <cellStyle name="Euro 18" xfId="1306"/>
    <cellStyle name="Euro 19" xfId="1307"/>
    <cellStyle name="Euro 2" xfId="1308"/>
    <cellStyle name="Euro 2 2" xfId="1309"/>
    <cellStyle name="Euro 2 2 2" xfId="1310"/>
    <cellStyle name="Euro 2 2 3" xfId="1311"/>
    <cellStyle name="Euro 2 2 4" xfId="1312"/>
    <cellStyle name="Euro 2 2 5" xfId="1313"/>
    <cellStyle name="Euro 2 3" xfId="1314"/>
    <cellStyle name="Euro 2 4" xfId="1315"/>
    <cellStyle name="Euro 2 5" xfId="1316"/>
    <cellStyle name="Euro 2 6" xfId="1317"/>
    <cellStyle name="Euro 20" xfId="1318"/>
    <cellStyle name="Euro 21" xfId="1319"/>
    <cellStyle name="Euro 22" xfId="1320"/>
    <cellStyle name="Euro 23" xfId="1321"/>
    <cellStyle name="Euro 24" xfId="1322"/>
    <cellStyle name="Euro 25" xfId="1323"/>
    <cellStyle name="Euro 26" xfId="1324"/>
    <cellStyle name="Euro 27" xfId="1325"/>
    <cellStyle name="Euro 28" xfId="1326"/>
    <cellStyle name="Euro 29" xfId="1327"/>
    <cellStyle name="Euro 3" xfId="1328"/>
    <cellStyle name="Euro 3 2" xfId="1329"/>
    <cellStyle name="Euro 3 2 2" xfId="1330"/>
    <cellStyle name="Euro 3 3" xfId="1331"/>
    <cellStyle name="Euro 3 3 2" xfId="1332"/>
    <cellStyle name="Euro 3 3 3" xfId="1333"/>
    <cellStyle name="Euro 3 3 4" xfId="1334"/>
    <cellStyle name="Euro 3 4" xfId="1335"/>
    <cellStyle name="Euro 3 5" xfId="1336"/>
    <cellStyle name="Euro 3 6" xfId="1337"/>
    <cellStyle name="Euro 3 7" xfId="1338"/>
    <cellStyle name="Euro 3_PrimaryEnergyPrices_TIMES" xfId="1339"/>
    <cellStyle name="Euro 30" xfId="1340"/>
    <cellStyle name="Euro 31" xfId="1341"/>
    <cellStyle name="Euro 32" xfId="1342"/>
    <cellStyle name="Euro 33" xfId="1343"/>
    <cellStyle name="Euro 34" xfId="1344"/>
    <cellStyle name="Euro 35" xfId="1345"/>
    <cellStyle name="Euro 36" xfId="1346"/>
    <cellStyle name="Euro 37" xfId="1347"/>
    <cellStyle name="Euro 38" xfId="1348"/>
    <cellStyle name="Euro 39" xfId="1349"/>
    <cellStyle name="Euro 4" xfId="1350"/>
    <cellStyle name="Euro 4 2" xfId="1351"/>
    <cellStyle name="Euro 4 2 2" xfId="1352"/>
    <cellStyle name="Euro 4 3" xfId="1353"/>
    <cellStyle name="Euro 4 3 2" xfId="1354"/>
    <cellStyle name="Euro 4 3 3" xfId="1355"/>
    <cellStyle name="Euro 4 3 4" xfId="1356"/>
    <cellStyle name="Euro 4 4" xfId="1357"/>
    <cellStyle name="Euro 4 5" xfId="1358"/>
    <cellStyle name="Euro 40" xfId="1359"/>
    <cellStyle name="Euro 41" xfId="1360"/>
    <cellStyle name="Euro 42" xfId="1361"/>
    <cellStyle name="Euro 43" xfId="1362"/>
    <cellStyle name="Euro 44" xfId="1363"/>
    <cellStyle name="Euro 45" xfId="1364"/>
    <cellStyle name="Euro 46" xfId="1365"/>
    <cellStyle name="Euro 47" xfId="1366"/>
    <cellStyle name="Euro 48" xfId="1367"/>
    <cellStyle name="Euro 48 2" xfId="1368"/>
    <cellStyle name="Euro 49" xfId="1369"/>
    <cellStyle name="Euro 49 2" xfId="1370"/>
    <cellStyle name="Euro 5" xfId="1371"/>
    <cellStyle name="Euro 5 2" xfId="1372"/>
    <cellStyle name="Euro 5 3" xfId="1373"/>
    <cellStyle name="Euro 5 4" xfId="1374"/>
    <cellStyle name="Euro 50" xfId="1375"/>
    <cellStyle name="Euro 50 2" xfId="1376"/>
    <cellStyle name="Euro 51" xfId="1377"/>
    <cellStyle name="Euro 51 2" xfId="1378"/>
    <cellStyle name="Euro 52" xfId="1379"/>
    <cellStyle name="Euro 52 2" xfId="1380"/>
    <cellStyle name="Euro 53" xfId="1381"/>
    <cellStyle name="Euro 53 2" xfId="1382"/>
    <cellStyle name="Euro 54" xfId="1383"/>
    <cellStyle name="Euro 54 2" xfId="1384"/>
    <cellStyle name="Euro 55" xfId="1385"/>
    <cellStyle name="Euro 55 2" xfId="1386"/>
    <cellStyle name="Euro 56" xfId="1387"/>
    <cellStyle name="Euro 56 2" xfId="1388"/>
    <cellStyle name="Euro 57" xfId="1389"/>
    <cellStyle name="Euro 58" xfId="1390"/>
    <cellStyle name="Euro 59" xfId="1391"/>
    <cellStyle name="Euro 6" xfId="1392"/>
    <cellStyle name="Euro 6 2" xfId="1393"/>
    <cellStyle name="Euro 6 3" xfId="1394"/>
    <cellStyle name="Euro 7" xfId="1395"/>
    <cellStyle name="Euro 7 2" xfId="1396"/>
    <cellStyle name="Euro 7 3" xfId="1397"/>
    <cellStyle name="Euro 8" xfId="1398"/>
    <cellStyle name="Euro 8 2" xfId="1399"/>
    <cellStyle name="Euro 9" xfId="1400"/>
    <cellStyle name="Euro 9 2" xfId="1401"/>
    <cellStyle name="Euro_Potentials in TIMES" xfId="1402"/>
    <cellStyle name="Explanatory Text 10" xfId="1403"/>
    <cellStyle name="Explanatory Text 11" xfId="1404"/>
    <cellStyle name="Explanatory Text 12" xfId="1405"/>
    <cellStyle name="Explanatory Text 13" xfId="1406"/>
    <cellStyle name="Explanatory Text 14" xfId="1407"/>
    <cellStyle name="Explanatory Text 15" xfId="1408"/>
    <cellStyle name="Explanatory Text 16" xfId="1409"/>
    <cellStyle name="Explanatory Text 17" xfId="1410"/>
    <cellStyle name="Explanatory Text 18" xfId="1411"/>
    <cellStyle name="Explanatory Text 19" xfId="1412"/>
    <cellStyle name="Explanatory Text 2" xfId="1413"/>
    <cellStyle name="Explanatory Text 20" xfId="1414"/>
    <cellStyle name="Explanatory Text 21" xfId="1415"/>
    <cellStyle name="Explanatory Text 22" xfId="1416"/>
    <cellStyle name="Explanatory Text 23" xfId="1417"/>
    <cellStyle name="Explanatory Text 24" xfId="1418"/>
    <cellStyle name="Explanatory Text 25" xfId="1419"/>
    <cellStyle name="Explanatory Text 26" xfId="1420"/>
    <cellStyle name="Explanatory Text 27" xfId="1421"/>
    <cellStyle name="Explanatory Text 28" xfId="1422"/>
    <cellStyle name="Explanatory Text 29" xfId="1423"/>
    <cellStyle name="Explanatory Text 3" xfId="1424"/>
    <cellStyle name="Explanatory Text 3 2" xfId="1425"/>
    <cellStyle name="Explanatory Text 30" xfId="1426"/>
    <cellStyle name="Explanatory Text 31" xfId="1427"/>
    <cellStyle name="Explanatory Text 32" xfId="1428"/>
    <cellStyle name="Explanatory Text 33" xfId="1429"/>
    <cellStyle name="Explanatory Text 34" xfId="1430"/>
    <cellStyle name="Explanatory Text 35" xfId="1431"/>
    <cellStyle name="Explanatory Text 36" xfId="1432"/>
    <cellStyle name="Explanatory Text 37" xfId="1433"/>
    <cellStyle name="Explanatory Text 38" xfId="1434"/>
    <cellStyle name="Explanatory Text 39" xfId="1435"/>
    <cellStyle name="Explanatory Text 4" xfId="1436"/>
    <cellStyle name="Explanatory Text 40" xfId="1437"/>
    <cellStyle name="Explanatory Text 41" xfId="1438"/>
    <cellStyle name="Explanatory Text 42" xfId="1439"/>
    <cellStyle name="Explanatory Text 43" xfId="1440"/>
    <cellStyle name="Explanatory Text 5" xfId="1441"/>
    <cellStyle name="Explanatory Text 6" xfId="1442"/>
    <cellStyle name="Explanatory Text 7" xfId="1443"/>
    <cellStyle name="Explanatory Text 8" xfId="1444"/>
    <cellStyle name="Explanatory Text 9" xfId="1445"/>
    <cellStyle name="Float" xfId="1446"/>
    <cellStyle name="Float 2" xfId="1447"/>
    <cellStyle name="Float 3" xfId="1448"/>
    <cellStyle name="Good 10" xfId="1449"/>
    <cellStyle name="Good 11" xfId="1450"/>
    <cellStyle name="Good 12" xfId="1451"/>
    <cellStyle name="Good 13" xfId="1452"/>
    <cellStyle name="Good 14" xfId="1453"/>
    <cellStyle name="Good 15" xfId="1454"/>
    <cellStyle name="Good 16" xfId="1455"/>
    <cellStyle name="Good 17" xfId="1456"/>
    <cellStyle name="Good 18" xfId="1457"/>
    <cellStyle name="Good 19" xfId="1458"/>
    <cellStyle name="Good 2" xfId="1459"/>
    <cellStyle name="Good 2 2" xfId="1460"/>
    <cellStyle name="Good 2 3" xfId="1461"/>
    <cellStyle name="Good 20" xfId="1462"/>
    <cellStyle name="Good 21" xfId="1463"/>
    <cellStyle name="Good 22" xfId="1464"/>
    <cellStyle name="Good 23" xfId="1465"/>
    <cellStyle name="Good 24" xfId="1466"/>
    <cellStyle name="Good 25" xfId="1467"/>
    <cellStyle name="Good 26" xfId="1468"/>
    <cellStyle name="Good 27" xfId="1469"/>
    <cellStyle name="Good 28" xfId="1470"/>
    <cellStyle name="Good 29" xfId="1471"/>
    <cellStyle name="Good 3" xfId="1472"/>
    <cellStyle name="Good 3 2" xfId="1473"/>
    <cellStyle name="Good 30" xfId="1474"/>
    <cellStyle name="Good 31" xfId="1475"/>
    <cellStyle name="Good 32" xfId="1476"/>
    <cellStyle name="Good 33" xfId="1477"/>
    <cellStyle name="Good 34" xfId="1478"/>
    <cellStyle name="Good 35" xfId="1479"/>
    <cellStyle name="Good 36" xfId="1480"/>
    <cellStyle name="Good 37" xfId="1481"/>
    <cellStyle name="Good 38" xfId="1482"/>
    <cellStyle name="Good 39" xfId="1483"/>
    <cellStyle name="Good 4" xfId="1484"/>
    <cellStyle name="Good 40" xfId="1485"/>
    <cellStyle name="Good 41" xfId="1486"/>
    <cellStyle name="Good 42" xfId="1487"/>
    <cellStyle name="Good 5" xfId="1488"/>
    <cellStyle name="Good 6" xfId="1489"/>
    <cellStyle name="Good 7" xfId="1490"/>
    <cellStyle name="Good 8" xfId="1491"/>
    <cellStyle name="Good 9" xfId="1492"/>
    <cellStyle name="Gut" xfId="1493"/>
    <cellStyle name="Heading 1 10" xfId="1494"/>
    <cellStyle name="Heading 1 11" xfId="1495"/>
    <cellStyle name="Heading 1 12" xfId="1496"/>
    <cellStyle name="Heading 1 13" xfId="1497"/>
    <cellStyle name="Heading 1 14" xfId="1498"/>
    <cellStyle name="Heading 1 15" xfId="1499"/>
    <cellStyle name="Heading 1 16" xfId="1500"/>
    <cellStyle name="Heading 1 17" xfId="1501"/>
    <cellStyle name="Heading 1 18" xfId="1502"/>
    <cellStyle name="Heading 1 19" xfId="1503"/>
    <cellStyle name="Heading 1 2" xfId="1504"/>
    <cellStyle name="Heading 1 20" xfId="1505"/>
    <cellStyle name="Heading 1 21" xfId="1506"/>
    <cellStyle name="Heading 1 22" xfId="1507"/>
    <cellStyle name="Heading 1 23" xfId="1508"/>
    <cellStyle name="Heading 1 24" xfId="1509"/>
    <cellStyle name="Heading 1 25" xfId="1510"/>
    <cellStyle name="Heading 1 26" xfId="1511"/>
    <cellStyle name="Heading 1 27" xfId="1512"/>
    <cellStyle name="Heading 1 28" xfId="1513"/>
    <cellStyle name="Heading 1 29" xfId="1514"/>
    <cellStyle name="Heading 1 3" xfId="1515"/>
    <cellStyle name="Heading 1 3 2" xfId="1516"/>
    <cellStyle name="Heading 1 30" xfId="1517"/>
    <cellStyle name="Heading 1 31" xfId="1518"/>
    <cellStyle name="Heading 1 32" xfId="1519"/>
    <cellStyle name="Heading 1 33" xfId="1520"/>
    <cellStyle name="Heading 1 34" xfId="1521"/>
    <cellStyle name="Heading 1 35" xfId="1522"/>
    <cellStyle name="Heading 1 36" xfId="1523"/>
    <cellStyle name="Heading 1 37" xfId="1524"/>
    <cellStyle name="Heading 1 38" xfId="1525"/>
    <cellStyle name="Heading 1 39" xfId="1526"/>
    <cellStyle name="Heading 1 4" xfId="1527"/>
    <cellStyle name="Heading 1 40" xfId="1528"/>
    <cellStyle name="Heading 1 41" xfId="1529"/>
    <cellStyle name="Heading 1 5" xfId="1530"/>
    <cellStyle name="Heading 1 6" xfId="1531"/>
    <cellStyle name="Heading 1 7" xfId="1532"/>
    <cellStyle name="Heading 1 8" xfId="1533"/>
    <cellStyle name="Heading 1 9" xfId="1534"/>
    <cellStyle name="Heading 2 10" xfId="1535"/>
    <cellStyle name="Heading 2 11" xfId="1536"/>
    <cellStyle name="Heading 2 12" xfId="1537"/>
    <cellStyle name="Heading 2 13" xfId="1538"/>
    <cellStyle name="Heading 2 14" xfId="1539"/>
    <cellStyle name="Heading 2 15" xfId="1540"/>
    <cellStyle name="Heading 2 16" xfId="1541"/>
    <cellStyle name="Heading 2 17" xfId="1542"/>
    <cellStyle name="Heading 2 18" xfId="1543"/>
    <cellStyle name="Heading 2 19" xfId="1544"/>
    <cellStyle name="Heading 2 2" xfId="1545"/>
    <cellStyle name="Heading 2 20" xfId="1546"/>
    <cellStyle name="Heading 2 21" xfId="1547"/>
    <cellStyle name="Heading 2 22" xfId="1548"/>
    <cellStyle name="Heading 2 23" xfId="1549"/>
    <cellStyle name="Heading 2 24" xfId="1550"/>
    <cellStyle name="Heading 2 25" xfId="1551"/>
    <cellStyle name="Heading 2 26" xfId="1552"/>
    <cellStyle name="Heading 2 27" xfId="1553"/>
    <cellStyle name="Heading 2 28" xfId="1554"/>
    <cellStyle name="Heading 2 29" xfId="1555"/>
    <cellStyle name="Heading 2 3" xfId="1556"/>
    <cellStyle name="Heading 2 3 2" xfId="1557"/>
    <cellStyle name="Heading 2 30" xfId="1558"/>
    <cellStyle name="Heading 2 31" xfId="1559"/>
    <cellStyle name="Heading 2 32" xfId="1560"/>
    <cellStyle name="Heading 2 33" xfId="1561"/>
    <cellStyle name="Heading 2 34" xfId="1562"/>
    <cellStyle name="Heading 2 35" xfId="1563"/>
    <cellStyle name="Heading 2 36" xfId="1564"/>
    <cellStyle name="Heading 2 37" xfId="1565"/>
    <cellStyle name="Heading 2 38" xfId="1566"/>
    <cellStyle name="Heading 2 39" xfId="1567"/>
    <cellStyle name="Heading 2 4" xfId="1568"/>
    <cellStyle name="Heading 2 40" xfId="1569"/>
    <cellStyle name="Heading 2 41" xfId="1570"/>
    <cellStyle name="Heading 2 5" xfId="1571"/>
    <cellStyle name="Heading 2 6" xfId="1572"/>
    <cellStyle name="Heading 2 7" xfId="1573"/>
    <cellStyle name="Heading 2 8" xfId="1574"/>
    <cellStyle name="Heading 2 9" xfId="1575"/>
    <cellStyle name="Heading 3 10" xfId="1576"/>
    <cellStyle name="Heading 3 11" xfId="1577"/>
    <cellStyle name="Heading 3 12" xfId="1578"/>
    <cellStyle name="Heading 3 13" xfId="1579"/>
    <cellStyle name="Heading 3 14" xfId="1580"/>
    <cellStyle name="Heading 3 15" xfId="1581"/>
    <cellStyle name="Heading 3 16" xfId="1582"/>
    <cellStyle name="Heading 3 17" xfId="1583"/>
    <cellStyle name="Heading 3 18" xfId="1584"/>
    <cellStyle name="Heading 3 19" xfId="1585"/>
    <cellStyle name="Heading 3 2" xfId="1586"/>
    <cellStyle name="Heading 3 20" xfId="1587"/>
    <cellStyle name="Heading 3 21" xfId="1588"/>
    <cellStyle name="Heading 3 22" xfId="1589"/>
    <cellStyle name="Heading 3 23" xfId="1590"/>
    <cellStyle name="Heading 3 24" xfId="1591"/>
    <cellStyle name="Heading 3 25" xfId="1592"/>
    <cellStyle name="Heading 3 26" xfId="1593"/>
    <cellStyle name="Heading 3 27" xfId="1594"/>
    <cellStyle name="Heading 3 28" xfId="1595"/>
    <cellStyle name="Heading 3 29" xfId="1596"/>
    <cellStyle name="Heading 3 3" xfId="1597"/>
    <cellStyle name="Heading 3 3 2" xfId="1598"/>
    <cellStyle name="Heading 3 30" xfId="1599"/>
    <cellStyle name="Heading 3 31" xfId="1600"/>
    <cellStyle name="Heading 3 32" xfId="1601"/>
    <cellStyle name="Heading 3 33" xfId="1602"/>
    <cellStyle name="Heading 3 34" xfId="1603"/>
    <cellStyle name="Heading 3 35" xfId="1604"/>
    <cellStyle name="Heading 3 36" xfId="1605"/>
    <cellStyle name="Heading 3 37" xfId="1606"/>
    <cellStyle name="Heading 3 38" xfId="1607"/>
    <cellStyle name="Heading 3 39" xfId="1608"/>
    <cellStyle name="Heading 3 4" xfId="1609"/>
    <cellStyle name="Heading 3 40" xfId="1610"/>
    <cellStyle name="Heading 3 41" xfId="1611"/>
    <cellStyle name="Heading 3 5" xfId="1612"/>
    <cellStyle name="Heading 3 6" xfId="1613"/>
    <cellStyle name="Heading 3 7" xfId="1614"/>
    <cellStyle name="Heading 3 8" xfId="1615"/>
    <cellStyle name="Heading 3 9" xfId="1616"/>
    <cellStyle name="Heading 4 10" xfId="1617"/>
    <cellStyle name="Heading 4 11" xfId="1618"/>
    <cellStyle name="Heading 4 12" xfId="1619"/>
    <cellStyle name="Heading 4 13" xfId="1620"/>
    <cellStyle name="Heading 4 14" xfId="1621"/>
    <cellStyle name="Heading 4 15" xfId="1622"/>
    <cellStyle name="Heading 4 16" xfId="1623"/>
    <cellStyle name="Heading 4 17" xfId="1624"/>
    <cellStyle name="Heading 4 18" xfId="1625"/>
    <cellStyle name="Heading 4 19" xfId="1626"/>
    <cellStyle name="Heading 4 2" xfId="1627"/>
    <cellStyle name="Heading 4 20" xfId="1628"/>
    <cellStyle name="Heading 4 21" xfId="1629"/>
    <cellStyle name="Heading 4 22" xfId="1630"/>
    <cellStyle name="Heading 4 23" xfId="1631"/>
    <cellStyle name="Heading 4 24" xfId="1632"/>
    <cellStyle name="Heading 4 25" xfId="1633"/>
    <cellStyle name="Heading 4 26" xfId="1634"/>
    <cellStyle name="Heading 4 27" xfId="1635"/>
    <cellStyle name="Heading 4 28" xfId="1636"/>
    <cellStyle name="Heading 4 29" xfId="1637"/>
    <cellStyle name="Heading 4 3" xfId="1638"/>
    <cellStyle name="Heading 4 3 2" xfId="1639"/>
    <cellStyle name="Heading 4 30" xfId="1640"/>
    <cellStyle name="Heading 4 31" xfId="1641"/>
    <cellStyle name="Heading 4 32" xfId="1642"/>
    <cellStyle name="Heading 4 33" xfId="1643"/>
    <cellStyle name="Heading 4 34" xfId="1644"/>
    <cellStyle name="Heading 4 35" xfId="1645"/>
    <cellStyle name="Heading 4 36" xfId="1646"/>
    <cellStyle name="Heading 4 37" xfId="1647"/>
    <cellStyle name="Heading 4 38" xfId="1648"/>
    <cellStyle name="Heading 4 39" xfId="1649"/>
    <cellStyle name="Heading 4 4" xfId="1650"/>
    <cellStyle name="Heading 4 40" xfId="1651"/>
    <cellStyle name="Heading 4 41" xfId="1652"/>
    <cellStyle name="Heading 4 5" xfId="1653"/>
    <cellStyle name="Heading 4 6" xfId="1654"/>
    <cellStyle name="Heading 4 7" xfId="1655"/>
    <cellStyle name="Heading 4 8" xfId="1656"/>
    <cellStyle name="Heading 4 9" xfId="1657"/>
    <cellStyle name="Headline" xfId="1658"/>
    <cellStyle name="Hyperlink" xfId="1659" builtinId="8"/>
    <cellStyle name="Hyperlink 2" xfId="1660"/>
    <cellStyle name="Input 10 2" xfId="1661"/>
    <cellStyle name="Input 11 2" xfId="1662"/>
    <cellStyle name="Input 12 2" xfId="1663"/>
    <cellStyle name="Input 13 2" xfId="1664"/>
    <cellStyle name="Input 14 2" xfId="1665"/>
    <cellStyle name="Input 15 2" xfId="1666"/>
    <cellStyle name="Input 16 2" xfId="1667"/>
    <cellStyle name="Input 17 2" xfId="1668"/>
    <cellStyle name="Input 18 2" xfId="1669"/>
    <cellStyle name="Input 19 2" xfId="1670"/>
    <cellStyle name="Input 2" xfId="1671"/>
    <cellStyle name="Input 2 2" xfId="1672"/>
    <cellStyle name="Input 2 3" xfId="1673"/>
    <cellStyle name="Input 2_PrimaryEnergyPrices_TIMES" xfId="1674"/>
    <cellStyle name="Input 20 2" xfId="1675"/>
    <cellStyle name="Input 21 2" xfId="1676"/>
    <cellStyle name="Input 22 2" xfId="1677"/>
    <cellStyle name="Input 23 2" xfId="1678"/>
    <cellStyle name="Input 24 2" xfId="1679"/>
    <cellStyle name="Input 25 2" xfId="1680"/>
    <cellStyle name="Input 26 2" xfId="1681"/>
    <cellStyle name="Input 27 2" xfId="1682"/>
    <cellStyle name="Input 28 2" xfId="1683"/>
    <cellStyle name="Input 29 2" xfId="1684"/>
    <cellStyle name="Input 3" xfId="1685"/>
    <cellStyle name="Input 3 2" xfId="1686"/>
    <cellStyle name="Input 3 3" xfId="1687"/>
    <cellStyle name="Input 30 2" xfId="1688"/>
    <cellStyle name="Input 31 2" xfId="1689"/>
    <cellStyle name="Input 32 2" xfId="1690"/>
    <cellStyle name="Input 33 2" xfId="1691"/>
    <cellStyle name="Input 34" xfId="1692"/>
    <cellStyle name="Input 34 2" xfId="1693"/>
    <cellStyle name="Input 34_ELC_final" xfId="1694"/>
    <cellStyle name="Input 35" xfId="1695"/>
    <cellStyle name="Input 36" xfId="1696"/>
    <cellStyle name="Input 37" xfId="1697"/>
    <cellStyle name="Input 38" xfId="1698"/>
    <cellStyle name="Input 39" xfId="1699"/>
    <cellStyle name="Input 4 2" xfId="1700"/>
    <cellStyle name="Input 40" xfId="1701"/>
    <cellStyle name="Input 5 2" xfId="1702"/>
    <cellStyle name="Input 6 2" xfId="1703"/>
    <cellStyle name="Input 7 2" xfId="1704"/>
    <cellStyle name="Input 8 2" xfId="1705"/>
    <cellStyle name="Input 9 2" xfId="1706"/>
    <cellStyle name="InputCells" xfId="1707"/>
    <cellStyle name="InputCells12" xfId="1708"/>
    <cellStyle name="IntCells" xfId="1709"/>
    <cellStyle name="ligne_titre_0" xfId="1710"/>
    <cellStyle name="Linked Cell 10" xfId="1711"/>
    <cellStyle name="Linked Cell 11" xfId="1712"/>
    <cellStyle name="Linked Cell 12" xfId="1713"/>
    <cellStyle name="Linked Cell 13" xfId="1714"/>
    <cellStyle name="Linked Cell 14" xfId="1715"/>
    <cellStyle name="Linked Cell 15" xfId="1716"/>
    <cellStyle name="Linked Cell 16" xfId="1717"/>
    <cellStyle name="Linked Cell 17" xfId="1718"/>
    <cellStyle name="Linked Cell 18" xfId="1719"/>
    <cellStyle name="Linked Cell 19" xfId="1720"/>
    <cellStyle name="Linked Cell 2" xfId="1721"/>
    <cellStyle name="Linked Cell 20" xfId="1722"/>
    <cellStyle name="Linked Cell 21" xfId="1723"/>
    <cellStyle name="Linked Cell 22" xfId="1724"/>
    <cellStyle name="Linked Cell 23" xfId="1725"/>
    <cellStyle name="Linked Cell 24" xfId="1726"/>
    <cellStyle name="Linked Cell 25" xfId="1727"/>
    <cellStyle name="Linked Cell 26" xfId="1728"/>
    <cellStyle name="Linked Cell 27" xfId="1729"/>
    <cellStyle name="Linked Cell 28" xfId="1730"/>
    <cellStyle name="Linked Cell 29" xfId="1731"/>
    <cellStyle name="Linked Cell 3" xfId="1732"/>
    <cellStyle name="Linked Cell 3 2" xfId="1733"/>
    <cellStyle name="Linked Cell 30" xfId="1734"/>
    <cellStyle name="Linked Cell 31" xfId="1735"/>
    <cellStyle name="Linked Cell 32" xfId="1736"/>
    <cellStyle name="Linked Cell 33" xfId="1737"/>
    <cellStyle name="Linked Cell 34" xfId="1738"/>
    <cellStyle name="Linked Cell 35" xfId="1739"/>
    <cellStyle name="Linked Cell 36" xfId="1740"/>
    <cellStyle name="Linked Cell 37" xfId="1741"/>
    <cellStyle name="Linked Cell 38" xfId="1742"/>
    <cellStyle name="Linked Cell 39" xfId="1743"/>
    <cellStyle name="Linked Cell 4" xfId="1744"/>
    <cellStyle name="Linked Cell 40" xfId="1745"/>
    <cellStyle name="Linked Cell 41" xfId="1746"/>
    <cellStyle name="Linked Cell 5" xfId="1747"/>
    <cellStyle name="Linked Cell 6" xfId="1748"/>
    <cellStyle name="Linked Cell 7" xfId="1749"/>
    <cellStyle name="Linked Cell 8" xfId="1750"/>
    <cellStyle name="Linked Cell 9" xfId="1751"/>
    <cellStyle name="Neutral 10" xfId="1752"/>
    <cellStyle name="Neutral 11" xfId="1753"/>
    <cellStyle name="Neutral 12" xfId="1754"/>
    <cellStyle name="Neutral 13" xfId="1755"/>
    <cellStyle name="Neutral 14" xfId="1756"/>
    <cellStyle name="Neutral 15" xfId="1757"/>
    <cellStyle name="Neutral 16" xfId="1758"/>
    <cellStyle name="Neutral 17" xfId="1759"/>
    <cellStyle name="Neutral 18" xfId="1760"/>
    <cellStyle name="Neutral 19" xfId="1761"/>
    <cellStyle name="Neutral 2" xfId="1762"/>
    <cellStyle name="Neutral 20" xfId="1763"/>
    <cellStyle name="Neutral 21" xfId="1764"/>
    <cellStyle name="Neutral 22" xfId="1765"/>
    <cellStyle name="Neutral 23" xfId="1766"/>
    <cellStyle name="Neutral 24" xfId="1767"/>
    <cellStyle name="Neutral 25" xfId="1768"/>
    <cellStyle name="Neutral 26" xfId="1769"/>
    <cellStyle name="Neutral 27" xfId="1770"/>
    <cellStyle name="Neutral 28" xfId="1771"/>
    <cellStyle name="Neutral 29" xfId="1772"/>
    <cellStyle name="Neutral 3" xfId="1773"/>
    <cellStyle name="Neutral 3 2" xfId="1774"/>
    <cellStyle name="Neutral 3 3" xfId="1775"/>
    <cellStyle name="Neutral 3 4" xfId="1776"/>
    <cellStyle name="Neutral 30" xfId="1777"/>
    <cellStyle name="Neutral 31" xfId="1778"/>
    <cellStyle name="Neutral 32" xfId="1779"/>
    <cellStyle name="Neutral 33" xfId="1780"/>
    <cellStyle name="Neutral 34" xfId="1781"/>
    <cellStyle name="Neutral 35" xfId="1782"/>
    <cellStyle name="Neutral 36" xfId="1783"/>
    <cellStyle name="Neutral 37" xfId="1784"/>
    <cellStyle name="Neutral 38" xfId="1785"/>
    <cellStyle name="Neutral 39" xfId="1786"/>
    <cellStyle name="Neutral 4" xfId="1787"/>
    <cellStyle name="Neutral 4 2" xfId="1788"/>
    <cellStyle name="Neutral 40" xfId="1789"/>
    <cellStyle name="Neutral 41" xfId="1790"/>
    <cellStyle name="Neutral 42" xfId="1791"/>
    <cellStyle name="Neutral 43" xfId="1792"/>
    <cellStyle name="Neutral 5" xfId="1793"/>
    <cellStyle name="Neutral 6" xfId="1794"/>
    <cellStyle name="Neutral 7" xfId="1795"/>
    <cellStyle name="Neutral 8" xfId="1796"/>
    <cellStyle name="Neutral 9" xfId="1797"/>
    <cellStyle name="Normal" xfId="0" builtinId="0"/>
    <cellStyle name="Normal 10" xfId="1798"/>
    <cellStyle name="Normal 10 2" xfId="1799"/>
    <cellStyle name="Normal 10 2 2" xfId="1800"/>
    <cellStyle name="Normal 11" xfId="1801"/>
    <cellStyle name="Normal 11 2" xfId="1802"/>
    <cellStyle name="Normal 11 2 2" xfId="1803"/>
    <cellStyle name="Normal 11 3" xfId="1804"/>
    <cellStyle name="Normal 11 4" xfId="1805"/>
    <cellStyle name="Normal 11 5" xfId="1806"/>
    <cellStyle name="Normal 12" xfId="1807"/>
    <cellStyle name="Normal 13" xfId="1808"/>
    <cellStyle name="Normal 13 2" xfId="1809"/>
    <cellStyle name="Normal 13 3" xfId="1810"/>
    <cellStyle name="Normal 14" xfId="1811"/>
    <cellStyle name="Normal 14 2" xfId="1812"/>
    <cellStyle name="Normal 15" xfId="1813"/>
    <cellStyle name="Normal 15 2" xfId="1814"/>
    <cellStyle name="Normal 16" xfId="1815"/>
    <cellStyle name="Normal 16 2" xfId="1816"/>
    <cellStyle name="Normal 17" xfId="1817"/>
    <cellStyle name="Normal 17 2" xfId="1818"/>
    <cellStyle name="Normal 18" xfId="1819"/>
    <cellStyle name="Normal 18 2" xfId="1820"/>
    <cellStyle name="Normal 19" xfId="1821"/>
    <cellStyle name="Normal 2" xfId="1822"/>
    <cellStyle name="Normal 2 10" xfId="1823"/>
    <cellStyle name="Normal 2 11" xfId="1824"/>
    <cellStyle name="Normal 2 12" xfId="1825"/>
    <cellStyle name="Normal 2 13" xfId="1826"/>
    <cellStyle name="Normal 2 14" xfId="1827"/>
    <cellStyle name="Normal 2 15" xfId="1828"/>
    <cellStyle name="Normal 2 16" xfId="1829"/>
    <cellStyle name="Normal 2 17" xfId="1830"/>
    <cellStyle name="Normal 2 18" xfId="1831"/>
    <cellStyle name="Normal 2 19" xfId="1832"/>
    <cellStyle name="Normal 2 2" xfId="1833"/>
    <cellStyle name="Normal 2 2 2" xfId="1834"/>
    <cellStyle name="Normal 2 2 2 2" xfId="1835"/>
    <cellStyle name="Normal 2 2 2 2 2" xfId="1836"/>
    <cellStyle name="Normal 2 2 2 3" xfId="1837"/>
    <cellStyle name="Normal 2 2 2 3 2" xfId="1838"/>
    <cellStyle name="Normal 2 2 2 3 3" xfId="1839"/>
    <cellStyle name="Normal 2 2 2 4" xfId="1840"/>
    <cellStyle name="Normal 2 2 3" xfId="1841"/>
    <cellStyle name="Normal 2 2 4" xfId="1842"/>
    <cellStyle name="Normal 2 2 4 2" xfId="1843"/>
    <cellStyle name="Normal 2 2 5" xfId="1844"/>
    <cellStyle name="Normal 2 2 5 2" xfId="1845"/>
    <cellStyle name="Normal 2 2 6" xfId="1846"/>
    <cellStyle name="Normal 2 2 7" xfId="1847"/>
    <cellStyle name="Normal 2 2 8" xfId="1848"/>
    <cellStyle name="Normal 2 2_ELC" xfId="1849"/>
    <cellStyle name="Normal 2 20" xfId="1850"/>
    <cellStyle name="Normal 2 21" xfId="1851"/>
    <cellStyle name="Normal 2 22" xfId="1852"/>
    <cellStyle name="Normal 2 23" xfId="1853"/>
    <cellStyle name="Normal 2 24" xfId="1854"/>
    <cellStyle name="Normal 2 25" xfId="1855"/>
    <cellStyle name="Normal 2 26" xfId="1856"/>
    <cellStyle name="Normal 2 27" xfId="1857"/>
    <cellStyle name="Normal 2 28" xfId="1858"/>
    <cellStyle name="Normal 2 29" xfId="1859"/>
    <cellStyle name="Normal 2 3" xfId="1860"/>
    <cellStyle name="Normal 2 3 2" xfId="1861"/>
    <cellStyle name="Normal 2 3 2 2" xfId="1862"/>
    <cellStyle name="Normal 2 3 3" xfId="1863"/>
    <cellStyle name="Normal 2 3 4" xfId="1864"/>
    <cellStyle name="Normal 2 3 5" xfId="1865"/>
    <cellStyle name="Normal 2 3 6" xfId="1866"/>
    <cellStyle name="Normal 2 30" xfId="1867"/>
    <cellStyle name="Normal 2 31" xfId="1868"/>
    <cellStyle name="Normal 2 32" xfId="1869"/>
    <cellStyle name="Normal 2 33" xfId="1870"/>
    <cellStyle name="Normal 2 34" xfId="1871"/>
    <cellStyle name="Normal 2 35" xfId="1872"/>
    <cellStyle name="Normal 2 36" xfId="1873"/>
    <cellStyle name="Normal 2 37" xfId="1874"/>
    <cellStyle name="Normal 2 38" xfId="1875"/>
    <cellStyle name="Normal 2 39" xfId="1876"/>
    <cellStyle name="Normal 2 4" xfId="1877"/>
    <cellStyle name="Normal 2 4 2" xfId="1878"/>
    <cellStyle name="Normal 2 4 3" xfId="1879"/>
    <cellStyle name="Normal 2 4 4" xfId="1880"/>
    <cellStyle name="Normal 2 4 5" xfId="1881"/>
    <cellStyle name="Normal 2 40" xfId="1882"/>
    <cellStyle name="Normal 2 41" xfId="1883"/>
    <cellStyle name="Normal 2 42" xfId="1884"/>
    <cellStyle name="Normal 2 43" xfId="1885"/>
    <cellStyle name="Normal 2 44" xfId="1886"/>
    <cellStyle name="Normal 2 45" xfId="1887"/>
    <cellStyle name="Normal 2 46" xfId="1888"/>
    <cellStyle name="Normal 2 47" xfId="1889"/>
    <cellStyle name="Normal 2 5" xfId="1890"/>
    <cellStyle name="Normal 2 5 10" xfId="1891"/>
    <cellStyle name="Normal 2 5 11" xfId="1892"/>
    <cellStyle name="Normal 2 5 12" xfId="1893"/>
    <cellStyle name="Normal 2 5 13" xfId="1894"/>
    <cellStyle name="Normal 2 5 14" xfId="1895"/>
    <cellStyle name="Normal 2 5 15" xfId="1896"/>
    <cellStyle name="Normal 2 5 16" xfId="1897"/>
    <cellStyle name="Normal 2 5 2" xfId="1898"/>
    <cellStyle name="Normal 2 5 2 2" xfId="1899"/>
    <cellStyle name="Normal 2 5 3" xfId="1900"/>
    <cellStyle name="Normal 2 5 4" xfId="1901"/>
    <cellStyle name="Normal 2 5 5" xfId="1902"/>
    <cellStyle name="Normal 2 5 6" xfId="1903"/>
    <cellStyle name="Normal 2 5 7" xfId="1904"/>
    <cellStyle name="Normal 2 5 8" xfId="1905"/>
    <cellStyle name="Normal 2 5 9" xfId="1906"/>
    <cellStyle name="Normal 2 6" xfId="1907"/>
    <cellStyle name="Normal 2 6 10" xfId="1908"/>
    <cellStyle name="Normal 2 6 11" xfId="1909"/>
    <cellStyle name="Normal 2 6 12" xfId="1910"/>
    <cellStyle name="Normal 2 6 13" xfId="1911"/>
    <cellStyle name="Normal 2 6 14" xfId="1912"/>
    <cellStyle name="Normal 2 6 15" xfId="1913"/>
    <cellStyle name="Normal 2 6 16" xfId="1914"/>
    <cellStyle name="Normal 2 6 2" xfId="1915"/>
    <cellStyle name="Normal 2 6 2 2" xfId="1916"/>
    <cellStyle name="Normal 2 6 3" xfId="1917"/>
    <cellStyle name="Normal 2 6 4" xfId="1918"/>
    <cellStyle name="Normal 2 6 5" xfId="1919"/>
    <cellStyle name="Normal 2 6 6" xfId="1920"/>
    <cellStyle name="Normal 2 6 7" xfId="1921"/>
    <cellStyle name="Normal 2 6 8" xfId="1922"/>
    <cellStyle name="Normal 2 6 9" xfId="1923"/>
    <cellStyle name="Normal 2 7" xfId="1924"/>
    <cellStyle name="Normal 2 8" xfId="1925"/>
    <cellStyle name="Normal 2 8 2" xfId="1926"/>
    <cellStyle name="Normal 2 8 3" xfId="1927"/>
    <cellStyle name="Normal 2 8 4" xfId="1928"/>
    <cellStyle name="Normal 2 9" xfId="1929"/>
    <cellStyle name="Normal 2 9 2" xfId="1930"/>
    <cellStyle name="Normal 20" xfId="1931"/>
    <cellStyle name="Normal 20 2" xfId="1932"/>
    <cellStyle name="Normal 21" xfId="1933"/>
    <cellStyle name="Normal 21 2" xfId="1934"/>
    <cellStyle name="Normal 21_Scen_XBase" xfId="1935"/>
    <cellStyle name="Normal 22" xfId="1936"/>
    <cellStyle name="Normal 23" xfId="1937"/>
    <cellStyle name="Normal 23 2" xfId="1938"/>
    <cellStyle name="Normal 23 3" xfId="1939"/>
    <cellStyle name="Normal 24" xfId="1940"/>
    <cellStyle name="Normal 24 10" xfId="1941"/>
    <cellStyle name="Normal 24 11" xfId="1942"/>
    <cellStyle name="Normal 24 12" xfId="1943"/>
    <cellStyle name="Normal 24 13" xfId="1944"/>
    <cellStyle name="Normal 24 14" xfId="1945"/>
    <cellStyle name="Normal 24 15" xfId="1946"/>
    <cellStyle name="Normal 24 16" xfId="1947"/>
    <cellStyle name="Normal 24 17" xfId="1948"/>
    <cellStyle name="Normal 24 18" xfId="1949"/>
    <cellStyle name="Normal 24 19" xfId="1950"/>
    <cellStyle name="Normal 24 2" xfId="1951"/>
    <cellStyle name="Normal 24 20" xfId="1952"/>
    <cellStyle name="Normal 24 21" xfId="1953"/>
    <cellStyle name="Normal 24 22" xfId="1954"/>
    <cellStyle name="Normal 24 3" xfId="1955"/>
    <cellStyle name="Normal 24 4" xfId="1956"/>
    <cellStyle name="Normal 24 5" xfId="1957"/>
    <cellStyle name="Normal 24 6" xfId="1958"/>
    <cellStyle name="Normal 24 7" xfId="1959"/>
    <cellStyle name="Normal 24 8" xfId="1960"/>
    <cellStyle name="Normal 24 9" xfId="1961"/>
    <cellStyle name="Normal 25" xfId="1962"/>
    <cellStyle name="Normal 26" xfId="1963"/>
    <cellStyle name="Normal 26 2" xfId="1964"/>
    <cellStyle name="Normal 27" xfId="1965"/>
    <cellStyle name="Normal 27 2" xfId="1966"/>
    <cellStyle name="Normal 28" xfId="1967"/>
    <cellStyle name="Normal 29" xfId="1968"/>
    <cellStyle name="Normal 3" xfId="1969"/>
    <cellStyle name="Normal 3 10" xfId="1970"/>
    <cellStyle name="Normal 3 11" xfId="1971"/>
    <cellStyle name="Normal 3 12" xfId="1972"/>
    <cellStyle name="Normal 3 13" xfId="1973"/>
    <cellStyle name="Normal 3 14" xfId="1974"/>
    <cellStyle name="Normal 3 15" xfId="1975"/>
    <cellStyle name="Normal 3 16" xfId="1976"/>
    <cellStyle name="Normal 3 17" xfId="1977"/>
    <cellStyle name="Normal 3 18" xfId="1978"/>
    <cellStyle name="Normal 3 19" xfId="1979"/>
    <cellStyle name="Normal 3 2" xfId="1980"/>
    <cellStyle name="Normal 3 2 2" xfId="1981"/>
    <cellStyle name="Normal 3 2 2 2" xfId="1982"/>
    <cellStyle name="Normal 3 2 2 3" xfId="1983"/>
    <cellStyle name="Normal 3 2 3" xfId="1984"/>
    <cellStyle name="Normal 3 2 4" xfId="1985"/>
    <cellStyle name="Normal 3 2_ELC" xfId="1986"/>
    <cellStyle name="Normal 3 20" xfId="1987"/>
    <cellStyle name="Normal 3 21" xfId="1988"/>
    <cellStyle name="Normal 3 22" xfId="1989"/>
    <cellStyle name="Normal 3 23" xfId="1990"/>
    <cellStyle name="Normal 3 24" xfId="1991"/>
    <cellStyle name="Normal 3 25" xfId="1992"/>
    <cellStyle name="Normal 3 26" xfId="1993"/>
    <cellStyle name="Normal 3 27" xfId="1994"/>
    <cellStyle name="Normal 3 28" xfId="1995"/>
    <cellStyle name="Normal 3 28 2" xfId="1996"/>
    <cellStyle name="Normal 3 29" xfId="1997"/>
    <cellStyle name="Normal 3 3" xfId="1998"/>
    <cellStyle name="Normal 3 3 2" xfId="1999"/>
    <cellStyle name="Normal 3 4" xfId="2000"/>
    <cellStyle name="Normal 3 4 2" xfId="2001"/>
    <cellStyle name="Normal 3 4 3" xfId="2002"/>
    <cellStyle name="Normal 3 4 4" xfId="2003"/>
    <cellStyle name="Normal 3 5" xfId="2004"/>
    <cellStyle name="Normal 3 5 2" xfId="2005"/>
    <cellStyle name="Normal 3 5 3" xfId="2006"/>
    <cellStyle name="Normal 3 6" xfId="2007"/>
    <cellStyle name="Normal 3 6 2" xfId="2008"/>
    <cellStyle name="Normal 3 7" xfId="2009"/>
    <cellStyle name="Normal 3 7 2" xfId="2010"/>
    <cellStyle name="Normal 3 8" xfId="2011"/>
    <cellStyle name="Normal 3 9" xfId="2012"/>
    <cellStyle name="Normal 3_PrimaryEnergyPrices_TIMES" xfId="2013"/>
    <cellStyle name="Normal 30" xfId="2014"/>
    <cellStyle name="Normal 31" xfId="2015"/>
    <cellStyle name="Normal 31 2" xfId="2016"/>
    <cellStyle name="Normal 32" xfId="2017"/>
    <cellStyle name="Normal 32 2" xfId="2018"/>
    <cellStyle name="Normal 33" xfId="2019"/>
    <cellStyle name="Normal 33 10" xfId="2020"/>
    <cellStyle name="Normal 33 11" xfId="2021"/>
    <cellStyle name="Normal 33 12" xfId="2022"/>
    <cellStyle name="Normal 33 13" xfId="2023"/>
    <cellStyle name="Normal 33 2" xfId="2024"/>
    <cellStyle name="Normal 33 3" xfId="2025"/>
    <cellStyle name="Normal 33 4" xfId="2026"/>
    <cellStyle name="Normal 33 5" xfId="2027"/>
    <cellStyle name="Normal 33 6" xfId="2028"/>
    <cellStyle name="Normal 33 7" xfId="2029"/>
    <cellStyle name="Normal 33 8" xfId="2030"/>
    <cellStyle name="Normal 33 9" xfId="2031"/>
    <cellStyle name="Normal 33_Scen_XBase" xfId="2032"/>
    <cellStyle name="Normal 34" xfId="2033"/>
    <cellStyle name="Normal 35" xfId="2034"/>
    <cellStyle name="Normal 36" xfId="2035"/>
    <cellStyle name="Normal 37" xfId="2036"/>
    <cellStyle name="Normal 4" xfId="2037"/>
    <cellStyle name="Normal 4 10" xfId="2038"/>
    <cellStyle name="Normal 4 2" xfId="2039"/>
    <cellStyle name="Normal 4 2 2" xfId="2040"/>
    <cellStyle name="Normal 4 2 2 2" xfId="2041"/>
    <cellStyle name="Normal 4 2 3" xfId="2042"/>
    <cellStyle name="Normal 4 2 3 2" xfId="2043"/>
    <cellStyle name="Normal 4 2_Scen_XBase" xfId="2044"/>
    <cellStyle name="Normal 4 3" xfId="2045"/>
    <cellStyle name="Normal 4 3 2" xfId="2046"/>
    <cellStyle name="Normal 4 3 2 2" xfId="2047"/>
    <cellStyle name="Normal 4 3 3" xfId="2048"/>
    <cellStyle name="Normal 4 3 4" xfId="2049"/>
    <cellStyle name="Normal 4 3 5" xfId="2050"/>
    <cellStyle name="Normal 4 3_Scen_XBase" xfId="2051"/>
    <cellStyle name="Normal 4 4" xfId="2052"/>
    <cellStyle name="Normal 4 4 2" xfId="2053"/>
    <cellStyle name="Normal 4 4 3" xfId="2054"/>
    <cellStyle name="Normal 4 5" xfId="2055"/>
    <cellStyle name="Normal 4 5 2" xfId="2056"/>
    <cellStyle name="Normal 4 6" xfId="2057"/>
    <cellStyle name="Normal 4 6 2" xfId="2058"/>
    <cellStyle name="Normal 4 6 3" xfId="2059"/>
    <cellStyle name="Normal 4 7" xfId="2060"/>
    <cellStyle name="Normal 4 8" xfId="2061"/>
    <cellStyle name="Normal 4 9" xfId="2062"/>
    <cellStyle name="Normal 4_ELC" xfId="2063"/>
    <cellStyle name="Normal 40" xfId="2064"/>
    <cellStyle name="Normal 5" xfId="2065"/>
    <cellStyle name="Normal 5 10" xfId="2066"/>
    <cellStyle name="Normal 5 11" xfId="2067"/>
    <cellStyle name="Normal 5 12" xfId="2068"/>
    <cellStyle name="Normal 5 2" xfId="2069"/>
    <cellStyle name="Normal 5 2 2" xfId="2070"/>
    <cellStyle name="Normal 5 2 2 2" xfId="2071"/>
    <cellStyle name="Normal 5 2 3" xfId="2072"/>
    <cellStyle name="Normal 5 2 4" xfId="2073"/>
    <cellStyle name="Normal 5 3" xfId="2074"/>
    <cellStyle name="Normal 5 3 2" xfId="2075"/>
    <cellStyle name="Normal 5 3 3" xfId="2076"/>
    <cellStyle name="Normal 5 4" xfId="2077"/>
    <cellStyle name="Normal 5 5" xfId="2078"/>
    <cellStyle name="Normal 5 5 2" xfId="2079"/>
    <cellStyle name="Normal 5 5 3" xfId="2080"/>
    <cellStyle name="Normal 5 6" xfId="2081"/>
    <cellStyle name="Normal 5 6 2" xfId="2082"/>
    <cellStyle name="Normal 5 7" xfId="2083"/>
    <cellStyle name="Normal 5 8" xfId="2084"/>
    <cellStyle name="Normal 5 9" xfId="2085"/>
    <cellStyle name="Normal 50" xfId="2086"/>
    <cellStyle name="Normal 51" xfId="2087"/>
    <cellStyle name="Normal 52" xfId="2088"/>
    <cellStyle name="Normal 53" xfId="2089"/>
    <cellStyle name="Normal 54" xfId="2090"/>
    <cellStyle name="Normal 55" xfId="2091"/>
    <cellStyle name="Normal 6" xfId="2092"/>
    <cellStyle name="Normal 6 10" xfId="2093"/>
    <cellStyle name="Normal 6 11" xfId="2094"/>
    <cellStyle name="Normal 6 12" xfId="2095"/>
    <cellStyle name="Normal 6 13" xfId="2096"/>
    <cellStyle name="Normal 6 2" xfId="2097"/>
    <cellStyle name="Normal 6 2 10" xfId="2098"/>
    <cellStyle name="Normal 6 2 11" xfId="2099"/>
    <cellStyle name="Normal 6 2 12" xfId="2100"/>
    <cellStyle name="Normal 6 2 13" xfId="2101"/>
    <cellStyle name="Normal 6 2 14" xfId="2102"/>
    <cellStyle name="Normal 6 2 2" xfId="2103"/>
    <cellStyle name="Normal 6 2 3" xfId="2104"/>
    <cellStyle name="Normal 6 2 4" xfId="2105"/>
    <cellStyle name="Normal 6 2 5" xfId="2106"/>
    <cellStyle name="Normal 6 2 6" xfId="2107"/>
    <cellStyle name="Normal 6 2 7" xfId="2108"/>
    <cellStyle name="Normal 6 2 8" xfId="2109"/>
    <cellStyle name="Normal 6 2 9" xfId="2110"/>
    <cellStyle name="Normal 6 3" xfId="2111"/>
    <cellStyle name="Normal 6 3 10" xfId="2112"/>
    <cellStyle name="Normal 6 3 11" xfId="2113"/>
    <cellStyle name="Normal 6 3 12" xfId="2114"/>
    <cellStyle name="Normal 6 3 13" xfId="2115"/>
    <cellStyle name="Normal 6 3 14" xfId="2116"/>
    <cellStyle name="Normal 6 3 15" xfId="2117"/>
    <cellStyle name="Normal 6 3 16" xfId="2118"/>
    <cellStyle name="Normal 6 3 2" xfId="2119"/>
    <cellStyle name="Normal 6 3 3" xfId="2120"/>
    <cellStyle name="Normal 6 3 4" xfId="2121"/>
    <cellStyle name="Normal 6 3 5" xfId="2122"/>
    <cellStyle name="Normal 6 3 6" xfId="2123"/>
    <cellStyle name="Normal 6 3 7" xfId="2124"/>
    <cellStyle name="Normal 6 3 8" xfId="2125"/>
    <cellStyle name="Normal 6 3 9" xfId="2126"/>
    <cellStyle name="Normal 6 4" xfId="2127"/>
    <cellStyle name="Normal 6 5" xfId="2128"/>
    <cellStyle name="Normal 6 6" xfId="2129"/>
    <cellStyle name="Normal 6 7" xfId="2130"/>
    <cellStyle name="Normal 6 8" xfId="2131"/>
    <cellStyle name="Normal 6 9" xfId="2132"/>
    <cellStyle name="Normal 6_ELC" xfId="2133"/>
    <cellStyle name="Normal 7" xfId="2134"/>
    <cellStyle name="Normal 7 2" xfId="2135"/>
    <cellStyle name="Normal 7 2 2" xfId="2136"/>
    <cellStyle name="Normal 7 2 3" xfId="2137"/>
    <cellStyle name="Normal 7 2_Scen_XBase" xfId="2138"/>
    <cellStyle name="Normal 7 3" xfId="2139"/>
    <cellStyle name="Normal 7 4" xfId="2140"/>
    <cellStyle name="Normal 8" xfId="2141"/>
    <cellStyle name="Normal 8 10" xfId="2142"/>
    <cellStyle name="Normal 8 11" xfId="2143"/>
    <cellStyle name="Normal 8 2" xfId="2144"/>
    <cellStyle name="Normal 8 3" xfId="2145"/>
    <cellStyle name="Normal 8 4" xfId="2146"/>
    <cellStyle name="Normal 8 5" xfId="2147"/>
    <cellStyle name="Normal 8 6" xfId="2148"/>
    <cellStyle name="Normal 8 7" xfId="2149"/>
    <cellStyle name="Normal 8 8" xfId="2150"/>
    <cellStyle name="Normal 8 9" xfId="2151"/>
    <cellStyle name="Normal 9" xfId="2152"/>
    <cellStyle name="Normal 9 2" xfId="2153"/>
    <cellStyle name="Normal 9 2 2" xfId="2154"/>
    <cellStyle name="Normal 9 3" xfId="2155"/>
    <cellStyle name="Normal 9 4" xfId="2156"/>
    <cellStyle name="Normal 9 5" xfId="2157"/>
    <cellStyle name="Normal 9 6" xfId="2158"/>
    <cellStyle name="Normal 9 7" xfId="2159"/>
    <cellStyle name="Normal 9 8" xfId="2160"/>
    <cellStyle name="Normal 9 9" xfId="2161"/>
    <cellStyle name="Normal GHG Numbers (0.00)" xfId="2162"/>
    <cellStyle name="Normal GHG Textfiels Bold" xfId="2163"/>
    <cellStyle name="Normal GHG whole table" xfId="2164"/>
    <cellStyle name="Normal GHG-Shade" xfId="2165"/>
    <cellStyle name="Normale_B2020" xfId="2166"/>
    <cellStyle name="Note 10" xfId="2167"/>
    <cellStyle name="Note 10 2" xfId="2168"/>
    <cellStyle name="Note 10 3" xfId="2169"/>
    <cellStyle name="Note 10 3 2" xfId="2170"/>
    <cellStyle name="Note 10 3_ELC_final" xfId="2171"/>
    <cellStyle name="Note 10_ELC_final" xfId="2172"/>
    <cellStyle name="Note 11" xfId="2173"/>
    <cellStyle name="Note 11 2" xfId="2174"/>
    <cellStyle name="Note 11_ELC_final" xfId="2175"/>
    <cellStyle name="Note 12" xfId="2176"/>
    <cellStyle name="Note 12 2" xfId="2177"/>
    <cellStyle name="Note 12_ELC_final" xfId="2178"/>
    <cellStyle name="Note 13" xfId="2179"/>
    <cellStyle name="Note 13 2" xfId="2180"/>
    <cellStyle name="Note 13_ELC_final" xfId="2181"/>
    <cellStyle name="Note 14" xfId="2182"/>
    <cellStyle name="Note 14 2" xfId="2183"/>
    <cellStyle name="Note 14_ELC_final" xfId="2184"/>
    <cellStyle name="Note 15" xfId="2185"/>
    <cellStyle name="Note 15 2" xfId="2186"/>
    <cellStyle name="Note 15_ELC_final" xfId="2187"/>
    <cellStyle name="Note 16" xfId="2188"/>
    <cellStyle name="Note 16 2" xfId="2189"/>
    <cellStyle name="Note 16_ELC_final" xfId="2190"/>
    <cellStyle name="Note 17" xfId="2191"/>
    <cellStyle name="Note 17 2" xfId="2192"/>
    <cellStyle name="Note 17_ELC_final" xfId="2193"/>
    <cellStyle name="Note 18" xfId="2194"/>
    <cellStyle name="Note 18 2" xfId="2195"/>
    <cellStyle name="Note 18_ELC_final" xfId="2196"/>
    <cellStyle name="Note 19" xfId="2197"/>
    <cellStyle name="Note 2" xfId="2198"/>
    <cellStyle name="Note 2 2" xfId="2199"/>
    <cellStyle name="Note 2 3" xfId="2200"/>
    <cellStyle name="Note 2 4" xfId="2201"/>
    <cellStyle name="Note 2_PrimaryEnergyPrices_TIMES" xfId="2202"/>
    <cellStyle name="Note 20" xfId="2203"/>
    <cellStyle name="Note 21" xfId="2204"/>
    <cellStyle name="Note 22" xfId="2205"/>
    <cellStyle name="Note 23" xfId="2206"/>
    <cellStyle name="Note 24" xfId="2207"/>
    <cellStyle name="Note 25" xfId="2208"/>
    <cellStyle name="Note 26" xfId="2209"/>
    <cellStyle name="Note 27" xfId="2210"/>
    <cellStyle name="Note 28" xfId="2211"/>
    <cellStyle name="Note 29" xfId="2212"/>
    <cellStyle name="Note 3" xfId="2213"/>
    <cellStyle name="Note 3 2" xfId="2214"/>
    <cellStyle name="Note 3 2 2" xfId="2215"/>
    <cellStyle name="Note 3 3" xfId="2216"/>
    <cellStyle name="Note 3 4" xfId="2217"/>
    <cellStyle name="Note 3 5" xfId="2218"/>
    <cellStyle name="Note 3 6" xfId="2219"/>
    <cellStyle name="Note 3_PrimaryEnergyPrices_TIMES" xfId="2220"/>
    <cellStyle name="Note 30" xfId="2221"/>
    <cellStyle name="Note 31" xfId="2222"/>
    <cellStyle name="Note 32" xfId="2223"/>
    <cellStyle name="Note 33" xfId="2224"/>
    <cellStyle name="Note 34" xfId="2225"/>
    <cellStyle name="Note 35" xfId="2226"/>
    <cellStyle name="Note 36" xfId="2227"/>
    <cellStyle name="Note 37" xfId="2228"/>
    <cellStyle name="Note 38" xfId="2229"/>
    <cellStyle name="Note 39" xfId="2230"/>
    <cellStyle name="Note 4" xfId="2231"/>
    <cellStyle name="Note 4 2" xfId="2232"/>
    <cellStyle name="Note 4 3" xfId="2233"/>
    <cellStyle name="Note 4 3 2" xfId="2234"/>
    <cellStyle name="Note 4 3_ELC_final" xfId="2235"/>
    <cellStyle name="Note 4 4" xfId="2236"/>
    <cellStyle name="Note 4_ELC_final" xfId="2237"/>
    <cellStyle name="Note 40" xfId="2238"/>
    <cellStyle name="Note 41" xfId="2239"/>
    <cellStyle name="Note 5" xfId="2240"/>
    <cellStyle name="Note 5 2" xfId="2241"/>
    <cellStyle name="Note 5 3" xfId="2242"/>
    <cellStyle name="Note 5 3 2" xfId="2243"/>
    <cellStyle name="Note 5 3_ELC_final" xfId="2244"/>
    <cellStyle name="Note 5 4" xfId="2245"/>
    <cellStyle name="Note 5_ELC_final" xfId="2246"/>
    <cellStyle name="Note 6" xfId="2247"/>
    <cellStyle name="Note 6 2" xfId="2248"/>
    <cellStyle name="Note 6 3" xfId="2249"/>
    <cellStyle name="Note 6 3 2" xfId="2250"/>
    <cellStyle name="Note 6 3_ELC_final" xfId="2251"/>
    <cellStyle name="Note 6 4" xfId="2252"/>
    <cellStyle name="Note 6_ELC_final" xfId="2253"/>
    <cellStyle name="Note 7" xfId="2254"/>
    <cellStyle name="Note 7 2" xfId="2255"/>
    <cellStyle name="Note 7 3" xfId="2256"/>
    <cellStyle name="Note 7 3 2" xfId="2257"/>
    <cellStyle name="Note 7 3_ELC_final" xfId="2258"/>
    <cellStyle name="Note 7 4" xfId="2259"/>
    <cellStyle name="Note 7_ELC_final" xfId="2260"/>
    <cellStyle name="Note 8" xfId="2261"/>
    <cellStyle name="Note 8 2" xfId="2262"/>
    <cellStyle name="Note 8 3" xfId="2263"/>
    <cellStyle name="Note 8 3 2" xfId="2264"/>
    <cellStyle name="Note 8 3_ELC_final" xfId="2265"/>
    <cellStyle name="Note 8 4" xfId="2266"/>
    <cellStyle name="Note 8_ELC_final" xfId="2267"/>
    <cellStyle name="Note 9" xfId="2268"/>
    <cellStyle name="Note 9 2" xfId="2269"/>
    <cellStyle name="Note 9 3" xfId="2270"/>
    <cellStyle name="Note 9 3 2" xfId="2271"/>
    <cellStyle name="Note 9 3_ELC_final" xfId="2272"/>
    <cellStyle name="Note 9 4" xfId="2273"/>
    <cellStyle name="Note 9_ELC_final" xfId="2274"/>
    <cellStyle name="Notiz" xfId="2275"/>
    <cellStyle name="Notiz 2" xfId="2276"/>
    <cellStyle name="Notiz 3" xfId="2277"/>
    <cellStyle name="num_note" xfId="2278"/>
    <cellStyle name="Nuovo" xfId="2279"/>
    <cellStyle name="Nuovo 10" xfId="2280"/>
    <cellStyle name="Nuovo 11" xfId="2281"/>
    <cellStyle name="Nuovo 12" xfId="2282"/>
    <cellStyle name="Nuovo 13" xfId="2283"/>
    <cellStyle name="Nuovo 14" xfId="2284"/>
    <cellStyle name="Nuovo 15" xfId="2285"/>
    <cellStyle name="Nuovo 16" xfId="2286"/>
    <cellStyle name="Nuovo 17" xfId="2287"/>
    <cellStyle name="Nuovo 18" xfId="2288"/>
    <cellStyle name="Nuovo 19" xfId="2289"/>
    <cellStyle name="Nuovo 2" xfId="2290"/>
    <cellStyle name="Nuovo 20" xfId="2291"/>
    <cellStyle name="Nuovo 21" xfId="2292"/>
    <cellStyle name="Nuovo 22" xfId="2293"/>
    <cellStyle name="Nuovo 23" xfId="2294"/>
    <cellStyle name="Nuovo 24" xfId="2295"/>
    <cellStyle name="Nuovo 25" xfId="2296"/>
    <cellStyle name="Nuovo 26" xfId="2297"/>
    <cellStyle name="Nuovo 27" xfId="2298"/>
    <cellStyle name="Nuovo 28" xfId="2299"/>
    <cellStyle name="Nuovo 29" xfId="2300"/>
    <cellStyle name="Nuovo 3" xfId="2301"/>
    <cellStyle name="Nuovo 30" xfId="2302"/>
    <cellStyle name="Nuovo 31" xfId="2303"/>
    <cellStyle name="Nuovo 32" xfId="2304"/>
    <cellStyle name="Nuovo 33" xfId="2305"/>
    <cellStyle name="Nuovo 34" xfId="2306"/>
    <cellStyle name="Nuovo 35" xfId="2307"/>
    <cellStyle name="Nuovo 36" xfId="2308"/>
    <cellStyle name="Nuovo 37" xfId="2309"/>
    <cellStyle name="Nuovo 38" xfId="2310"/>
    <cellStyle name="Nuovo 4" xfId="2311"/>
    <cellStyle name="Nuovo 5" xfId="2312"/>
    <cellStyle name="Nuovo 6" xfId="2313"/>
    <cellStyle name="Nuovo 7" xfId="2314"/>
    <cellStyle name="Nuovo 8" xfId="2315"/>
    <cellStyle name="Nuovo 9" xfId="2316"/>
    <cellStyle name="Output 10" xfId="2317"/>
    <cellStyle name="Output 11" xfId="2318"/>
    <cellStyle name="Output 12" xfId="2319"/>
    <cellStyle name="Output 13" xfId="2320"/>
    <cellStyle name="Output 14" xfId="2321"/>
    <cellStyle name="Output 15" xfId="2322"/>
    <cellStyle name="Output 16" xfId="2323"/>
    <cellStyle name="Output 17" xfId="2324"/>
    <cellStyle name="Output 18" xfId="2325"/>
    <cellStyle name="Output 19" xfId="2326"/>
    <cellStyle name="Output 2" xfId="2327"/>
    <cellStyle name="Output 20" xfId="2328"/>
    <cellStyle name="Output 21" xfId="2329"/>
    <cellStyle name="Output 22" xfId="2330"/>
    <cellStyle name="Output 23" xfId="2331"/>
    <cellStyle name="Output 24" xfId="2332"/>
    <cellStyle name="Output 25" xfId="2333"/>
    <cellStyle name="Output 26" xfId="2334"/>
    <cellStyle name="Output 27" xfId="2335"/>
    <cellStyle name="Output 28" xfId="2336"/>
    <cellStyle name="Output 29" xfId="2337"/>
    <cellStyle name="Output 3" xfId="2338"/>
    <cellStyle name="Output 3 2" xfId="2339"/>
    <cellStyle name="Output 30" xfId="2340"/>
    <cellStyle name="Output 31" xfId="2341"/>
    <cellStyle name="Output 32" xfId="2342"/>
    <cellStyle name="Output 33" xfId="2343"/>
    <cellStyle name="Output 34" xfId="2344"/>
    <cellStyle name="Output 35" xfId="2345"/>
    <cellStyle name="Output 36" xfId="2346"/>
    <cellStyle name="Output 37" xfId="2347"/>
    <cellStyle name="Output 38" xfId="2348"/>
    <cellStyle name="Output 39" xfId="2349"/>
    <cellStyle name="Output 4" xfId="2350"/>
    <cellStyle name="Output 40" xfId="2351"/>
    <cellStyle name="Output 41" xfId="2352"/>
    <cellStyle name="Output 42" xfId="2353"/>
    <cellStyle name="Output 43" xfId="2354"/>
    <cellStyle name="Output 5" xfId="2355"/>
    <cellStyle name="Output 6" xfId="2356"/>
    <cellStyle name="Output 7" xfId="2357"/>
    <cellStyle name="Output 8" xfId="2358"/>
    <cellStyle name="Output 9" xfId="2359"/>
    <cellStyle name="Pattern" xfId="2360"/>
    <cellStyle name="Percent 10 10" xfId="2361"/>
    <cellStyle name="Percent 10 11" xfId="2362"/>
    <cellStyle name="Percent 10 12" xfId="2363"/>
    <cellStyle name="Percent 10 13" xfId="2364"/>
    <cellStyle name="Percent 10 14" xfId="2365"/>
    <cellStyle name="Percent 10 15" xfId="2366"/>
    <cellStyle name="Percent 10 16" xfId="2367"/>
    <cellStyle name="Percent 10 17" xfId="2368"/>
    <cellStyle name="Percent 10 18" xfId="2369"/>
    <cellStyle name="Percent 10 19" xfId="2370"/>
    <cellStyle name="Percent 10 2" xfId="2371"/>
    <cellStyle name="Percent 10 20" xfId="2372"/>
    <cellStyle name="Percent 10 3" xfId="2373"/>
    <cellStyle name="Percent 10 4" xfId="2374"/>
    <cellStyle name="Percent 10 5" xfId="2375"/>
    <cellStyle name="Percent 10 6" xfId="2376"/>
    <cellStyle name="Percent 10 7" xfId="2377"/>
    <cellStyle name="Percent 10 7 2" xfId="2378"/>
    <cellStyle name="Percent 10 7 3" xfId="2379"/>
    <cellStyle name="Percent 10 8" xfId="2380"/>
    <cellStyle name="Percent 10 9" xfId="2381"/>
    <cellStyle name="Percent 11 10" xfId="2382"/>
    <cellStyle name="Percent 11 2" xfId="2383"/>
    <cellStyle name="Percent 11 3" xfId="2384"/>
    <cellStyle name="Percent 11 4" xfId="2385"/>
    <cellStyle name="Percent 11 5" xfId="2386"/>
    <cellStyle name="Percent 11 6" xfId="2387"/>
    <cellStyle name="Percent 11 7" xfId="2388"/>
    <cellStyle name="Percent 11 7 2" xfId="2389"/>
    <cellStyle name="Percent 11 7 3" xfId="2390"/>
    <cellStyle name="Percent 11 8" xfId="2391"/>
    <cellStyle name="Percent 11 9" xfId="2392"/>
    <cellStyle name="Percent 12 10" xfId="2393"/>
    <cellStyle name="Percent 12 2" xfId="2394"/>
    <cellStyle name="Percent 12 3" xfId="2395"/>
    <cellStyle name="Percent 12 4" xfId="2396"/>
    <cellStyle name="Percent 12 5" xfId="2397"/>
    <cellStyle name="Percent 12 6" xfId="2398"/>
    <cellStyle name="Percent 12 7" xfId="2399"/>
    <cellStyle name="Percent 12 7 2" xfId="2400"/>
    <cellStyle name="Percent 12 7 3" xfId="2401"/>
    <cellStyle name="Percent 12 8" xfId="2402"/>
    <cellStyle name="Percent 12 9" xfId="2403"/>
    <cellStyle name="Percent 13 10" xfId="2404"/>
    <cellStyle name="Percent 13 2" xfId="2405"/>
    <cellStyle name="Percent 13 3" xfId="2406"/>
    <cellStyle name="Percent 13 4" xfId="2407"/>
    <cellStyle name="Percent 13 5" xfId="2408"/>
    <cellStyle name="Percent 13 6" xfId="2409"/>
    <cellStyle name="Percent 13 7" xfId="2410"/>
    <cellStyle name="Percent 13 7 2" xfId="2411"/>
    <cellStyle name="Percent 13 7 3" xfId="2412"/>
    <cellStyle name="Percent 13 8" xfId="2413"/>
    <cellStyle name="Percent 13 9" xfId="2414"/>
    <cellStyle name="Percent 14 10" xfId="2415"/>
    <cellStyle name="Percent 14 2" xfId="2416"/>
    <cellStyle name="Percent 14 3" xfId="2417"/>
    <cellStyle name="Percent 14 4" xfId="2418"/>
    <cellStyle name="Percent 14 5" xfId="2419"/>
    <cellStyle name="Percent 14 6" xfId="2420"/>
    <cellStyle name="Percent 14 7" xfId="2421"/>
    <cellStyle name="Percent 14 7 2" xfId="2422"/>
    <cellStyle name="Percent 14 7 3" xfId="2423"/>
    <cellStyle name="Percent 14 8" xfId="2424"/>
    <cellStyle name="Percent 14 9" xfId="2425"/>
    <cellStyle name="Percent 15" xfId="2426"/>
    <cellStyle name="Percent 15 2" xfId="2427"/>
    <cellStyle name="Percent 15 3" xfId="2428"/>
    <cellStyle name="Percent 15 4" xfId="2429"/>
    <cellStyle name="Percent 15 5" xfId="2430"/>
    <cellStyle name="Percent 15 6" xfId="2431"/>
    <cellStyle name="Percent 15 7" xfId="2432"/>
    <cellStyle name="Percent 15 7 2" xfId="2433"/>
    <cellStyle name="Percent 15 7 3" xfId="2434"/>
    <cellStyle name="Percent 16 2" xfId="2435"/>
    <cellStyle name="Percent 16 3" xfId="2436"/>
    <cellStyle name="Percent 16 4" xfId="2437"/>
    <cellStyle name="Percent 16 5" xfId="2438"/>
    <cellStyle name="Percent 16 6" xfId="2439"/>
    <cellStyle name="Percent 16 7" xfId="2440"/>
    <cellStyle name="Percent 16 7 2" xfId="2441"/>
    <cellStyle name="Percent 16 7 3" xfId="2442"/>
    <cellStyle name="Percent 17" xfId="2443"/>
    <cellStyle name="Percent 17 2" xfId="2444"/>
    <cellStyle name="Percent 17 3" xfId="2445"/>
    <cellStyle name="Percent 17 4" xfId="2446"/>
    <cellStyle name="Percent 17 5" xfId="2447"/>
    <cellStyle name="Percent 17 6" xfId="2448"/>
    <cellStyle name="Percent 17 7" xfId="2449"/>
    <cellStyle name="Percent 17 7 2" xfId="2450"/>
    <cellStyle name="Percent 17 7 3" xfId="2451"/>
    <cellStyle name="Percent 17 8" xfId="2452"/>
    <cellStyle name="Percent 17 8 2" xfId="2453"/>
    <cellStyle name="Percent 2" xfId="2454"/>
    <cellStyle name="Percent 2 10" xfId="2455"/>
    <cellStyle name="Percent 2 10 2" xfId="2456"/>
    <cellStyle name="Percent 2 11" xfId="2457"/>
    <cellStyle name="Percent 2 11 2" xfId="2458"/>
    <cellStyle name="Percent 2 12" xfId="2459"/>
    <cellStyle name="Percent 2 13" xfId="2460"/>
    <cellStyle name="Percent 2 14" xfId="2461"/>
    <cellStyle name="Percent 2 15" xfId="2462"/>
    <cellStyle name="Percent 2 16" xfId="2463"/>
    <cellStyle name="Percent 2 17" xfId="2464"/>
    <cellStyle name="Percent 2 18" xfId="2465"/>
    <cellStyle name="Percent 2 19" xfId="2466"/>
    <cellStyle name="Percent 2 2" xfId="2467"/>
    <cellStyle name="Percent 2 2 2" xfId="2468"/>
    <cellStyle name="Percent 2 2 3" xfId="2469"/>
    <cellStyle name="Percent 2 2 3 2" xfId="2470"/>
    <cellStyle name="Percent 2 2 3 3" xfId="2471"/>
    <cellStyle name="Percent 2 2 4" xfId="2472"/>
    <cellStyle name="Percent 2 2 4 2" xfId="2473"/>
    <cellStyle name="Percent 2 2 5" xfId="2474"/>
    <cellStyle name="Percent 2 2 6" xfId="2475"/>
    <cellStyle name="Percent 2 20" xfId="2476"/>
    <cellStyle name="Percent 2 21" xfId="2477"/>
    <cellStyle name="Percent 2 22" xfId="2478"/>
    <cellStyle name="Percent 2 23" xfId="2479"/>
    <cellStyle name="Percent 2 24" xfId="2480"/>
    <cellStyle name="Percent 2 25" xfId="2481"/>
    <cellStyle name="Percent 2 26" xfId="2482"/>
    <cellStyle name="Percent 2 27" xfId="2483"/>
    <cellStyle name="Percent 2 28" xfId="2484"/>
    <cellStyle name="Percent 2 29" xfId="2485"/>
    <cellStyle name="Percent 2 3" xfId="2486"/>
    <cellStyle name="Percent 2 3 10" xfId="2487"/>
    <cellStyle name="Percent 2 3 11" xfId="2488"/>
    <cellStyle name="Percent 2 3 12" xfId="2489"/>
    <cellStyle name="Percent 2 3 13" xfId="2490"/>
    <cellStyle name="Percent 2 3 14" xfId="2491"/>
    <cellStyle name="Percent 2 3 15" xfId="2492"/>
    <cellStyle name="Percent 2 3 16" xfId="2493"/>
    <cellStyle name="Percent 2 3 2" xfId="2494"/>
    <cellStyle name="Percent 2 3 3" xfId="2495"/>
    <cellStyle name="Percent 2 3 3 2" xfId="2496"/>
    <cellStyle name="Percent 2 3 3 3" xfId="2497"/>
    <cellStyle name="Percent 2 3 3 3 2" xfId="2498"/>
    <cellStyle name="Percent 2 3 3 3 3" xfId="2499"/>
    <cellStyle name="Percent 2 3 3 3 4" xfId="2500"/>
    <cellStyle name="Percent 2 3 4" xfId="2501"/>
    <cellStyle name="Percent 2 3 5" xfId="2502"/>
    <cellStyle name="Percent 2 3 6" xfId="2503"/>
    <cellStyle name="Percent 2 3 7" xfId="2504"/>
    <cellStyle name="Percent 2 3 8" xfId="2505"/>
    <cellStyle name="Percent 2 3 9" xfId="2506"/>
    <cellStyle name="Percent 2 30" xfId="2507"/>
    <cellStyle name="Percent 2 31" xfId="2508"/>
    <cellStyle name="Percent 2 32" xfId="2509"/>
    <cellStyle name="Percent 2 33" xfId="2510"/>
    <cellStyle name="Percent 2 34" xfId="2511"/>
    <cellStyle name="Percent 2 35" xfId="2512"/>
    <cellStyle name="Percent 2 36" xfId="2513"/>
    <cellStyle name="Percent 2 37" xfId="2514"/>
    <cellStyle name="Percent 2 38" xfId="2515"/>
    <cellStyle name="Percent 2 39" xfId="2516"/>
    <cellStyle name="Percent 2 4" xfId="2517"/>
    <cellStyle name="Percent 2 4 10" xfId="2518"/>
    <cellStyle name="Percent 2 4 11" xfId="2519"/>
    <cellStyle name="Percent 2 4 12" xfId="2520"/>
    <cellStyle name="Percent 2 4 13" xfId="2521"/>
    <cellStyle name="Percent 2 4 14" xfId="2522"/>
    <cellStyle name="Percent 2 4 15" xfId="2523"/>
    <cellStyle name="Percent 2 4 16" xfId="2524"/>
    <cellStyle name="Percent 2 4 2" xfId="2525"/>
    <cellStyle name="Percent 2 4 3" xfId="2526"/>
    <cellStyle name="Percent 2 4 4" xfId="2527"/>
    <cellStyle name="Percent 2 4 5" xfId="2528"/>
    <cellStyle name="Percent 2 4 6" xfId="2529"/>
    <cellStyle name="Percent 2 4 7" xfId="2530"/>
    <cellStyle name="Percent 2 4 8" xfId="2531"/>
    <cellStyle name="Percent 2 4 9" xfId="2532"/>
    <cellStyle name="Percent 2 40" xfId="2533"/>
    <cellStyle name="Percent 2 41" xfId="2534"/>
    <cellStyle name="Percent 2 42" xfId="2535"/>
    <cellStyle name="Percent 2 43" xfId="2536"/>
    <cellStyle name="Percent 2 44" xfId="2537"/>
    <cellStyle name="Percent 2 45" xfId="2538"/>
    <cellStyle name="Percent 2 46" xfId="2539"/>
    <cellStyle name="Percent 2 47" xfId="2540"/>
    <cellStyle name="Percent 2 48" xfId="2541"/>
    <cellStyle name="Percent 2 48 2" xfId="2542"/>
    <cellStyle name="Percent 2 49" xfId="2543"/>
    <cellStyle name="Percent 2 49 2" xfId="2544"/>
    <cellStyle name="Percent 2 5" xfId="2545"/>
    <cellStyle name="Percent 2 5 10" xfId="2546"/>
    <cellStyle name="Percent 2 5 11" xfId="2547"/>
    <cellStyle name="Percent 2 5 12" xfId="2548"/>
    <cellStyle name="Percent 2 5 13" xfId="2549"/>
    <cellStyle name="Percent 2 5 14" xfId="2550"/>
    <cellStyle name="Percent 2 5 15" xfId="2551"/>
    <cellStyle name="Percent 2 5 2" xfId="2552"/>
    <cellStyle name="Percent 2 5 3" xfId="2553"/>
    <cellStyle name="Percent 2 5 4" xfId="2554"/>
    <cellStyle name="Percent 2 5 5" xfId="2555"/>
    <cellStyle name="Percent 2 5 6" xfId="2556"/>
    <cellStyle name="Percent 2 5 7" xfId="2557"/>
    <cellStyle name="Percent 2 5 8" xfId="2558"/>
    <cellStyle name="Percent 2 5 9" xfId="2559"/>
    <cellStyle name="Percent 2 50" xfId="2560"/>
    <cellStyle name="Percent 2 6" xfId="2561"/>
    <cellStyle name="Percent 2 6 10" xfId="2562"/>
    <cellStyle name="Percent 2 6 11" xfId="2563"/>
    <cellStyle name="Percent 2 6 12" xfId="2564"/>
    <cellStyle name="Percent 2 6 13" xfId="2565"/>
    <cellStyle name="Percent 2 6 14" xfId="2566"/>
    <cellStyle name="Percent 2 6 15" xfId="2567"/>
    <cellStyle name="Percent 2 6 2" xfId="2568"/>
    <cellStyle name="Percent 2 6 3" xfId="2569"/>
    <cellStyle name="Percent 2 6 4" xfId="2570"/>
    <cellStyle name="Percent 2 6 5" xfId="2571"/>
    <cellStyle name="Percent 2 6 6" xfId="2572"/>
    <cellStyle name="Percent 2 6 7" xfId="2573"/>
    <cellStyle name="Percent 2 6 8" xfId="2574"/>
    <cellStyle name="Percent 2 6 9" xfId="2575"/>
    <cellStyle name="Percent 2 7" xfId="2576"/>
    <cellStyle name="Percent 2 7 2" xfId="2577"/>
    <cellStyle name="Percent 2 8" xfId="2578"/>
    <cellStyle name="Percent 2 8 2" xfId="2579"/>
    <cellStyle name="Percent 2 9" xfId="2580"/>
    <cellStyle name="Percent 2 9 2" xfId="2581"/>
    <cellStyle name="Percent 20" xfId="2582"/>
    <cellStyle name="Percent 20 2" xfId="2583"/>
    <cellStyle name="Percent 20 3" xfId="2584"/>
    <cellStyle name="Percent 20 4" xfId="2585"/>
    <cellStyle name="Percent 20 5" xfId="2586"/>
    <cellStyle name="Percent 20 6" xfId="2587"/>
    <cellStyle name="Percent 20 7" xfId="2588"/>
    <cellStyle name="Percent 20 7 2" xfId="2589"/>
    <cellStyle name="Percent 20 7 3" xfId="2590"/>
    <cellStyle name="Percent 21" xfId="2591"/>
    <cellStyle name="Percent 21 2" xfId="2592"/>
    <cellStyle name="Percent 21 3" xfId="2593"/>
    <cellStyle name="Percent 21 4" xfId="2594"/>
    <cellStyle name="Percent 21 5" xfId="2595"/>
    <cellStyle name="Percent 21 6" xfId="2596"/>
    <cellStyle name="Percent 21 7" xfId="2597"/>
    <cellStyle name="Percent 21 7 2" xfId="2598"/>
    <cellStyle name="Percent 21 7 3" xfId="2599"/>
    <cellStyle name="Percent 22" xfId="2600"/>
    <cellStyle name="Percent 22 2" xfId="2601"/>
    <cellStyle name="Percent 22 3" xfId="2602"/>
    <cellStyle name="Percent 22 4" xfId="2603"/>
    <cellStyle name="Percent 22 5" xfId="2604"/>
    <cellStyle name="Percent 22 6" xfId="2605"/>
    <cellStyle name="Percent 22 7" xfId="2606"/>
    <cellStyle name="Percent 22 7 2" xfId="2607"/>
    <cellStyle name="Percent 22 7 3" xfId="2608"/>
    <cellStyle name="Percent 23" xfId="2609"/>
    <cellStyle name="Percent 23 2" xfId="2610"/>
    <cellStyle name="Percent 23 3" xfId="2611"/>
    <cellStyle name="Percent 23 4" xfId="2612"/>
    <cellStyle name="Percent 23 5" xfId="2613"/>
    <cellStyle name="Percent 23 6" xfId="2614"/>
    <cellStyle name="Percent 23 7" xfId="2615"/>
    <cellStyle name="Percent 23 7 2" xfId="2616"/>
    <cellStyle name="Percent 23 7 3" xfId="2617"/>
    <cellStyle name="Percent 24 2" xfId="2618"/>
    <cellStyle name="Percent 24 3" xfId="2619"/>
    <cellStyle name="Percent 24 4" xfId="2620"/>
    <cellStyle name="Percent 24 5" xfId="2621"/>
    <cellStyle name="Percent 24 6" xfId="2622"/>
    <cellStyle name="Percent 24 7" xfId="2623"/>
    <cellStyle name="Percent 24 7 2" xfId="2624"/>
    <cellStyle name="Percent 24 7 3" xfId="2625"/>
    <cellStyle name="Percent 25" xfId="2626"/>
    <cellStyle name="Percent 25 2" xfId="2627"/>
    <cellStyle name="Percent 25 3" xfId="2628"/>
    <cellStyle name="Percent 25 4" xfId="2629"/>
    <cellStyle name="Percent 25 5" xfId="2630"/>
    <cellStyle name="Percent 25 6" xfId="2631"/>
    <cellStyle name="Percent 25 7" xfId="2632"/>
    <cellStyle name="Percent 25 7 2" xfId="2633"/>
    <cellStyle name="Percent 25 7 3" xfId="2634"/>
    <cellStyle name="Percent 26" xfId="2635"/>
    <cellStyle name="Percent 26 2" xfId="2636"/>
    <cellStyle name="Percent 26 3" xfId="2637"/>
    <cellStyle name="Percent 26 4" xfId="2638"/>
    <cellStyle name="Percent 26 5" xfId="2639"/>
    <cellStyle name="Percent 26 6" xfId="2640"/>
    <cellStyle name="Percent 26 7" xfId="2641"/>
    <cellStyle name="Percent 26 7 2" xfId="2642"/>
    <cellStyle name="Percent 26 7 3" xfId="2643"/>
    <cellStyle name="Percent 27" xfId="2644"/>
    <cellStyle name="Percent 3" xfId="2645"/>
    <cellStyle name="Percent 3 10" xfId="2646"/>
    <cellStyle name="Percent 3 10 10" xfId="2647"/>
    <cellStyle name="Percent 3 10 11" xfId="2648"/>
    <cellStyle name="Percent 3 10 12" xfId="2649"/>
    <cellStyle name="Percent 3 10 13" xfId="2650"/>
    <cellStyle name="Percent 3 10 14" xfId="2651"/>
    <cellStyle name="Percent 3 10 15" xfId="2652"/>
    <cellStyle name="Percent 3 10 2" xfId="2653"/>
    <cellStyle name="Percent 3 10 3" xfId="2654"/>
    <cellStyle name="Percent 3 10 4" xfId="2655"/>
    <cellStyle name="Percent 3 10 5" xfId="2656"/>
    <cellStyle name="Percent 3 10 6" xfId="2657"/>
    <cellStyle name="Percent 3 10 7" xfId="2658"/>
    <cellStyle name="Percent 3 10 8" xfId="2659"/>
    <cellStyle name="Percent 3 10 9" xfId="2660"/>
    <cellStyle name="Percent 3 11" xfId="2661"/>
    <cellStyle name="Percent 3 12" xfId="2662"/>
    <cellStyle name="Percent 3 13" xfId="2663"/>
    <cellStyle name="Percent 3 14" xfId="2664"/>
    <cellStyle name="Percent 3 15" xfId="2665"/>
    <cellStyle name="Percent 3 16" xfId="2666"/>
    <cellStyle name="Percent 3 17" xfId="2667"/>
    <cellStyle name="Percent 3 18" xfId="2668"/>
    <cellStyle name="Percent 3 19" xfId="2669"/>
    <cellStyle name="Percent 3 2" xfId="2670"/>
    <cellStyle name="Percent 3 2 10" xfId="2671"/>
    <cellStyle name="Percent 3 2 11" xfId="2672"/>
    <cellStyle name="Percent 3 2 12" xfId="2673"/>
    <cellStyle name="Percent 3 2 13" xfId="2674"/>
    <cellStyle name="Percent 3 2 14" xfId="2675"/>
    <cellStyle name="Percent 3 2 15" xfId="2676"/>
    <cellStyle name="Percent 3 2 16" xfId="2677"/>
    <cellStyle name="Percent 3 2 2" xfId="2678"/>
    <cellStyle name="Percent 3 2 2 2" xfId="2679"/>
    <cellStyle name="Percent 3 2 3" xfId="2680"/>
    <cellStyle name="Percent 3 2 3 2" xfId="2681"/>
    <cellStyle name="Percent 3 2 4" xfId="2682"/>
    <cellStyle name="Percent 3 2 5" xfId="2683"/>
    <cellStyle name="Percent 3 2 6" xfId="2684"/>
    <cellStyle name="Percent 3 2 7" xfId="2685"/>
    <cellStyle name="Percent 3 2 8" xfId="2686"/>
    <cellStyle name="Percent 3 2 9" xfId="2687"/>
    <cellStyle name="Percent 3 20" xfId="2688"/>
    <cellStyle name="Percent 3 21" xfId="2689"/>
    <cellStyle name="Percent 3 22" xfId="2690"/>
    <cellStyle name="Percent 3 23" xfId="2691"/>
    <cellStyle name="Percent 3 24" xfId="2692"/>
    <cellStyle name="Percent 3 25" xfId="2693"/>
    <cellStyle name="Percent 3 26" xfId="2694"/>
    <cellStyle name="Percent 3 27" xfId="2695"/>
    <cellStyle name="Percent 3 28" xfId="2696"/>
    <cellStyle name="Percent 3 29" xfId="2697"/>
    <cellStyle name="Percent 3 3" xfId="2698"/>
    <cellStyle name="Percent 3 3 10" xfId="2699"/>
    <cellStyle name="Percent 3 3 11" xfId="2700"/>
    <cellStyle name="Percent 3 3 12" xfId="2701"/>
    <cellStyle name="Percent 3 3 13" xfId="2702"/>
    <cellStyle name="Percent 3 3 14" xfId="2703"/>
    <cellStyle name="Percent 3 3 15" xfId="2704"/>
    <cellStyle name="Percent 3 3 2" xfId="2705"/>
    <cellStyle name="Percent 3 3 3" xfId="2706"/>
    <cellStyle name="Percent 3 3 3 2" xfId="2707"/>
    <cellStyle name="Percent 3 3 3 3" xfId="2708"/>
    <cellStyle name="Percent 3 3 3 3 2" xfId="2709"/>
    <cellStyle name="Percent 3 3 3 3 3" xfId="2710"/>
    <cellStyle name="Percent 3 3 3 3 4" xfId="2711"/>
    <cellStyle name="Percent 3 3 4" xfId="2712"/>
    <cellStyle name="Percent 3 3 4 2" xfId="2713"/>
    <cellStyle name="Percent 3 3 5" xfId="2714"/>
    <cellStyle name="Percent 3 3 6" xfId="2715"/>
    <cellStyle name="Percent 3 3 7" xfId="2716"/>
    <cellStyle name="Percent 3 3 8" xfId="2717"/>
    <cellStyle name="Percent 3 3 9" xfId="2718"/>
    <cellStyle name="Percent 3 4" xfId="2719"/>
    <cellStyle name="Percent 3 4 10" xfId="2720"/>
    <cellStyle name="Percent 3 4 11" xfId="2721"/>
    <cellStyle name="Percent 3 4 12" xfId="2722"/>
    <cellStyle name="Percent 3 4 13" xfId="2723"/>
    <cellStyle name="Percent 3 4 14" xfId="2724"/>
    <cellStyle name="Percent 3 4 15" xfId="2725"/>
    <cellStyle name="Percent 3 4 2" xfId="2726"/>
    <cellStyle name="Percent 3 4 3" xfId="2727"/>
    <cellStyle name="Percent 3 4 4" xfId="2728"/>
    <cellStyle name="Percent 3 4 5" xfId="2729"/>
    <cellStyle name="Percent 3 4 6" xfId="2730"/>
    <cellStyle name="Percent 3 4 7" xfId="2731"/>
    <cellStyle name="Percent 3 4 8" xfId="2732"/>
    <cellStyle name="Percent 3 4 9" xfId="2733"/>
    <cellStyle name="Percent 3 5" xfId="2734"/>
    <cellStyle name="Percent 3 5 10" xfId="2735"/>
    <cellStyle name="Percent 3 5 11" xfId="2736"/>
    <cellStyle name="Percent 3 5 12" xfId="2737"/>
    <cellStyle name="Percent 3 5 13" xfId="2738"/>
    <cellStyle name="Percent 3 5 14" xfId="2739"/>
    <cellStyle name="Percent 3 5 15" xfId="2740"/>
    <cellStyle name="Percent 3 5 16" xfId="2741"/>
    <cellStyle name="Percent 3 5 2" xfId="2742"/>
    <cellStyle name="Percent 3 5 3" xfId="2743"/>
    <cellStyle name="Percent 3 5 4" xfId="2744"/>
    <cellStyle name="Percent 3 5 5" xfId="2745"/>
    <cellStyle name="Percent 3 5 6" xfId="2746"/>
    <cellStyle name="Percent 3 5 7" xfId="2747"/>
    <cellStyle name="Percent 3 5 8" xfId="2748"/>
    <cellStyle name="Percent 3 5 9" xfId="2749"/>
    <cellStyle name="Percent 3 6" xfId="2750"/>
    <cellStyle name="Percent 3 6 10" xfId="2751"/>
    <cellStyle name="Percent 3 6 11" xfId="2752"/>
    <cellStyle name="Percent 3 6 12" xfId="2753"/>
    <cellStyle name="Percent 3 6 13" xfId="2754"/>
    <cellStyle name="Percent 3 6 14" xfId="2755"/>
    <cellStyle name="Percent 3 6 15" xfId="2756"/>
    <cellStyle name="Percent 3 6 2" xfId="2757"/>
    <cellStyle name="Percent 3 6 3" xfId="2758"/>
    <cellStyle name="Percent 3 6 4" xfId="2759"/>
    <cellStyle name="Percent 3 6 5" xfId="2760"/>
    <cellStyle name="Percent 3 6 6" xfId="2761"/>
    <cellStyle name="Percent 3 6 7" xfId="2762"/>
    <cellStyle name="Percent 3 6 8" xfId="2763"/>
    <cellStyle name="Percent 3 6 9" xfId="2764"/>
    <cellStyle name="Percent 3 7" xfId="2765"/>
    <cellStyle name="Percent 3 7 10" xfId="2766"/>
    <cellStyle name="Percent 3 7 11" xfId="2767"/>
    <cellStyle name="Percent 3 7 12" xfId="2768"/>
    <cellStyle name="Percent 3 7 13" xfId="2769"/>
    <cellStyle name="Percent 3 7 14" xfId="2770"/>
    <cellStyle name="Percent 3 7 15" xfId="2771"/>
    <cellStyle name="Percent 3 7 2" xfId="2772"/>
    <cellStyle name="Percent 3 7 3" xfId="2773"/>
    <cellStyle name="Percent 3 7 4" xfId="2774"/>
    <cellStyle name="Percent 3 7 5" xfId="2775"/>
    <cellStyle name="Percent 3 7 6" xfId="2776"/>
    <cellStyle name="Percent 3 7 7" xfId="2777"/>
    <cellStyle name="Percent 3 7 8" xfId="2778"/>
    <cellStyle name="Percent 3 7 9" xfId="2779"/>
    <cellStyle name="Percent 3 8" xfId="2780"/>
    <cellStyle name="Percent 3 8 10" xfId="2781"/>
    <cellStyle name="Percent 3 8 11" xfId="2782"/>
    <cellStyle name="Percent 3 8 12" xfId="2783"/>
    <cellStyle name="Percent 3 8 13" xfId="2784"/>
    <cellStyle name="Percent 3 8 14" xfId="2785"/>
    <cellStyle name="Percent 3 8 15" xfId="2786"/>
    <cellStyle name="Percent 3 8 2" xfId="2787"/>
    <cellStyle name="Percent 3 8 3" xfId="2788"/>
    <cellStyle name="Percent 3 8 4" xfId="2789"/>
    <cellStyle name="Percent 3 8 5" xfId="2790"/>
    <cellStyle name="Percent 3 8 6" xfId="2791"/>
    <cellStyle name="Percent 3 8 7" xfId="2792"/>
    <cellStyle name="Percent 3 8 8" xfId="2793"/>
    <cellStyle name="Percent 3 8 9" xfId="2794"/>
    <cellStyle name="Percent 3 9" xfId="2795"/>
    <cellStyle name="Percent 3 9 10" xfId="2796"/>
    <cellStyle name="Percent 3 9 11" xfId="2797"/>
    <cellStyle name="Percent 3 9 12" xfId="2798"/>
    <cellStyle name="Percent 3 9 13" xfId="2799"/>
    <cellStyle name="Percent 3 9 14" xfId="2800"/>
    <cellStyle name="Percent 3 9 15" xfId="2801"/>
    <cellStyle name="Percent 3 9 2" xfId="2802"/>
    <cellStyle name="Percent 3 9 3" xfId="2803"/>
    <cellStyle name="Percent 3 9 4" xfId="2804"/>
    <cellStyle name="Percent 3 9 5" xfId="2805"/>
    <cellStyle name="Percent 3 9 6" xfId="2806"/>
    <cellStyle name="Percent 3 9 7" xfId="2807"/>
    <cellStyle name="Percent 3 9 8" xfId="2808"/>
    <cellStyle name="Percent 3 9 9" xfId="2809"/>
    <cellStyle name="Percent 31" xfId="2810"/>
    <cellStyle name="Percent 4" xfId="2811"/>
    <cellStyle name="Percent 4 10" xfId="2812"/>
    <cellStyle name="Percent 4 11" xfId="2813"/>
    <cellStyle name="Percent 4 12" xfId="2814"/>
    <cellStyle name="Percent 4 13" xfId="2815"/>
    <cellStyle name="Percent 4 14" xfId="2816"/>
    <cellStyle name="Percent 4 15" xfId="2817"/>
    <cellStyle name="Percent 4 16" xfId="2818"/>
    <cellStyle name="Percent 4 17" xfId="2819"/>
    <cellStyle name="Percent 4 18" xfId="2820"/>
    <cellStyle name="Percent 4 19" xfId="2821"/>
    <cellStyle name="Percent 4 2" xfId="2822"/>
    <cellStyle name="Percent 4 2 2" xfId="2823"/>
    <cellStyle name="Percent 4 2 3" xfId="2824"/>
    <cellStyle name="Percent 4 2 4" xfId="2825"/>
    <cellStyle name="Percent 4 2 5" xfId="2826"/>
    <cellStyle name="Percent 4 20" xfId="2827"/>
    <cellStyle name="Percent 4 21" xfId="2828"/>
    <cellStyle name="Percent 4 22" xfId="2829"/>
    <cellStyle name="Percent 4 23" xfId="2830"/>
    <cellStyle name="Percent 4 24" xfId="2831"/>
    <cellStyle name="Percent 4 25" xfId="2832"/>
    <cellStyle name="Percent 4 26" xfId="2833"/>
    <cellStyle name="Percent 4 27" xfId="2834"/>
    <cellStyle name="Percent 4 28" xfId="2835"/>
    <cellStyle name="Percent 4 29" xfId="2836"/>
    <cellStyle name="Percent 4 29 2" xfId="2837"/>
    <cellStyle name="Percent 4 29 3" xfId="2838"/>
    <cellStyle name="Percent 4 3" xfId="2839"/>
    <cellStyle name="Percent 4 4" xfId="2840"/>
    <cellStyle name="Percent 4 4 2" xfId="2841"/>
    <cellStyle name="Percent 4 5" xfId="2842"/>
    <cellStyle name="Percent 4 5 2" xfId="2843"/>
    <cellStyle name="Percent 4 6" xfId="2844"/>
    <cellStyle name="Percent 4 7" xfId="2845"/>
    <cellStyle name="Percent 4 8" xfId="2846"/>
    <cellStyle name="Percent 4 9" xfId="2847"/>
    <cellStyle name="Percent 5" xfId="2848"/>
    <cellStyle name="Percent 5 2" xfId="2849"/>
    <cellStyle name="Percent 5 3" xfId="2850"/>
    <cellStyle name="Percent 5 3 2" xfId="2851"/>
    <cellStyle name="Percent 5 4" xfId="2852"/>
    <cellStyle name="Percent 6" xfId="2853"/>
    <cellStyle name="Percent 6 2" xfId="2854"/>
    <cellStyle name="Percent 7" xfId="2855"/>
    <cellStyle name="Percent 8" xfId="2856"/>
    <cellStyle name="Percent 8 2" xfId="2857"/>
    <cellStyle name="Percent 9 10" xfId="2858"/>
    <cellStyle name="Percent 9 11" xfId="2859"/>
    <cellStyle name="Percent 9 12" xfId="2860"/>
    <cellStyle name="Percent 9 13" xfId="2861"/>
    <cellStyle name="Percent 9 14" xfId="2862"/>
    <cellStyle name="Percent 9 15" xfId="2863"/>
    <cellStyle name="Percent 9 16" xfId="2864"/>
    <cellStyle name="Percent 9 17" xfId="2865"/>
    <cellStyle name="Percent 9 18" xfId="2866"/>
    <cellStyle name="Percent 9 19" xfId="2867"/>
    <cellStyle name="Percent 9 2" xfId="2868"/>
    <cellStyle name="Percent 9 20" xfId="2869"/>
    <cellStyle name="Percent 9 3" xfId="2870"/>
    <cellStyle name="Percent 9 4" xfId="2871"/>
    <cellStyle name="Percent 9 5" xfId="2872"/>
    <cellStyle name="Percent 9 6" xfId="2873"/>
    <cellStyle name="Percent 9 7" xfId="2874"/>
    <cellStyle name="Percent 9 7 2" xfId="2875"/>
    <cellStyle name="Percent 9 7 3" xfId="2876"/>
    <cellStyle name="Percent 9 8" xfId="2877"/>
    <cellStyle name="Percent 9 9" xfId="2878"/>
    <cellStyle name="Percentagem 2 2" xfId="2879"/>
    <cellStyle name="Percentagem 2 3" xfId="2880"/>
    <cellStyle name="Pilkku_Layo9704" xfId="2881"/>
    <cellStyle name="Pyör. luku_Layo9704" xfId="2882"/>
    <cellStyle name="Pyör. valuutta_Layo9704" xfId="2883"/>
    <cellStyle name="Schlecht" xfId="2884"/>
    <cellStyle name="Shade" xfId="2885"/>
    <cellStyle name="source" xfId="2886"/>
    <cellStyle name="source 2" xfId="2887"/>
    <cellStyle name="source 2 2" xfId="2888"/>
    <cellStyle name="Standaard_Blad1" xfId="2889"/>
    <cellStyle name="Standard 2" xfId="2890"/>
    <cellStyle name="Standard 3" xfId="2891"/>
    <cellStyle name="Standard_Sce_D_Extraction" xfId="2892"/>
    <cellStyle name="Style 1" xfId="2893"/>
    <cellStyle name="Style 103" xfId="2894"/>
    <cellStyle name="Style 103 2" xfId="2895"/>
    <cellStyle name="Style 103 3" xfId="2896"/>
    <cellStyle name="Style 104" xfId="2897"/>
    <cellStyle name="Style 104 2" xfId="2898"/>
    <cellStyle name="Style 104 3" xfId="2899"/>
    <cellStyle name="Style 105" xfId="2900"/>
    <cellStyle name="Style 105 2" xfId="2901"/>
    <cellStyle name="Style 106" xfId="2902"/>
    <cellStyle name="Style 106 2" xfId="2903"/>
    <cellStyle name="Style 107" xfId="2904"/>
    <cellStyle name="Style 107 2" xfId="2905"/>
    <cellStyle name="Style 108" xfId="2906"/>
    <cellStyle name="Style 108 2" xfId="2907"/>
    <cellStyle name="Style 108 3" xfId="2908"/>
    <cellStyle name="Style 109" xfId="2909"/>
    <cellStyle name="Style 109 2" xfId="2910"/>
    <cellStyle name="Style 110" xfId="2911"/>
    <cellStyle name="Style 110 2" xfId="2912"/>
    <cellStyle name="Style 114" xfId="2913"/>
    <cellStyle name="Style 114 2" xfId="2914"/>
    <cellStyle name="Style 114 3" xfId="2915"/>
    <cellStyle name="Style 115" xfId="2916"/>
    <cellStyle name="Style 115 2" xfId="2917"/>
    <cellStyle name="Style 115 3" xfId="2918"/>
    <cellStyle name="Style 116" xfId="2919"/>
    <cellStyle name="Style 116 2" xfId="2920"/>
    <cellStyle name="Style 117" xfId="2921"/>
    <cellStyle name="Style 117 2" xfId="2922"/>
    <cellStyle name="Style 118" xfId="2923"/>
    <cellStyle name="Style 118 2" xfId="2924"/>
    <cellStyle name="Style 119" xfId="2925"/>
    <cellStyle name="Style 119 2" xfId="2926"/>
    <cellStyle name="Style 119 3" xfId="2927"/>
    <cellStyle name="Style 120" xfId="2928"/>
    <cellStyle name="Style 120 2" xfId="2929"/>
    <cellStyle name="Style 121" xfId="2930"/>
    <cellStyle name="Style 121 2" xfId="2931"/>
    <cellStyle name="Style 126" xfId="2932"/>
    <cellStyle name="Style 126 2" xfId="2933"/>
    <cellStyle name="Style 126 3" xfId="2934"/>
    <cellStyle name="Style 127" xfId="2935"/>
    <cellStyle name="Style 127 2" xfId="2936"/>
    <cellStyle name="Style 128" xfId="2937"/>
    <cellStyle name="Style 128 2" xfId="2938"/>
    <cellStyle name="Style 129" xfId="2939"/>
    <cellStyle name="Style 129 2" xfId="2940"/>
    <cellStyle name="Style 130" xfId="2941"/>
    <cellStyle name="Style 130 2" xfId="2942"/>
    <cellStyle name="Style 130 3" xfId="2943"/>
    <cellStyle name="Style 131" xfId="2944"/>
    <cellStyle name="Style 131 2" xfId="2945"/>
    <cellStyle name="Style 132" xfId="2946"/>
    <cellStyle name="Style 132 2" xfId="2947"/>
    <cellStyle name="Style 137" xfId="2948"/>
    <cellStyle name="Style 137 2" xfId="2949"/>
    <cellStyle name="Style 137 3" xfId="2950"/>
    <cellStyle name="Style 138" xfId="2951"/>
    <cellStyle name="Style 138 2" xfId="2952"/>
    <cellStyle name="Style 139" xfId="2953"/>
    <cellStyle name="Style 139 2" xfId="2954"/>
    <cellStyle name="Style 140" xfId="2955"/>
    <cellStyle name="Style 140 2" xfId="2956"/>
    <cellStyle name="Style 141" xfId="2957"/>
    <cellStyle name="Style 141 2" xfId="2958"/>
    <cellStyle name="Style 141 3" xfId="2959"/>
    <cellStyle name="Style 142" xfId="2960"/>
    <cellStyle name="Style 142 2" xfId="2961"/>
    <cellStyle name="Style 143" xfId="2962"/>
    <cellStyle name="Style 143 2" xfId="2963"/>
    <cellStyle name="Style 148" xfId="2964"/>
    <cellStyle name="Style 148 2" xfId="2965"/>
    <cellStyle name="Style 148 3" xfId="2966"/>
    <cellStyle name="Style 149" xfId="2967"/>
    <cellStyle name="Style 149 2" xfId="2968"/>
    <cellStyle name="Style 150" xfId="2969"/>
    <cellStyle name="Style 150 2" xfId="2970"/>
    <cellStyle name="Style 151" xfId="2971"/>
    <cellStyle name="Style 151 2" xfId="2972"/>
    <cellStyle name="Style 152" xfId="2973"/>
    <cellStyle name="Style 152 2" xfId="2974"/>
    <cellStyle name="Style 152 3" xfId="2975"/>
    <cellStyle name="Style 153" xfId="2976"/>
    <cellStyle name="Style 153 2" xfId="2977"/>
    <cellStyle name="Style 154" xfId="2978"/>
    <cellStyle name="Style 154 2" xfId="2979"/>
    <cellStyle name="Style 159" xfId="2980"/>
    <cellStyle name="Style 159 2" xfId="2981"/>
    <cellStyle name="Style 159 3" xfId="2982"/>
    <cellStyle name="Style 160" xfId="2983"/>
    <cellStyle name="Style 160 2" xfId="2984"/>
    <cellStyle name="Style 161" xfId="2985"/>
    <cellStyle name="Style 161 2" xfId="2986"/>
    <cellStyle name="Style 162" xfId="2987"/>
    <cellStyle name="Style 162 2" xfId="2988"/>
    <cellStyle name="Style 163" xfId="2989"/>
    <cellStyle name="Style 163 2" xfId="2990"/>
    <cellStyle name="Style 163 3" xfId="2991"/>
    <cellStyle name="Style 164" xfId="2992"/>
    <cellStyle name="Style 164 2" xfId="2993"/>
    <cellStyle name="Style 165" xfId="2994"/>
    <cellStyle name="Style 165 2" xfId="2995"/>
    <cellStyle name="Style 21" xfId="2996"/>
    <cellStyle name="Style 21 2" xfId="2997"/>
    <cellStyle name="Style 21 2 2" xfId="2998"/>
    <cellStyle name="Style 21 3" xfId="2999"/>
    <cellStyle name="Style 21 4" xfId="3000"/>
    <cellStyle name="Style 22" xfId="3001"/>
    <cellStyle name="Style 22 2" xfId="3002"/>
    <cellStyle name="Style 23" xfId="3003"/>
    <cellStyle name="Style 23 2" xfId="3004"/>
    <cellStyle name="Style 24" xfId="3005"/>
    <cellStyle name="Style 24 2" xfId="3006"/>
    <cellStyle name="Style 25" xfId="3007"/>
    <cellStyle name="Style 25 2" xfId="3008"/>
    <cellStyle name="Style 25 3" xfId="3009"/>
    <cellStyle name="Style 26" xfId="3010"/>
    <cellStyle name="Style 26 2" xfId="3011"/>
    <cellStyle name="Style 27" xfId="3012"/>
    <cellStyle name="Style 27 2" xfId="3013"/>
    <cellStyle name="Style 35" xfId="3014"/>
    <cellStyle name="Style 35 2" xfId="3015"/>
    <cellStyle name="Style 35 3" xfId="3016"/>
    <cellStyle name="Style 36" xfId="3017"/>
    <cellStyle name="Style 36 2" xfId="3018"/>
    <cellStyle name="Style 37" xfId="3019"/>
    <cellStyle name="Style 37 2" xfId="3020"/>
    <cellStyle name="Style 38" xfId="3021"/>
    <cellStyle name="Style 38 2" xfId="3022"/>
    <cellStyle name="Style 39" xfId="3023"/>
    <cellStyle name="Style 39 2" xfId="3024"/>
    <cellStyle name="Style 39 3" xfId="3025"/>
    <cellStyle name="Style 40" xfId="3026"/>
    <cellStyle name="Style 40 2" xfId="3027"/>
    <cellStyle name="Style 41" xfId="3028"/>
    <cellStyle name="Style 41 2" xfId="3029"/>
    <cellStyle name="Style 46" xfId="3030"/>
    <cellStyle name="Style 46 2" xfId="3031"/>
    <cellStyle name="Style 46 3" xfId="3032"/>
    <cellStyle name="Style 47" xfId="3033"/>
    <cellStyle name="Style 47 2" xfId="3034"/>
    <cellStyle name="Style 48" xfId="3035"/>
    <cellStyle name="Style 48 2" xfId="3036"/>
    <cellStyle name="Style 49" xfId="3037"/>
    <cellStyle name="Style 49 2" xfId="3038"/>
    <cellStyle name="Style 50" xfId="3039"/>
    <cellStyle name="Style 50 2" xfId="3040"/>
    <cellStyle name="Style 50 3" xfId="3041"/>
    <cellStyle name="Style 51" xfId="3042"/>
    <cellStyle name="Style 51 2" xfId="3043"/>
    <cellStyle name="Style 52" xfId="3044"/>
    <cellStyle name="Style 52 2" xfId="3045"/>
    <cellStyle name="Style 58" xfId="3046"/>
    <cellStyle name="Style 58 2" xfId="3047"/>
    <cellStyle name="Style 58 3" xfId="3048"/>
    <cellStyle name="Style 59" xfId="3049"/>
    <cellStyle name="Style 59 2" xfId="3050"/>
    <cellStyle name="Style 60" xfId="3051"/>
    <cellStyle name="Style 60 2" xfId="3052"/>
    <cellStyle name="Style 61" xfId="3053"/>
    <cellStyle name="Style 61 2" xfId="3054"/>
    <cellStyle name="Style 62" xfId="3055"/>
    <cellStyle name="Style 62 2" xfId="3056"/>
    <cellStyle name="Style 62 3" xfId="3057"/>
    <cellStyle name="Style 63" xfId="3058"/>
    <cellStyle name="Style 63 2" xfId="3059"/>
    <cellStyle name="Style 64" xfId="3060"/>
    <cellStyle name="Style 64 2" xfId="3061"/>
    <cellStyle name="Style 69" xfId="3062"/>
    <cellStyle name="Style 69 2" xfId="3063"/>
    <cellStyle name="Style 69 3" xfId="3064"/>
    <cellStyle name="Style 70" xfId="3065"/>
    <cellStyle name="Style 70 2" xfId="3066"/>
    <cellStyle name="Style 71" xfId="3067"/>
    <cellStyle name="Style 71 2" xfId="3068"/>
    <cellStyle name="Style 72" xfId="3069"/>
    <cellStyle name="Style 72 2" xfId="3070"/>
    <cellStyle name="Style 73" xfId="3071"/>
    <cellStyle name="Style 73 2" xfId="3072"/>
    <cellStyle name="Style 73 3" xfId="3073"/>
    <cellStyle name="Style 74" xfId="3074"/>
    <cellStyle name="Style 74 2" xfId="3075"/>
    <cellStyle name="Style 75" xfId="3076"/>
    <cellStyle name="Style 75 2" xfId="3077"/>
    <cellStyle name="Style 80" xfId="3078"/>
    <cellStyle name="Style 80 2" xfId="3079"/>
    <cellStyle name="Style 80 3" xfId="3080"/>
    <cellStyle name="Style 81" xfId="3081"/>
    <cellStyle name="Style 81 2" xfId="3082"/>
    <cellStyle name="Style 81 3" xfId="3083"/>
    <cellStyle name="Style 82" xfId="3084"/>
    <cellStyle name="Style 82 2" xfId="3085"/>
    <cellStyle name="Style 83" xfId="3086"/>
    <cellStyle name="Style 83 2" xfId="3087"/>
    <cellStyle name="Style 84" xfId="3088"/>
    <cellStyle name="Style 84 2" xfId="3089"/>
    <cellStyle name="Style 85" xfId="3090"/>
    <cellStyle name="Style 85 2" xfId="3091"/>
    <cellStyle name="Style 85 3" xfId="3092"/>
    <cellStyle name="Style 86" xfId="3093"/>
    <cellStyle name="Style 86 2" xfId="3094"/>
    <cellStyle name="Style 87" xfId="3095"/>
    <cellStyle name="Style 87 2" xfId="3096"/>
    <cellStyle name="Style 93" xfId="3097"/>
    <cellStyle name="Style 93 2" xfId="3098"/>
    <cellStyle name="Style 93 3" xfId="3099"/>
    <cellStyle name="Style 94" xfId="3100"/>
    <cellStyle name="Style 94 2" xfId="3101"/>
    <cellStyle name="Style 95" xfId="3102"/>
    <cellStyle name="Style 95 2" xfId="3103"/>
    <cellStyle name="Style 96" xfId="3104"/>
    <cellStyle name="Style 96 2" xfId="3105"/>
    <cellStyle name="Style 97" xfId="3106"/>
    <cellStyle name="Style 97 2" xfId="3107"/>
    <cellStyle name="Style 97 3" xfId="3108"/>
    <cellStyle name="Style 98" xfId="3109"/>
    <cellStyle name="Style 98 2" xfId="3110"/>
    <cellStyle name="Style 99" xfId="3111"/>
    <cellStyle name="Style 99 2" xfId="3112"/>
    <cellStyle name="tableau | cellule | normal | decimal 1" xfId="3113"/>
    <cellStyle name="tableau | cellule | normal | pourcentage | decimal 1" xfId="3114"/>
    <cellStyle name="tableau | cellule | total | decimal 1" xfId="3115"/>
    <cellStyle name="tableau | coin superieur gauche" xfId="3116"/>
    <cellStyle name="tableau | entete-colonne | series" xfId="3117"/>
    <cellStyle name="tableau | entete-ligne | normal" xfId="3118"/>
    <cellStyle name="tableau | entete-ligne | total" xfId="3119"/>
    <cellStyle name="tableau | ligne-titre | niveau1" xfId="3120"/>
    <cellStyle name="tableau | ligne-titre | niveau2" xfId="3121"/>
    <cellStyle name="Title 10" xfId="3122"/>
    <cellStyle name="Title 11" xfId="3123"/>
    <cellStyle name="Title 12" xfId="3124"/>
    <cellStyle name="Title 13" xfId="3125"/>
    <cellStyle name="Title 14" xfId="3126"/>
    <cellStyle name="Title 15" xfId="3127"/>
    <cellStyle name="Title 16" xfId="3128"/>
    <cellStyle name="Title 17" xfId="3129"/>
    <cellStyle name="Title 18" xfId="3130"/>
    <cellStyle name="Title 19" xfId="3131"/>
    <cellStyle name="Title 2" xfId="3132"/>
    <cellStyle name="Title 20" xfId="3133"/>
    <cellStyle name="Title 21" xfId="3134"/>
    <cellStyle name="Title 22" xfId="3135"/>
    <cellStyle name="Title 23" xfId="3136"/>
    <cellStyle name="Title 24" xfId="3137"/>
    <cellStyle name="Title 25" xfId="3138"/>
    <cellStyle name="Title 26" xfId="3139"/>
    <cellStyle name="Title 27" xfId="3140"/>
    <cellStyle name="Title 28" xfId="3141"/>
    <cellStyle name="Title 29" xfId="3142"/>
    <cellStyle name="Title 3" xfId="3143"/>
    <cellStyle name="Title 3 2" xfId="3144"/>
    <cellStyle name="Title 30" xfId="3145"/>
    <cellStyle name="Title 31" xfId="3146"/>
    <cellStyle name="Title 32" xfId="3147"/>
    <cellStyle name="Title 33" xfId="3148"/>
    <cellStyle name="Title 34" xfId="3149"/>
    <cellStyle name="Title 35" xfId="3150"/>
    <cellStyle name="Title 36" xfId="3151"/>
    <cellStyle name="Title 37" xfId="3152"/>
    <cellStyle name="Title 38" xfId="3153"/>
    <cellStyle name="Title 39" xfId="3154"/>
    <cellStyle name="Title 4" xfId="3155"/>
    <cellStyle name="Title 40" xfId="3156"/>
    <cellStyle name="Title 41" xfId="3157"/>
    <cellStyle name="Title 42" xfId="3158"/>
    <cellStyle name="Title 43" xfId="3159"/>
    <cellStyle name="Title 5" xfId="3160"/>
    <cellStyle name="Title 6" xfId="3161"/>
    <cellStyle name="Title 7" xfId="3162"/>
    <cellStyle name="Title 8" xfId="3163"/>
    <cellStyle name="Title 9" xfId="3164"/>
    <cellStyle name="Total 10" xfId="3165"/>
    <cellStyle name="Total 11" xfId="3166"/>
    <cellStyle name="Total 12" xfId="3167"/>
    <cellStyle name="Total 13" xfId="3168"/>
    <cellStyle name="Total 14" xfId="3169"/>
    <cellStyle name="Total 15" xfId="3170"/>
    <cellStyle name="Total 16" xfId="3171"/>
    <cellStyle name="Total 17" xfId="3172"/>
    <cellStyle name="Total 18" xfId="3173"/>
    <cellStyle name="Total 19" xfId="3174"/>
    <cellStyle name="Total 2" xfId="3175"/>
    <cellStyle name="Total 20" xfId="3176"/>
    <cellStyle name="Total 21" xfId="3177"/>
    <cellStyle name="Total 22" xfId="3178"/>
    <cellStyle name="Total 23" xfId="3179"/>
    <cellStyle name="Total 24" xfId="3180"/>
    <cellStyle name="Total 25" xfId="3181"/>
    <cellStyle name="Total 26" xfId="3182"/>
    <cellStyle name="Total 27" xfId="3183"/>
    <cellStyle name="Total 28" xfId="3184"/>
    <cellStyle name="Total 29" xfId="3185"/>
    <cellStyle name="Total 3" xfId="3186"/>
    <cellStyle name="Total 3 2" xfId="3187"/>
    <cellStyle name="Total 30" xfId="3188"/>
    <cellStyle name="Total 31" xfId="3189"/>
    <cellStyle name="Total 32" xfId="3190"/>
    <cellStyle name="Total 33" xfId="3191"/>
    <cellStyle name="Total 34" xfId="3192"/>
    <cellStyle name="Total 35" xfId="3193"/>
    <cellStyle name="Total 36" xfId="3194"/>
    <cellStyle name="Total 37" xfId="3195"/>
    <cellStyle name="Total 38" xfId="3196"/>
    <cellStyle name="Total 39" xfId="3197"/>
    <cellStyle name="Total 4" xfId="3198"/>
    <cellStyle name="Total 40" xfId="3199"/>
    <cellStyle name="Total 41" xfId="3200"/>
    <cellStyle name="Total 42" xfId="3201"/>
    <cellStyle name="Total 5" xfId="3202"/>
    <cellStyle name="Total 6" xfId="3203"/>
    <cellStyle name="Total 7" xfId="3204"/>
    <cellStyle name="Total 8" xfId="3205"/>
    <cellStyle name="Total 9" xfId="3206"/>
    <cellStyle name="Überschrift" xfId="3207"/>
    <cellStyle name="Überschrift 1" xfId="3208"/>
    <cellStyle name="Überschrift 2" xfId="3209"/>
    <cellStyle name="Überschrift 3" xfId="3210"/>
    <cellStyle name="Überschrift 4" xfId="3211"/>
    <cellStyle name="Valuutta_Layo9704" xfId="3212"/>
    <cellStyle name="Verknüpfte Zelle" xfId="3213"/>
    <cellStyle name="Warnender Text" xfId="3214"/>
    <cellStyle name="Warning Text 10" xfId="3215"/>
    <cellStyle name="Warning Text 11" xfId="3216"/>
    <cellStyle name="Warning Text 12" xfId="3217"/>
    <cellStyle name="Warning Text 13" xfId="3218"/>
    <cellStyle name="Warning Text 14" xfId="3219"/>
    <cellStyle name="Warning Text 15" xfId="3220"/>
    <cellStyle name="Warning Text 16" xfId="3221"/>
    <cellStyle name="Warning Text 17" xfId="3222"/>
    <cellStyle name="Warning Text 18" xfId="3223"/>
    <cellStyle name="Warning Text 19" xfId="3224"/>
    <cellStyle name="Warning Text 2" xfId="3225"/>
    <cellStyle name="Warning Text 20" xfId="3226"/>
    <cellStyle name="Warning Text 21" xfId="3227"/>
    <cellStyle name="Warning Text 22" xfId="3228"/>
    <cellStyle name="Warning Text 23" xfId="3229"/>
    <cellStyle name="Warning Text 24" xfId="3230"/>
    <cellStyle name="Warning Text 25" xfId="3231"/>
    <cellStyle name="Warning Text 26" xfId="3232"/>
    <cellStyle name="Warning Text 27" xfId="3233"/>
    <cellStyle name="Warning Text 28" xfId="3234"/>
    <cellStyle name="Warning Text 29" xfId="3235"/>
    <cellStyle name="Warning Text 3" xfId="3236"/>
    <cellStyle name="Warning Text 3 2" xfId="3237"/>
    <cellStyle name="Warning Text 30" xfId="3238"/>
    <cellStyle name="Warning Text 31" xfId="3239"/>
    <cellStyle name="Warning Text 32" xfId="3240"/>
    <cellStyle name="Warning Text 33" xfId="3241"/>
    <cellStyle name="Warning Text 34" xfId="3242"/>
    <cellStyle name="Warning Text 35" xfId="3243"/>
    <cellStyle name="Warning Text 36" xfId="3244"/>
    <cellStyle name="Warning Text 37" xfId="3245"/>
    <cellStyle name="Warning Text 38" xfId="3246"/>
    <cellStyle name="Warning Text 39" xfId="3247"/>
    <cellStyle name="Warning Text 4" xfId="3248"/>
    <cellStyle name="Warning Text 40" xfId="3249"/>
    <cellStyle name="Warning Text 41" xfId="3250"/>
    <cellStyle name="Warning Text 5" xfId="3251"/>
    <cellStyle name="Warning Text 6" xfId="3252"/>
    <cellStyle name="Warning Text 7" xfId="3253"/>
    <cellStyle name="Warning Text 8" xfId="3254"/>
    <cellStyle name="Warning Text 9" xfId="3255"/>
    <cellStyle name="Zelle überprüfen" xfId="3256"/>
    <cellStyle name="Гиперссылка" xfId="3257"/>
    <cellStyle name="Обычный_2++" xfId="3258"/>
    <cellStyle name="已访问的超链接" xfId="325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'EC Clean energy package data'!$B$6</c:f>
              <c:strCache>
                <c:ptCount val="1"/>
                <c:pt idx="0">
                  <c:v>Band D2</c:v>
                </c:pt>
              </c:strCache>
            </c:strRef>
          </c:tx>
          <c:invertIfNegative val="0"/>
          <c:cat>
            <c:strRef>
              <c:f>'EC Clean energy package data'!$C$5:$AD$5</c:f>
              <c:strCache>
                <c:ptCount val="28"/>
                <c:pt idx="0">
                  <c:v>Austria</c:v>
                </c:pt>
                <c:pt idx="1">
                  <c:v>Belgium</c:v>
                </c:pt>
                <c:pt idx="2">
                  <c:v>Bulgaria</c:v>
                </c:pt>
                <c:pt idx="3">
                  <c:v>Croatia</c:v>
                </c:pt>
                <c:pt idx="4">
                  <c:v>Cyprus</c:v>
                </c:pt>
                <c:pt idx="5">
                  <c:v>Czech Republic</c:v>
                </c:pt>
                <c:pt idx="6">
                  <c:v>Denmark</c:v>
                </c:pt>
                <c:pt idx="7">
                  <c:v>Estonia</c:v>
                </c:pt>
                <c:pt idx="8">
                  <c:v>Finland</c:v>
                </c:pt>
                <c:pt idx="9">
                  <c:v>France</c:v>
                </c:pt>
                <c:pt idx="10">
                  <c:v>Germany</c:v>
                </c:pt>
                <c:pt idx="11">
                  <c:v>Greece</c:v>
                </c:pt>
                <c:pt idx="12">
                  <c:v>Hungary</c:v>
                </c:pt>
                <c:pt idx="13">
                  <c:v>Ireland</c:v>
                </c:pt>
                <c:pt idx="14">
                  <c:v>Italy</c:v>
                </c:pt>
                <c:pt idx="15">
                  <c:v>Latvia</c:v>
                </c:pt>
                <c:pt idx="16">
                  <c:v>Lithuania</c:v>
                </c:pt>
                <c:pt idx="17">
                  <c:v>Luxembourg</c:v>
                </c:pt>
                <c:pt idx="18">
                  <c:v>Malta</c:v>
                </c:pt>
                <c:pt idx="19">
                  <c:v>Netherlands</c:v>
                </c:pt>
                <c:pt idx="20">
                  <c:v>Poland</c:v>
                </c:pt>
                <c:pt idx="21">
                  <c:v>Portugal</c:v>
                </c:pt>
                <c:pt idx="22">
                  <c:v>Romania</c:v>
                </c:pt>
                <c:pt idx="23">
                  <c:v>Slovania</c:v>
                </c:pt>
                <c:pt idx="24">
                  <c:v>Slovakia</c:v>
                </c:pt>
                <c:pt idx="25">
                  <c:v>Spain</c:v>
                </c:pt>
                <c:pt idx="26">
                  <c:v>Sweden</c:v>
                </c:pt>
                <c:pt idx="27">
                  <c:v>United Kingdom</c:v>
                </c:pt>
              </c:strCache>
            </c:strRef>
          </c:cat>
          <c:val>
            <c:numRef>
              <c:f>'EC Clean energy package data'!$C$6:$AD$6</c:f>
              <c:numCache>
                <c:formatCode>General</c:formatCode>
                <c:ptCount val="28"/>
                <c:pt idx="0">
                  <c:v>1.84E-2</c:v>
                </c:pt>
                <c:pt idx="1">
                  <c:v>1.5167E-2</c:v>
                </c:pt>
                <c:pt idx="2">
                  <c:v>1.1709000000000001E-2</c:v>
                </c:pt>
                <c:pt idx="3">
                  <c:v>9.1000000000000004E-3</c:v>
                </c:pt>
                <c:pt idx="5">
                  <c:v>1.0735999999999999E-2</c:v>
                </c:pt>
                <c:pt idx="6">
                  <c:v>1.09E-2</c:v>
                </c:pt>
                <c:pt idx="7">
                  <c:v>4.0800000000000003E-3</c:v>
                </c:pt>
                <c:pt idx="8">
                  <c:v>1.4999999999999999E-2</c:v>
                </c:pt>
                <c:pt idx="9">
                  <c:v>2.112E-2</c:v>
                </c:pt>
                <c:pt idx="10">
                  <c:v>1.32E-2</c:v>
                </c:pt>
                <c:pt idx="11">
                  <c:v>3.0535E-2</c:v>
                </c:pt>
                <c:pt idx="12">
                  <c:v>3.813E-3</c:v>
                </c:pt>
                <c:pt idx="13">
                  <c:v>2.0109999999999999E-2</c:v>
                </c:pt>
                <c:pt idx="14">
                  <c:v>2.0109999999999999E-2</c:v>
                </c:pt>
                <c:pt idx="15">
                  <c:v>1.34E-2</c:v>
                </c:pt>
                <c:pt idx="16">
                  <c:v>1.34E-2</c:v>
                </c:pt>
                <c:pt idx="17">
                  <c:v>1.35E-2</c:v>
                </c:pt>
                <c:pt idx="19">
                  <c:v>6.8279999999999999E-3</c:v>
                </c:pt>
                <c:pt idx="20">
                  <c:v>1.2239999999999999E-2</c:v>
                </c:pt>
                <c:pt idx="21">
                  <c:v>0.04</c:v>
                </c:pt>
                <c:pt idx="22">
                  <c:v>1.0043E-2</c:v>
                </c:pt>
                <c:pt idx="23">
                  <c:v>3.0535E-2</c:v>
                </c:pt>
                <c:pt idx="24">
                  <c:v>1.2832E-2</c:v>
                </c:pt>
                <c:pt idx="25">
                  <c:v>3.0535E-2</c:v>
                </c:pt>
                <c:pt idx="26">
                  <c:v>2.5100000000000001E-2</c:v>
                </c:pt>
                <c:pt idx="27">
                  <c:v>1.406E-2</c:v>
                </c:pt>
              </c:numCache>
            </c:numRef>
          </c:val>
          <c:extLst>
            <c:ext xmlns:c16="http://schemas.microsoft.com/office/drawing/2014/chart" uri="{C3380CC4-5D6E-409C-BE32-E72D297353CC}">
              <c16:uniqueId val="{00000000-0F6C-458C-9D40-D26D19354858}"/>
            </c:ext>
          </c:extLst>
        </c:ser>
        <c:ser>
          <c:idx val="1"/>
          <c:order val="1"/>
          <c:tx>
            <c:strRef>
              <c:f>'EC Clean energy package data'!$B$7</c:f>
              <c:strCache>
                <c:ptCount val="1"/>
                <c:pt idx="0">
                  <c:v>Band I3</c:v>
                </c:pt>
              </c:strCache>
            </c:strRef>
          </c:tx>
          <c:invertIfNegative val="0"/>
          <c:cat>
            <c:strRef>
              <c:f>'EC Clean energy package data'!$C$5:$AD$5</c:f>
              <c:strCache>
                <c:ptCount val="28"/>
                <c:pt idx="0">
                  <c:v>Austria</c:v>
                </c:pt>
                <c:pt idx="1">
                  <c:v>Belgium</c:v>
                </c:pt>
                <c:pt idx="2">
                  <c:v>Bulgaria</c:v>
                </c:pt>
                <c:pt idx="3">
                  <c:v>Croatia</c:v>
                </c:pt>
                <c:pt idx="4">
                  <c:v>Cyprus</c:v>
                </c:pt>
                <c:pt idx="5">
                  <c:v>Czech Republic</c:v>
                </c:pt>
                <c:pt idx="6">
                  <c:v>Denmark</c:v>
                </c:pt>
                <c:pt idx="7">
                  <c:v>Estonia</c:v>
                </c:pt>
                <c:pt idx="8">
                  <c:v>Finland</c:v>
                </c:pt>
                <c:pt idx="9">
                  <c:v>France</c:v>
                </c:pt>
                <c:pt idx="10">
                  <c:v>Germany</c:v>
                </c:pt>
                <c:pt idx="11">
                  <c:v>Greece</c:v>
                </c:pt>
                <c:pt idx="12">
                  <c:v>Hungary</c:v>
                </c:pt>
                <c:pt idx="13">
                  <c:v>Ireland</c:v>
                </c:pt>
                <c:pt idx="14">
                  <c:v>Italy</c:v>
                </c:pt>
                <c:pt idx="15">
                  <c:v>Latvia</c:v>
                </c:pt>
                <c:pt idx="16">
                  <c:v>Lithuania</c:v>
                </c:pt>
                <c:pt idx="17">
                  <c:v>Luxembourg</c:v>
                </c:pt>
                <c:pt idx="18">
                  <c:v>Malta</c:v>
                </c:pt>
                <c:pt idx="19">
                  <c:v>Netherlands</c:v>
                </c:pt>
                <c:pt idx="20">
                  <c:v>Poland</c:v>
                </c:pt>
                <c:pt idx="21">
                  <c:v>Portugal</c:v>
                </c:pt>
                <c:pt idx="22">
                  <c:v>Romania</c:v>
                </c:pt>
                <c:pt idx="23">
                  <c:v>Slovania</c:v>
                </c:pt>
                <c:pt idx="24">
                  <c:v>Slovakia</c:v>
                </c:pt>
                <c:pt idx="25">
                  <c:v>Spain</c:v>
                </c:pt>
                <c:pt idx="26">
                  <c:v>Sweden</c:v>
                </c:pt>
                <c:pt idx="27">
                  <c:v>United Kingdom</c:v>
                </c:pt>
              </c:strCache>
            </c:strRef>
          </c:cat>
          <c:val>
            <c:numRef>
              <c:f>'EC Clean energy package data'!$C$7:$AD$7</c:f>
              <c:numCache>
                <c:formatCode>General</c:formatCode>
                <c:ptCount val="28"/>
                <c:pt idx="0">
                  <c:v>4.7999999999999996E-3</c:v>
                </c:pt>
                <c:pt idx="1">
                  <c:v>2.6830000000000001E-3</c:v>
                </c:pt>
                <c:pt idx="2">
                  <c:v>4.346E-3</c:v>
                </c:pt>
                <c:pt idx="3">
                  <c:v>9.1000000000000004E-3</c:v>
                </c:pt>
                <c:pt idx="5">
                  <c:v>6.6559999999999996E-3</c:v>
                </c:pt>
                <c:pt idx="6">
                  <c:v>3.754E-3</c:v>
                </c:pt>
                <c:pt idx="7">
                  <c:v>3.6900000000000001E-3</c:v>
                </c:pt>
                <c:pt idx="8">
                  <c:v>9.5399999999999999E-3</c:v>
                </c:pt>
                <c:pt idx="9">
                  <c:v>8.0400000000000003E-3</c:v>
                </c:pt>
                <c:pt idx="10">
                  <c:v>5.8999999999999999E-3</c:v>
                </c:pt>
                <c:pt idx="11">
                  <c:v>3.5890000000000002E-3</c:v>
                </c:pt>
                <c:pt idx="12">
                  <c:v>6.0289999999999996E-3</c:v>
                </c:pt>
                <c:pt idx="13">
                  <c:v>5.3899999999999998E-3</c:v>
                </c:pt>
                <c:pt idx="14">
                  <c:v>5.3899999999999998E-3</c:v>
                </c:pt>
                <c:pt idx="15">
                  <c:v>9.5999999999999992E-3</c:v>
                </c:pt>
                <c:pt idx="16">
                  <c:v>9.5999999999999992E-3</c:v>
                </c:pt>
                <c:pt idx="17">
                  <c:v>6.8999999999999999E-3</c:v>
                </c:pt>
                <c:pt idx="19">
                  <c:v>1.021E-3</c:v>
                </c:pt>
                <c:pt idx="20">
                  <c:v>7.9039999999999996E-3</c:v>
                </c:pt>
                <c:pt idx="21">
                  <c:v>0.01</c:v>
                </c:pt>
                <c:pt idx="22">
                  <c:v>9.392000000000001E-3</c:v>
                </c:pt>
                <c:pt idx="23">
                  <c:v>3.5890000000000002E-3</c:v>
                </c:pt>
                <c:pt idx="24">
                  <c:v>7.6280000000000002E-3</c:v>
                </c:pt>
                <c:pt idx="25">
                  <c:v>3.5890000000000002E-3</c:v>
                </c:pt>
                <c:pt idx="26">
                  <c:v>9.1859999999999997E-3</c:v>
                </c:pt>
                <c:pt idx="27">
                  <c:v>6.8908750000000003E-3</c:v>
                </c:pt>
              </c:numCache>
            </c:numRef>
          </c:val>
          <c:extLst>
            <c:ext xmlns:c16="http://schemas.microsoft.com/office/drawing/2014/chart" uri="{C3380CC4-5D6E-409C-BE32-E72D297353CC}">
              <c16:uniqueId val="{00000001-0F6C-458C-9D40-D26D19354858}"/>
            </c:ext>
          </c:extLst>
        </c:ser>
        <c:dLbls>
          <c:showLegendKey val="0"/>
          <c:showVal val="0"/>
          <c:showCatName val="0"/>
          <c:showSerName val="0"/>
          <c:showPercent val="0"/>
          <c:showBubbleSize val="0"/>
        </c:dLbls>
        <c:gapWidth val="150"/>
        <c:axId val="1778634064"/>
        <c:axId val="1"/>
      </c:barChart>
      <c:catAx>
        <c:axId val="1778634064"/>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1778634064"/>
        <c:crosses val="autoZero"/>
        <c:crossBetween val="between"/>
      </c:valAx>
    </c:plotArea>
    <c:legend>
      <c:legendPos val="r"/>
      <c:layout>
        <c:manualLayout>
          <c:xMode val="edge"/>
          <c:yMode val="edge"/>
          <c:x val="0.94671337163788927"/>
          <c:y val="0.44018082576671058"/>
          <c:w val="4.5319612299455449E-2"/>
          <c:h val="9.7817961281491242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'Price index'!$A$372:$B$372</c:f>
              <c:strCache>
                <c:ptCount val="2"/>
                <c:pt idx="0">
                  <c:v>Gross Domestic Product</c:v>
                </c:pt>
                <c:pt idx="1">
                  <c:v>Purchasing power parities (EU28=1)</c:v>
                </c:pt>
              </c:strCache>
            </c:strRef>
          </c:tx>
          <c:marker>
            <c:symbol val="none"/>
          </c:marker>
          <c:cat>
            <c:strRef>
              <c:f>'Price index'!$C$371:$BC$371</c:f>
              <c:strCache>
                <c:ptCount val="53"/>
                <c:pt idx="0">
                  <c:v>European Union (28 countries)</c:v>
                </c:pt>
                <c:pt idx="1">
                  <c:v>European Union (27 countries)</c:v>
                </c:pt>
                <c:pt idx="2">
                  <c:v>European Union (25 countries)</c:v>
                </c:pt>
                <c:pt idx="3">
                  <c:v>European Union (15 countries)</c:v>
                </c:pt>
                <c:pt idx="4">
                  <c:v>Euro area (19 countries)</c:v>
                </c:pt>
                <c:pt idx="5">
                  <c:v>Euro area (18 countries)</c:v>
                </c:pt>
                <c:pt idx="6">
                  <c:v>Euro area (17 countries)</c:v>
                </c:pt>
                <c:pt idx="7">
                  <c:v>Euro area (16 countries)</c:v>
                </c:pt>
                <c:pt idx="8">
                  <c:v>Euro area (15 countries)</c:v>
                </c:pt>
                <c:pt idx="9">
                  <c:v>Euro area (13 countries)</c:v>
                </c:pt>
                <c:pt idx="10">
                  <c:v>Euro area (12 countries)</c:v>
                </c:pt>
                <c:pt idx="11">
                  <c:v>Euro area (11 countries)</c:v>
                </c:pt>
                <c:pt idx="12">
                  <c:v>Belgium</c:v>
                </c:pt>
                <c:pt idx="13">
                  <c:v>Bulgaria</c:v>
                </c:pt>
                <c:pt idx="14">
                  <c:v>Czech Republic</c:v>
                </c:pt>
                <c:pt idx="15">
                  <c:v>Denmark</c:v>
                </c:pt>
                <c:pt idx="16">
                  <c:v>Germany (until 1990 former territory of the FRG)</c:v>
                </c:pt>
                <c:pt idx="17">
                  <c:v>Estonia</c:v>
                </c:pt>
                <c:pt idx="18">
                  <c:v>Ireland</c:v>
                </c:pt>
                <c:pt idx="19">
                  <c:v>Greece</c:v>
                </c:pt>
                <c:pt idx="20">
                  <c:v>Spain</c:v>
                </c:pt>
                <c:pt idx="21">
                  <c:v>France</c:v>
                </c:pt>
                <c:pt idx="22">
                  <c:v>Croatia</c:v>
                </c:pt>
                <c:pt idx="23">
                  <c:v>Italy</c:v>
                </c:pt>
                <c:pt idx="24">
                  <c:v>Cyprus</c:v>
                </c:pt>
                <c:pt idx="25">
                  <c:v>Latvia</c:v>
                </c:pt>
                <c:pt idx="26">
                  <c:v>Lithuania</c:v>
                </c:pt>
                <c:pt idx="27">
                  <c:v>Luxembourg</c:v>
                </c:pt>
                <c:pt idx="28">
                  <c:v>Hungary</c:v>
                </c:pt>
                <c:pt idx="29">
                  <c:v>Malta</c:v>
                </c:pt>
                <c:pt idx="30">
                  <c:v>Netherlands</c:v>
                </c:pt>
                <c:pt idx="31">
                  <c:v>Austria</c:v>
                </c:pt>
                <c:pt idx="32">
                  <c:v>Poland</c:v>
                </c:pt>
                <c:pt idx="33">
                  <c:v>Portugal</c:v>
                </c:pt>
                <c:pt idx="34">
                  <c:v>Romania</c:v>
                </c:pt>
                <c:pt idx="35">
                  <c:v>Slovenia</c:v>
                </c:pt>
                <c:pt idx="36">
                  <c:v>Slovakia</c:v>
                </c:pt>
                <c:pt idx="37">
                  <c:v>Finland</c:v>
                </c:pt>
                <c:pt idx="38">
                  <c:v>Sweden</c:v>
                </c:pt>
                <c:pt idx="39">
                  <c:v>United Kingdom</c:v>
                </c:pt>
                <c:pt idx="40">
                  <c:v>Iceland</c:v>
                </c:pt>
                <c:pt idx="41">
                  <c:v>Norway</c:v>
                </c:pt>
                <c:pt idx="42">
                  <c:v>Switzerland</c:v>
                </c:pt>
                <c:pt idx="43">
                  <c:v>Candidate and potential candidate countries except Turkey and Kosovo</c:v>
                </c:pt>
                <c:pt idx="44">
                  <c:v>Montenegro</c:v>
                </c:pt>
                <c:pt idx="45">
                  <c:v>Former Yugoslav Republic of Macedonia, the</c:v>
                </c:pt>
                <c:pt idx="46">
                  <c:v>Albania</c:v>
                </c:pt>
                <c:pt idx="47">
                  <c:v>Serbia</c:v>
                </c:pt>
                <c:pt idx="48">
                  <c:v>Turkey</c:v>
                </c:pt>
                <c:pt idx="49">
                  <c:v>Bosnia and Herzegovina</c:v>
                </c:pt>
                <c:pt idx="50">
                  <c:v>Kosovo (under United Nations Security Council Resolution 1244/99)</c:v>
                </c:pt>
                <c:pt idx="51">
                  <c:v>United States</c:v>
                </c:pt>
                <c:pt idx="52">
                  <c:v>Japan</c:v>
                </c:pt>
              </c:strCache>
            </c:strRef>
          </c:cat>
          <c:val>
            <c:numRef>
              <c:f>'Price index'!$C$372:$BC$372</c:f>
              <c:numCache>
                <c:formatCode>0.00</c:formatCode>
                <c:ptCount val="53"/>
                <c:pt idx="0">
                  <c:v>1</c:v>
                </c:pt>
                <c:pt idx="1">
                  <c:v>1.0018199999999999</c:v>
                </c:pt>
                <c:pt idx="2">
                  <c:v>1.01729</c:v>
                </c:pt>
                <c:pt idx="3">
                  <c:v>1.0682100000000001</c:v>
                </c:pt>
                <c:pt idx="4">
                  <c:v>1.00484</c:v>
                </c:pt>
                <c:pt idx="5">
                  <c:v>1.00732</c:v>
                </c:pt>
                <c:pt idx="6">
                  <c:v>1.0085500000000001</c:v>
                </c:pt>
                <c:pt idx="7">
                  <c:v>1.0093700000000001</c:v>
                </c:pt>
                <c:pt idx="8">
                  <c:v>1.0136499999999999</c:v>
                </c:pt>
                <c:pt idx="9">
                  <c:v>1.01414</c:v>
                </c:pt>
                <c:pt idx="10">
                  <c:v>1.0152600000000001</c:v>
                </c:pt>
                <c:pt idx="11">
                  <c:v>1.0193700000000001</c:v>
                </c:pt>
                <c:pt idx="12">
                  <c:v>1.06877</c:v>
                </c:pt>
                <c:pt idx="13">
                  <c:v>0.90651999999999999</c:v>
                </c:pt>
                <c:pt idx="16">
                  <c:v>1.0361800000000001</c:v>
                </c:pt>
                <c:pt idx="17">
                  <c:v>0.71247799999999994</c:v>
                </c:pt>
                <c:pt idx="18">
                  <c:v>1.07795</c:v>
                </c:pt>
                <c:pt idx="19">
                  <c:v>0.82520400000000005</c:v>
                </c:pt>
                <c:pt idx="20">
                  <c:v>0.89410599999999996</c:v>
                </c:pt>
                <c:pt idx="21">
                  <c:v>1.07141</c:v>
                </c:pt>
                <c:pt idx="23">
                  <c:v>0.97422399999999998</c:v>
                </c:pt>
                <c:pt idx="24">
                  <c:v>0.88444900000000004</c:v>
                </c:pt>
                <c:pt idx="25">
                  <c:v>0.66295700000000002</c:v>
                </c:pt>
                <c:pt idx="26">
                  <c:v>0.59540199999999999</c:v>
                </c:pt>
                <c:pt idx="27">
                  <c:v>1.18123</c:v>
                </c:pt>
                <c:pt idx="29">
                  <c:v>0.80252199999999996</c:v>
                </c:pt>
                <c:pt idx="30">
                  <c:v>1.0797699999999999</c:v>
                </c:pt>
                <c:pt idx="31">
                  <c:v>1.06721</c:v>
                </c:pt>
                <c:pt idx="33">
                  <c:v>0.78196699999999997</c:v>
                </c:pt>
                <c:pt idx="35">
                  <c:v>0.78332000000000002</c:v>
                </c:pt>
                <c:pt idx="36">
                  <c:v>0.64981199999999995</c:v>
                </c:pt>
                <c:pt idx="37">
                  <c:v>1.21157</c:v>
                </c:pt>
                <c:pt idx="39">
                  <c:v>0.92221500000000001</c:v>
                </c:pt>
                <c:pt idx="40">
                  <c:v>1.8799600000000001</c:v>
                </c:pt>
                <c:pt idx="42">
                  <c:v>1.67059</c:v>
                </c:pt>
                <c:pt idx="43">
                  <c:v>0.44534099999999999</c:v>
                </c:pt>
                <c:pt idx="44">
                  <c:v>0.48265400000000003</c:v>
                </c:pt>
                <c:pt idx="49">
                  <c:v>0.92533100000000001</c:v>
                </c:pt>
                <c:pt idx="51">
                  <c:v>1.34067</c:v>
                </c:pt>
              </c:numCache>
            </c:numRef>
          </c:val>
          <c:smooth val="0"/>
          <c:extLst>
            <c:ext xmlns:c16="http://schemas.microsoft.com/office/drawing/2014/chart" uri="{C3380CC4-5D6E-409C-BE32-E72D297353CC}">
              <c16:uniqueId val="{00000000-BE1F-41C8-A006-E0DF5D055D9B}"/>
            </c:ext>
          </c:extLst>
        </c:ser>
        <c:ser>
          <c:idx val="1"/>
          <c:order val="1"/>
          <c:tx>
            <c:strRef>
              <c:f>'Price index'!$A$373:$B$373</c:f>
              <c:strCache>
                <c:ptCount val="2"/>
                <c:pt idx="0">
                  <c:v>Gross Domestic Product</c:v>
                </c:pt>
                <c:pt idx="1">
                  <c:v>Price level indices (EU28=100)</c:v>
                </c:pt>
              </c:strCache>
            </c:strRef>
          </c:tx>
          <c:marker>
            <c:symbol val="none"/>
          </c:marker>
          <c:cat>
            <c:strRef>
              <c:f>'Price index'!$C$371:$BC$371</c:f>
              <c:strCache>
                <c:ptCount val="53"/>
                <c:pt idx="0">
                  <c:v>European Union (28 countries)</c:v>
                </c:pt>
                <c:pt idx="1">
                  <c:v>European Union (27 countries)</c:v>
                </c:pt>
                <c:pt idx="2">
                  <c:v>European Union (25 countries)</c:v>
                </c:pt>
                <c:pt idx="3">
                  <c:v>European Union (15 countries)</c:v>
                </c:pt>
                <c:pt idx="4">
                  <c:v>Euro area (19 countries)</c:v>
                </c:pt>
                <c:pt idx="5">
                  <c:v>Euro area (18 countries)</c:v>
                </c:pt>
                <c:pt idx="6">
                  <c:v>Euro area (17 countries)</c:v>
                </c:pt>
                <c:pt idx="7">
                  <c:v>Euro area (16 countries)</c:v>
                </c:pt>
                <c:pt idx="8">
                  <c:v>Euro area (15 countries)</c:v>
                </c:pt>
                <c:pt idx="9">
                  <c:v>Euro area (13 countries)</c:v>
                </c:pt>
                <c:pt idx="10">
                  <c:v>Euro area (12 countries)</c:v>
                </c:pt>
                <c:pt idx="11">
                  <c:v>Euro area (11 countries)</c:v>
                </c:pt>
                <c:pt idx="12">
                  <c:v>Belgium</c:v>
                </c:pt>
                <c:pt idx="13">
                  <c:v>Bulgaria</c:v>
                </c:pt>
                <c:pt idx="14">
                  <c:v>Czech Republic</c:v>
                </c:pt>
                <c:pt idx="15">
                  <c:v>Denmark</c:v>
                </c:pt>
                <c:pt idx="16">
                  <c:v>Germany (until 1990 former territory of the FRG)</c:v>
                </c:pt>
                <c:pt idx="17">
                  <c:v>Estonia</c:v>
                </c:pt>
                <c:pt idx="18">
                  <c:v>Ireland</c:v>
                </c:pt>
                <c:pt idx="19">
                  <c:v>Greece</c:v>
                </c:pt>
                <c:pt idx="20">
                  <c:v>Spain</c:v>
                </c:pt>
                <c:pt idx="21">
                  <c:v>France</c:v>
                </c:pt>
                <c:pt idx="22">
                  <c:v>Croatia</c:v>
                </c:pt>
                <c:pt idx="23">
                  <c:v>Italy</c:v>
                </c:pt>
                <c:pt idx="24">
                  <c:v>Cyprus</c:v>
                </c:pt>
                <c:pt idx="25">
                  <c:v>Latvia</c:v>
                </c:pt>
                <c:pt idx="26">
                  <c:v>Lithuania</c:v>
                </c:pt>
                <c:pt idx="27">
                  <c:v>Luxembourg</c:v>
                </c:pt>
                <c:pt idx="28">
                  <c:v>Hungary</c:v>
                </c:pt>
                <c:pt idx="29">
                  <c:v>Malta</c:v>
                </c:pt>
                <c:pt idx="30">
                  <c:v>Netherlands</c:v>
                </c:pt>
                <c:pt idx="31">
                  <c:v>Austria</c:v>
                </c:pt>
                <c:pt idx="32">
                  <c:v>Poland</c:v>
                </c:pt>
                <c:pt idx="33">
                  <c:v>Portugal</c:v>
                </c:pt>
                <c:pt idx="34">
                  <c:v>Romania</c:v>
                </c:pt>
                <c:pt idx="35">
                  <c:v>Slovenia</c:v>
                </c:pt>
                <c:pt idx="36">
                  <c:v>Slovakia</c:v>
                </c:pt>
                <c:pt idx="37">
                  <c:v>Finland</c:v>
                </c:pt>
                <c:pt idx="38">
                  <c:v>Sweden</c:v>
                </c:pt>
                <c:pt idx="39">
                  <c:v>United Kingdom</c:v>
                </c:pt>
                <c:pt idx="40">
                  <c:v>Iceland</c:v>
                </c:pt>
                <c:pt idx="41">
                  <c:v>Norway</c:v>
                </c:pt>
                <c:pt idx="42">
                  <c:v>Switzerland</c:v>
                </c:pt>
                <c:pt idx="43">
                  <c:v>Candidate and potential candidate countries except Turkey and Kosovo</c:v>
                </c:pt>
                <c:pt idx="44">
                  <c:v>Montenegro</c:v>
                </c:pt>
                <c:pt idx="45">
                  <c:v>Former Yugoslav Republic of Macedonia, the</c:v>
                </c:pt>
                <c:pt idx="46">
                  <c:v>Albania</c:v>
                </c:pt>
                <c:pt idx="47">
                  <c:v>Serbia</c:v>
                </c:pt>
                <c:pt idx="48">
                  <c:v>Turkey</c:v>
                </c:pt>
                <c:pt idx="49">
                  <c:v>Bosnia and Herzegovina</c:v>
                </c:pt>
                <c:pt idx="50">
                  <c:v>Kosovo (under United Nations Security Council Resolution 1244/99)</c:v>
                </c:pt>
                <c:pt idx="51">
                  <c:v>United States</c:v>
                </c:pt>
                <c:pt idx="52">
                  <c:v>Japan</c:v>
                </c:pt>
              </c:strCache>
            </c:strRef>
          </c:cat>
          <c:val>
            <c:numRef>
              <c:f>'Price index'!$C$373:$BC$373</c:f>
              <c:numCache>
                <c:formatCode>0.00</c:formatCode>
                <c:ptCount val="53"/>
                <c:pt idx="0">
                  <c:v>1</c:v>
                </c:pt>
                <c:pt idx="1">
                  <c:v>1.002</c:v>
                </c:pt>
                <c:pt idx="2">
                  <c:v>1.0170000000000001</c:v>
                </c:pt>
                <c:pt idx="3">
                  <c:v>1.0680000000000001</c:v>
                </c:pt>
                <c:pt idx="4">
                  <c:v>1.0049999999999999</c:v>
                </c:pt>
                <c:pt idx="5">
                  <c:v>1.0070000000000001</c:v>
                </c:pt>
                <c:pt idx="6">
                  <c:v>1.0090000000000001</c:v>
                </c:pt>
                <c:pt idx="7">
                  <c:v>1.0090000000000001</c:v>
                </c:pt>
                <c:pt idx="8">
                  <c:v>1.014</c:v>
                </c:pt>
                <c:pt idx="9">
                  <c:v>1.014</c:v>
                </c:pt>
                <c:pt idx="10">
                  <c:v>1.0149999999999999</c:v>
                </c:pt>
                <c:pt idx="11">
                  <c:v>1.0190000000000001</c:v>
                </c:pt>
                <c:pt idx="12">
                  <c:v>1.069</c:v>
                </c:pt>
                <c:pt idx="13">
                  <c:v>0.46399999999999997</c:v>
                </c:pt>
                <c:pt idx="14">
                  <c:v>0.629</c:v>
                </c:pt>
                <c:pt idx="15">
                  <c:v>1.3080000000000001</c:v>
                </c:pt>
                <c:pt idx="16">
                  <c:v>1.036</c:v>
                </c:pt>
                <c:pt idx="17">
                  <c:v>0.71200000000000008</c:v>
                </c:pt>
                <c:pt idx="18">
                  <c:v>1.0780000000000001</c:v>
                </c:pt>
                <c:pt idx="19">
                  <c:v>0.82499999999999996</c:v>
                </c:pt>
                <c:pt idx="20">
                  <c:v>0.89400000000000002</c:v>
                </c:pt>
                <c:pt idx="21">
                  <c:v>1.071</c:v>
                </c:pt>
                <c:pt idx="22">
                  <c:v>0.622</c:v>
                </c:pt>
                <c:pt idx="23">
                  <c:v>0.97400000000000009</c:v>
                </c:pt>
                <c:pt idx="24">
                  <c:v>0.88400000000000001</c:v>
                </c:pt>
                <c:pt idx="25">
                  <c:v>0.66299999999999992</c:v>
                </c:pt>
                <c:pt idx="26">
                  <c:v>0.59499999999999997</c:v>
                </c:pt>
                <c:pt idx="27">
                  <c:v>1.181</c:v>
                </c:pt>
                <c:pt idx="28">
                  <c:v>0.56499999999999995</c:v>
                </c:pt>
                <c:pt idx="29">
                  <c:v>0.80299999999999994</c:v>
                </c:pt>
                <c:pt idx="30">
                  <c:v>1.08</c:v>
                </c:pt>
                <c:pt idx="31">
                  <c:v>1.0669999999999999</c:v>
                </c:pt>
                <c:pt idx="32">
                  <c:v>0.56499999999999995</c:v>
                </c:pt>
                <c:pt idx="33">
                  <c:v>0.78200000000000003</c:v>
                </c:pt>
                <c:pt idx="34">
                  <c:v>0.49</c:v>
                </c:pt>
                <c:pt idx="35">
                  <c:v>0.78299999999999992</c:v>
                </c:pt>
                <c:pt idx="36">
                  <c:v>0.65</c:v>
                </c:pt>
                <c:pt idx="37">
                  <c:v>1.212</c:v>
                </c:pt>
                <c:pt idx="38">
                  <c:v>1.278</c:v>
                </c:pt>
                <c:pt idx="39">
                  <c:v>1.2709999999999999</c:v>
                </c:pt>
                <c:pt idx="40">
                  <c:v>1.2849999999999999</c:v>
                </c:pt>
                <c:pt idx="41">
                  <c:v>1.4490000000000001</c:v>
                </c:pt>
                <c:pt idx="42">
                  <c:v>1.5640000000000001</c:v>
                </c:pt>
                <c:pt idx="43">
                  <c:v>0.44500000000000001</c:v>
                </c:pt>
                <c:pt idx="44">
                  <c:v>0.48299999999999998</c:v>
                </c:pt>
                <c:pt idx="45">
                  <c:v>0.41700000000000004</c:v>
                </c:pt>
                <c:pt idx="46">
                  <c:v>0.41499999999999998</c:v>
                </c:pt>
                <c:pt idx="47">
                  <c:v>0.44799999999999995</c:v>
                </c:pt>
                <c:pt idx="48">
                  <c:v>0.55000000000000004</c:v>
                </c:pt>
                <c:pt idx="49">
                  <c:v>0.47299999999999998</c:v>
                </c:pt>
                <c:pt idx="51">
                  <c:v>1.208</c:v>
                </c:pt>
                <c:pt idx="52">
                  <c:v>1.0229999999999999</c:v>
                </c:pt>
              </c:numCache>
            </c:numRef>
          </c:val>
          <c:smooth val="0"/>
          <c:extLst>
            <c:ext xmlns:c16="http://schemas.microsoft.com/office/drawing/2014/chart" uri="{C3380CC4-5D6E-409C-BE32-E72D297353CC}">
              <c16:uniqueId val="{00000001-BE1F-41C8-A006-E0DF5D055D9B}"/>
            </c:ext>
          </c:extLst>
        </c:ser>
        <c:ser>
          <c:idx val="2"/>
          <c:order val="2"/>
          <c:tx>
            <c:strRef>
              <c:f>'Price index'!$A$374:$B$374</c:f>
              <c:strCache>
                <c:ptCount val="2"/>
                <c:pt idx="0">
                  <c:v>Construction</c:v>
                </c:pt>
                <c:pt idx="1">
                  <c:v>Price level indices (EU28=100)</c:v>
                </c:pt>
              </c:strCache>
            </c:strRef>
          </c:tx>
          <c:marker>
            <c:symbol val="none"/>
          </c:marker>
          <c:cat>
            <c:strRef>
              <c:f>'Price index'!$C$371:$BC$371</c:f>
              <c:strCache>
                <c:ptCount val="53"/>
                <c:pt idx="0">
                  <c:v>European Union (28 countries)</c:v>
                </c:pt>
                <c:pt idx="1">
                  <c:v>European Union (27 countries)</c:v>
                </c:pt>
                <c:pt idx="2">
                  <c:v>European Union (25 countries)</c:v>
                </c:pt>
                <c:pt idx="3">
                  <c:v>European Union (15 countries)</c:v>
                </c:pt>
                <c:pt idx="4">
                  <c:v>Euro area (19 countries)</c:v>
                </c:pt>
                <c:pt idx="5">
                  <c:v>Euro area (18 countries)</c:v>
                </c:pt>
                <c:pt idx="6">
                  <c:v>Euro area (17 countries)</c:v>
                </c:pt>
                <c:pt idx="7">
                  <c:v>Euro area (16 countries)</c:v>
                </c:pt>
                <c:pt idx="8">
                  <c:v>Euro area (15 countries)</c:v>
                </c:pt>
                <c:pt idx="9">
                  <c:v>Euro area (13 countries)</c:v>
                </c:pt>
                <c:pt idx="10">
                  <c:v>Euro area (12 countries)</c:v>
                </c:pt>
                <c:pt idx="11">
                  <c:v>Euro area (11 countries)</c:v>
                </c:pt>
                <c:pt idx="12">
                  <c:v>Belgium</c:v>
                </c:pt>
                <c:pt idx="13">
                  <c:v>Bulgaria</c:v>
                </c:pt>
                <c:pt idx="14">
                  <c:v>Czech Republic</c:v>
                </c:pt>
                <c:pt idx="15">
                  <c:v>Denmark</c:v>
                </c:pt>
                <c:pt idx="16">
                  <c:v>Germany (until 1990 former territory of the FRG)</c:v>
                </c:pt>
                <c:pt idx="17">
                  <c:v>Estonia</c:v>
                </c:pt>
                <c:pt idx="18">
                  <c:v>Ireland</c:v>
                </c:pt>
                <c:pt idx="19">
                  <c:v>Greece</c:v>
                </c:pt>
                <c:pt idx="20">
                  <c:v>Spain</c:v>
                </c:pt>
                <c:pt idx="21">
                  <c:v>France</c:v>
                </c:pt>
                <c:pt idx="22">
                  <c:v>Croatia</c:v>
                </c:pt>
                <c:pt idx="23">
                  <c:v>Italy</c:v>
                </c:pt>
                <c:pt idx="24">
                  <c:v>Cyprus</c:v>
                </c:pt>
                <c:pt idx="25">
                  <c:v>Latvia</c:v>
                </c:pt>
                <c:pt idx="26">
                  <c:v>Lithuania</c:v>
                </c:pt>
                <c:pt idx="27">
                  <c:v>Luxembourg</c:v>
                </c:pt>
                <c:pt idx="28">
                  <c:v>Hungary</c:v>
                </c:pt>
                <c:pt idx="29">
                  <c:v>Malta</c:v>
                </c:pt>
                <c:pt idx="30">
                  <c:v>Netherlands</c:v>
                </c:pt>
                <c:pt idx="31">
                  <c:v>Austria</c:v>
                </c:pt>
                <c:pt idx="32">
                  <c:v>Poland</c:v>
                </c:pt>
                <c:pt idx="33">
                  <c:v>Portugal</c:v>
                </c:pt>
                <c:pt idx="34">
                  <c:v>Romania</c:v>
                </c:pt>
                <c:pt idx="35">
                  <c:v>Slovenia</c:v>
                </c:pt>
                <c:pt idx="36">
                  <c:v>Slovakia</c:v>
                </c:pt>
                <c:pt idx="37">
                  <c:v>Finland</c:v>
                </c:pt>
                <c:pt idx="38">
                  <c:v>Sweden</c:v>
                </c:pt>
                <c:pt idx="39">
                  <c:v>United Kingdom</c:v>
                </c:pt>
                <c:pt idx="40">
                  <c:v>Iceland</c:v>
                </c:pt>
                <c:pt idx="41">
                  <c:v>Norway</c:v>
                </c:pt>
                <c:pt idx="42">
                  <c:v>Switzerland</c:v>
                </c:pt>
                <c:pt idx="43">
                  <c:v>Candidate and potential candidate countries except Turkey and Kosovo</c:v>
                </c:pt>
                <c:pt idx="44">
                  <c:v>Montenegro</c:v>
                </c:pt>
                <c:pt idx="45">
                  <c:v>Former Yugoslav Republic of Macedonia, the</c:v>
                </c:pt>
                <c:pt idx="46">
                  <c:v>Albania</c:v>
                </c:pt>
                <c:pt idx="47">
                  <c:v>Serbia</c:v>
                </c:pt>
                <c:pt idx="48">
                  <c:v>Turkey</c:v>
                </c:pt>
                <c:pt idx="49">
                  <c:v>Bosnia and Herzegovina</c:v>
                </c:pt>
                <c:pt idx="50">
                  <c:v>Kosovo (under United Nations Security Council Resolution 1244/99)</c:v>
                </c:pt>
                <c:pt idx="51">
                  <c:v>United States</c:v>
                </c:pt>
                <c:pt idx="52">
                  <c:v>Japan</c:v>
                </c:pt>
              </c:strCache>
            </c:strRef>
          </c:cat>
          <c:val>
            <c:numRef>
              <c:f>'Price index'!$C$374:$BC$374</c:f>
              <c:numCache>
                <c:formatCode>0.00</c:formatCode>
                <c:ptCount val="53"/>
                <c:pt idx="0">
                  <c:v>1</c:v>
                </c:pt>
                <c:pt idx="1">
                  <c:v>1.0029999999999999</c:v>
                </c:pt>
                <c:pt idx="2">
                  <c:v>1.0270000000000001</c:v>
                </c:pt>
                <c:pt idx="3">
                  <c:v>1.0780000000000001</c:v>
                </c:pt>
                <c:pt idx="4">
                  <c:v>1.038</c:v>
                </c:pt>
                <c:pt idx="5">
                  <c:v>1.0409999999999999</c:v>
                </c:pt>
                <c:pt idx="6">
                  <c:v>1.0429999999999999</c:v>
                </c:pt>
                <c:pt idx="7">
                  <c:v>1.044</c:v>
                </c:pt>
                <c:pt idx="8">
                  <c:v>1.048</c:v>
                </c:pt>
                <c:pt idx="9">
                  <c:v>1.0490000000000002</c:v>
                </c:pt>
                <c:pt idx="10">
                  <c:v>1.0509999999999999</c:v>
                </c:pt>
                <c:pt idx="11">
                  <c:v>1.0569999999999999</c:v>
                </c:pt>
                <c:pt idx="12">
                  <c:v>0.99199999999999999</c:v>
                </c:pt>
                <c:pt idx="13">
                  <c:v>0.48499999999999999</c:v>
                </c:pt>
                <c:pt idx="14">
                  <c:v>0.64900000000000002</c:v>
                </c:pt>
                <c:pt idx="15">
                  <c:v>1.4380000000000002</c:v>
                </c:pt>
                <c:pt idx="16">
                  <c:v>1.3119999999999998</c:v>
                </c:pt>
                <c:pt idx="17">
                  <c:v>0.75900000000000001</c:v>
                </c:pt>
                <c:pt idx="18">
                  <c:v>0.89900000000000002</c:v>
                </c:pt>
                <c:pt idx="19">
                  <c:v>0.66900000000000004</c:v>
                </c:pt>
                <c:pt idx="20">
                  <c:v>0.72099999999999997</c:v>
                </c:pt>
                <c:pt idx="21">
                  <c:v>1.228</c:v>
                </c:pt>
                <c:pt idx="22">
                  <c:v>0.50600000000000001</c:v>
                </c:pt>
                <c:pt idx="23">
                  <c:v>0.79500000000000004</c:v>
                </c:pt>
                <c:pt idx="24">
                  <c:v>0.70400000000000007</c:v>
                </c:pt>
                <c:pt idx="25">
                  <c:v>0.67</c:v>
                </c:pt>
                <c:pt idx="26">
                  <c:v>0.64</c:v>
                </c:pt>
                <c:pt idx="27">
                  <c:v>1.0290000000000001</c:v>
                </c:pt>
                <c:pt idx="28">
                  <c:v>0.52800000000000002</c:v>
                </c:pt>
                <c:pt idx="29">
                  <c:v>0.78599999999999992</c:v>
                </c:pt>
                <c:pt idx="30">
                  <c:v>1.0759999999999998</c:v>
                </c:pt>
                <c:pt idx="31">
                  <c:v>1.095</c:v>
                </c:pt>
                <c:pt idx="32">
                  <c:v>0.65700000000000003</c:v>
                </c:pt>
                <c:pt idx="33">
                  <c:v>0.54400000000000004</c:v>
                </c:pt>
                <c:pt idx="34">
                  <c:v>0.41899999999999998</c:v>
                </c:pt>
                <c:pt idx="35">
                  <c:v>0.68700000000000006</c:v>
                </c:pt>
                <c:pt idx="36">
                  <c:v>0.69299999999999995</c:v>
                </c:pt>
                <c:pt idx="37">
                  <c:v>1.4</c:v>
                </c:pt>
                <c:pt idx="38">
                  <c:v>1.643</c:v>
                </c:pt>
                <c:pt idx="39">
                  <c:v>1.099</c:v>
                </c:pt>
                <c:pt idx="40">
                  <c:v>1.536</c:v>
                </c:pt>
                <c:pt idx="41">
                  <c:v>1.5469999999999999</c:v>
                </c:pt>
                <c:pt idx="42">
                  <c:v>1.87</c:v>
                </c:pt>
                <c:pt idx="43">
                  <c:v>0.41700000000000004</c:v>
                </c:pt>
                <c:pt idx="44">
                  <c:v>0.48200000000000004</c:v>
                </c:pt>
                <c:pt idx="45">
                  <c:v>0.39500000000000002</c:v>
                </c:pt>
                <c:pt idx="46">
                  <c:v>0.40600000000000003</c:v>
                </c:pt>
                <c:pt idx="47">
                  <c:v>0.45700000000000002</c:v>
                </c:pt>
                <c:pt idx="48">
                  <c:v>0.375</c:v>
                </c:pt>
                <c:pt idx="49">
                  <c:v>0.38</c:v>
                </c:pt>
              </c:numCache>
            </c:numRef>
          </c:val>
          <c:smooth val="0"/>
          <c:extLst>
            <c:ext xmlns:c16="http://schemas.microsoft.com/office/drawing/2014/chart" uri="{C3380CC4-5D6E-409C-BE32-E72D297353CC}">
              <c16:uniqueId val="{00000002-BE1F-41C8-A006-E0DF5D055D9B}"/>
            </c:ext>
          </c:extLst>
        </c:ser>
        <c:dLbls>
          <c:showLegendKey val="0"/>
          <c:showVal val="0"/>
          <c:showCatName val="0"/>
          <c:showSerName val="0"/>
          <c:showPercent val="0"/>
          <c:showBubbleSize val="0"/>
        </c:dLbls>
        <c:smooth val="0"/>
        <c:axId val="1778642464"/>
        <c:axId val="1"/>
      </c:lineChart>
      <c:catAx>
        <c:axId val="1778642464"/>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numFmt formatCode="0.00" sourceLinked="1"/>
        <c:majorTickMark val="out"/>
        <c:minorTickMark val="none"/>
        <c:tickLblPos val="nextTo"/>
        <c:crossAx val="1778642464"/>
        <c:crosses val="autoZero"/>
        <c:crossBetween val="between"/>
      </c:valAx>
    </c:plotArea>
    <c:legend>
      <c:legendPos val="r"/>
      <c:layout>
        <c:manualLayout>
          <c:xMode val="edge"/>
          <c:yMode val="edge"/>
          <c:x val="0.67544701563160958"/>
          <c:y val="0.29246179283662033"/>
          <c:w val="0.30511907694597923"/>
          <c:h val="0.3742253048124496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423863</xdr:colOff>
      <xdr:row>18</xdr:row>
      <xdr:rowOff>109538</xdr:rowOff>
    </xdr:from>
    <xdr:to>
      <xdr:col>23</xdr:col>
      <xdr:colOff>466725</xdr:colOff>
      <xdr:row>43</xdr:row>
      <xdr:rowOff>161925</xdr:rowOff>
    </xdr:to>
    <xdr:graphicFrame macro="">
      <xdr:nvGraphicFramePr>
        <xdr:cNvPr id="8212" name="Chart 1">
          <a:extLst>
            <a:ext uri="{FF2B5EF4-FFF2-40B4-BE49-F238E27FC236}">
              <a16:creationId xmlns:a16="http://schemas.microsoft.com/office/drawing/2014/main" id="{FE0665D8-C62F-4A97-8935-96934553E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1704975</xdr:colOff>
      <xdr:row>351</xdr:row>
      <xdr:rowOff>9525</xdr:rowOff>
    </xdr:from>
    <xdr:to>
      <xdr:col>15</xdr:col>
      <xdr:colOff>152400</xdr:colOff>
      <xdr:row>367</xdr:row>
      <xdr:rowOff>142875</xdr:rowOff>
    </xdr:to>
    <xdr:graphicFrame macro="">
      <xdr:nvGraphicFramePr>
        <xdr:cNvPr id="19472" name="Chart 2">
          <a:extLst>
            <a:ext uri="{FF2B5EF4-FFF2-40B4-BE49-F238E27FC236}">
              <a16:creationId xmlns:a16="http://schemas.microsoft.com/office/drawing/2014/main" id="{287EDB74-6D7D-4895-BDB7-97D8A2615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ec.europa.eu/energy/en/data-analysis/market-analysis" TargetMode="External"/><Relationship Id="rId2" Type="http://schemas.openxmlformats.org/officeDocument/2006/relationships/hyperlink" Target="https://ec.europa.eu/energy/sites/ener/files/documents/swd2.pdf" TargetMode="External"/><Relationship Id="rId1" Type="http://schemas.openxmlformats.org/officeDocument/2006/relationships/hyperlink" Target="https://ec.europa.eu/energy/sites/ener/files/documents/20150313%20Tariff%20report%20fina_revREF-E.PDF"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c.europa.eu/energy/sites/ener/files/documents/swd2.pdf"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E4"/>
  <sheetViews>
    <sheetView workbookViewId="0">
      <selection activeCell="E11" sqref="E11"/>
    </sheetView>
  </sheetViews>
  <sheetFormatPr defaultRowHeight="14.25"/>
  <cols>
    <col min="3" max="3" width="23.3984375" bestFit="1" customWidth="1"/>
  </cols>
  <sheetData>
    <row r="3" spans="2:5">
      <c r="B3" s="58" t="s">
        <v>192</v>
      </c>
      <c r="C3" s="58" t="s">
        <v>193</v>
      </c>
      <c r="D3" s="58" t="s">
        <v>194</v>
      </c>
      <c r="E3" s="58" t="s">
        <v>195</v>
      </c>
    </row>
    <row r="4" spans="2:5">
      <c r="B4" s="59">
        <v>41794</v>
      </c>
      <c r="C4" s="57" t="s">
        <v>196</v>
      </c>
      <c r="D4" s="57" t="s">
        <v>197</v>
      </c>
      <c r="E4" s="57" t="s">
        <v>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2:AT129"/>
  <sheetViews>
    <sheetView tabSelected="1" zoomScaleNormal="100" workbookViewId="0">
      <selection activeCell="AM6" sqref="AM6"/>
    </sheetView>
  </sheetViews>
  <sheetFormatPr defaultColWidth="9.1328125" defaultRowHeight="12.75"/>
  <cols>
    <col min="1" max="1" width="9.1328125" style="2"/>
    <col min="2" max="2" width="18.265625" style="2" customWidth="1"/>
    <col min="3" max="3" width="41.73046875" style="2" bestFit="1" customWidth="1"/>
    <col min="4" max="4" width="19" style="2" customWidth="1"/>
    <col min="5" max="5" width="9.1328125" style="2"/>
    <col min="6" max="6" width="9.59765625" style="2" bestFit="1" customWidth="1"/>
    <col min="7" max="7" width="10.59765625" style="2" bestFit="1" customWidth="1"/>
    <col min="8" max="8" width="12" style="2" customWidth="1"/>
    <col min="9" max="9" width="12.73046875" style="2" bestFit="1" customWidth="1"/>
    <col min="10" max="10" width="12.59765625" style="2" bestFit="1" customWidth="1"/>
    <col min="11" max="11" width="12.73046875" style="2" bestFit="1" customWidth="1"/>
    <col min="12" max="12" width="12.59765625" style="2" bestFit="1" customWidth="1"/>
    <col min="13" max="14" width="12.73046875" style="2" bestFit="1" customWidth="1"/>
    <col min="15" max="15" width="13.73046875" style="2" bestFit="1" customWidth="1"/>
    <col min="16" max="16" width="11.73046875" style="2" bestFit="1" customWidth="1"/>
    <col min="17" max="19" width="12.73046875" style="2" bestFit="1" customWidth="1"/>
    <col min="20" max="20" width="13.86328125" style="2" bestFit="1" customWidth="1"/>
    <col min="21" max="21" width="13.73046875" style="2" bestFit="1" customWidth="1"/>
    <col min="22" max="22" width="11.73046875" style="2" bestFit="1" customWidth="1"/>
    <col min="23" max="23" width="12.59765625" style="2" bestFit="1" customWidth="1"/>
    <col min="24" max="24" width="11.73046875" style="2" bestFit="1" customWidth="1"/>
    <col min="25" max="25" width="12.73046875" style="2" bestFit="1" customWidth="1"/>
    <col min="26" max="26" width="13.73046875" style="2" bestFit="1" customWidth="1"/>
    <col min="27" max="29" width="11.73046875" style="2" bestFit="1" customWidth="1"/>
    <col min="30" max="33" width="12.73046875" style="2" bestFit="1" customWidth="1"/>
    <col min="34" max="34" width="12.59765625" style="2" bestFit="1" customWidth="1"/>
    <col min="35" max="35" width="12.73046875" style="2" bestFit="1" customWidth="1"/>
    <col min="36" max="36" width="12.59765625" style="2" bestFit="1" customWidth="1"/>
    <col min="37" max="37" width="11.86328125" style="2" bestFit="1" customWidth="1"/>
    <col min="38" max="38" width="12.86328125" style="2" bestFit="1" customWidth="1"/>
    <col min="39" max="39" width="13.73046875" style="2" bestFit="1" customWidth="1"/>
    <col min="40" max="16384" width="9.1328125" style="2"/>
  </cols>
  <sheetData>
    <row r="2" spans="2:46">
      <c r="B2" s="1" t="s">
        <v>0</v>
      </c>
      <c r="D2" s="2">
        <v>7.0000000000000007E-2</v>
      </c>
    </row>
    <row r="4" spans="2:46" ht="14.25">
      <c r="B4" s="3" t="s">
        <v>1</v>
      </c>
      <c r="C4" s="4"/>
      <c r="D4" s="4"/>
      <c r="E4" s="4"/>
      <c r="F4" s="4"/>
      <c r="G4" s="4"/>
      <c r="H4" s="5"/>
      <c r="I4" s="5"/>
      <c r="J4" s="5"/>
      <c r="K4" s="5"/>
      <c r="L4" s="5"/>
      <c r="M4" s="5"/>
    </row>
    <row r="5" spans="2:46" ht="14.65" thickBot="1">
      <c r="B5" s="6" t="s">
        <v>2</v>
      </c>
      <c r="C5" s="7" t="s">
        <v>3</v>
      </c>
      <c r="D5" s="7" t="s">
        <v>4</v>
      </c>
      <c r="E5" s="7" t="s">
        <v>5</v>
      </c>
      <c r="F5" s="7" t="s">
        <v>6</v>
      </c>
      <c r="G5" s="8" t="s">
        <v>7</v>
      </c>
      <c r="H5" s="7" t="s">
        <v>8</v>
      </c>
      <c r="I5" s="9" t="s">
        <v>9</v>
      </c>
      <c r="J5" s="7" t="s">
        <v>10</v>
      </c>
      <c r="K5" s="7" t="s">
        <v>11</v>
      </c>
      <c r="L5" s="7" t="s">
        <v>12</v>
      </c>
      <c r="M5" s="7" t="s">
        <v>13</v>
      </c>
      <c r="N5" s="7" t="s">
        <v>14</v>
      </c>
      <c r="O5" s="7" t="s">
        <v>15</v>
      </c>
      <c r="P5" s="7" t="s">
        <v>16</v>
      </c>
      <c r="Q5" s="7" t="s">
        <v>17</v>
      </c>
      <c r="R5" s="7" t="s">
        <v>18</v>
      </c>
      <c r="S5" s="7" t="s">
        <v>19</v>
      </c>
      <c r="T5" s="7" t="s">
        <v>20</v>
      </c>
      <c r="U5" s="7" t="s">
        <v>21</v>
      </c>
      <c r="V5" s="7" t="s">
        <v>199</v>
      </c>
      <c r="W5" s="7" t="s">
        <v>22</v>
      </c>
      <c r="X5" s="7" t="s">
        <v>23</v>
      </c>
      <c r="Y5" s="7" t="s">
        <v>24</v>
      </c>
      <c r="Z5" s="7" t="s">
        <v>25</v>
      </c>
      <c r="AA5" s="7" t="s">
        <v>26</v>
      </c>
      <c r="AB5" s="7" t="s">
        <v>27</v>
      </c>
      <c r="AC5" s="7" t="s">
        <v>28</v>
      </c>
      <c r="AD5" s="7" t="s">
        <v>29</v>
      </c>
      <c r="AE5" s="7" t="s">
        <v>30</v>
      </c>
      <c r="AF5" s="7" t="s">
        <v>31</v>
      </c>
      <c r="AG5" s="7" t="s">
        <v>32</v>
      </c>
      <c r="AH5" s="7" t="s">
        <v>33</v>
      </c>
      <c r="AI5" s="7" t="s">
        <v>34</v>
      </c>
      <c r="AJ5" s="7" t="s">
        <v>35</v>
      </c>
      <c r="AK5" s="7" t="s">
        <v>36</v>
      </c>
      <c r="AL5" s="7" t="s">
        <v>37</v>
      </c>
      <c r="AM5" s="7" t="s">
        <v>38</v>
      </c>
      <c r="AN5" s="7" t="s">
        <v>39</v>
      </c>
      <c r="AO5" s="10" t="s">
        <v>40</v>
      </c>
      <c r="AP5" s="10" t="s">
        <v>41</v>
      </c>
      <c r="AQ5" s="10" t="s">
        <v>22</v>
      </c>
      <c r="AR5" s="10" t="s">
        <v>42</v>
      </c>
      <c r="AS5" s="10" t="s">
        <v>43</v>
      </c>
      <c r="AT5" s="10" t="s">
        <v>44</v>
      </c>
    </row>
    <row r="6" spans="2:46" ht="14.25">
      <c r="B6" s="97" t="s">
        <v>341</v>
      </c>
      <c r="C6" s="2" t="s">
        <v>45</v>
      </c>
      <c r="E6" s="11"/>
      <c r="F6" s="11"/>
      <c r="H6" s="11">
        <v>2010</v>
      </c>
      <c r="I6" s="11"/>
      <c r="J6" s="12">
        <f>I97</f>
        <v>12.8536766918801</v>
      </c>
      <c r="K6" s="12">
        <f t="shared" ref="K6:AM8" si="0">J97</f>
        <v>20.585896411714099</v>
      </c>
      <c r="L6" s="12">
        <f t="shared" si="0"/>
        <v>7.2201400828622404</v>
      </c>
      <c r="M6" s="12">
        <f t="shared" si="0"/>
        <v>12.3436758290278</v>
      </c>
      <c r="N6" s="12">
        <f t="shared" si="0"/>
        <v>1.34834374327565</v>
      </c>
      <c r="O6" s="12">
        <f t="shared" si="0"/>
        <v>14.707516039009899</v>
      </c>
      <c r="P6" s="12">
        <f t="shared" si="0"/>
        <v>92.623795522433198</v>
      </c>
      <c r="Q6" s="12">
        <f t="shared" si="0"/>
        <v>6.4427349479795701</v>
      </c>
      <c r="R6" s="12">
        <f t="shared" si="0"/>
        <v>1.96481947311245</v>
      </c>
      <c r="S6" s="12">
        <f t="shared" si="0"/>
        <v>57.340129023817198</v>
      </c>
      <c r="T6" s="12">
        <f t="shared" si="0"/>
        <v>25.398725007923399</v>
      </c>
      <c r="U6" s="12">
        <f t="shared" si="0"/>
        <v>125.283154628151</v>
      </c>
      <c r="V6" s="12">
        <f t="shared" si="0"/>
        <v>14.0091698669022</v>
      </c>
      <c r="W6" s="12">
        <f t="shared" si="0"/>
        <v>4.1566146922782297</v>
      </c>
      <c r="X6" s="12">
        <f t="shared" si="0"/>
        <v>9.9060139719459404</v>
      </c>
      <c r="Y6" s="12">
        <f t="shared" si="0"/>
        <v>7.4699586847142401</v>
      </c>
      <c r="Z6" s="12">
        <f t="shared" si="0"/>
        <v>0.88484565511480595</v>
      </c>
      <c r="AA6" s="12">
        <f t="shared" si="0"/>
        <v>59.016980077685098</v>
      </c>
      <c r="AB6" s="12">
        <f t="shared" si="0"/>
        <v>1.9355577811070199</v>
      </c>
      <c r="AC6" s="12">
        <f t="shared" si="0"/>
        <v>1.4497119421795399</v>
      </c>
      <c r="AD6" s="12">
        <f t="shared" si="0"/>
        <v>1.53444071943666</v>
      </c>
      <c r="AE6" s="12">
        <f t="shared" si="0"/>
        <v>0.36053860400076698</v>
      </c>
      <c r="AF6" s="12">
        <f t="shared" si="0"/>
        <v>21.337392559977499</v>
      </c>
      <c r="AG6" s="12">
        <f t="shared" si="0"/>
        <v>41.716660863237401</v>
      </c>
      <c r="AH6" s="12">
        <f t="shared" si="0"/>
        <v>27.886100405341399</v>
      </c>
      <c r="AI6" s="12">
        <f t="shared" si="0"/>
        <v>10.186636112572399</v>
      </c>
      <c r="AJ6" s="12">
        <f t="shared" si="0"/>
        <v>7.9492790057525102</v>
      </c>
      <c r="AK6" s="12">
        <f t="shared" si="0"/>
        <v>47.972229699172203</v>
      </c>
      <c r="AL6" s="12">
        <f t="shared" si="0"/>
        <v>2.6322778966488598</v>
      </c>
      <c r="AM6" s="12">
        <f t="shared" si="0"/>
        <v>6.1246968677855502</v>
      </c>
      <c r="AN6" s="12">
        <f>AM97</f>
        <v>92.612297996778395</v>
      </c>
      <c r="AO6" s="12"/>
      <c r="AP6" s="12"/>
      <c r="AQ6" s="12"/>
      <c r="AR6" s="12"/>
      <c r="AS6" s="12"/>
      <c r="AT6" s="12"/>
    </row>
    <row r="7" spans="2:46" ht="14.25">
      <c r="B7" s="97" t="s">
        <v>341</v>
      </c>
      <c r="C7" s="2" t="s">
        <v>46</v>
      </c>
      <c r="E7" s="11"/>
      <c r="F7" s="11"/>
      <c r="H7" s="11">
        <v>2010</v>
      </c>
      <c r="I7" s="11"/>
      <c r="J7" s="12">
        <f t="shared" ref="J7:Y8" si="1">I98</f>
        <v>12.525957429815501</v>
      </c>
      <c r="K7" s="12">
        <f t="shared" si="1"/>
        <v>17.718316287217501</v>
      </c>
      <c r="L7" s="12">
        <f t="shared" si="1"/>
        <v>6.0128533438368397</v>
      </c>
      <c r="M7" s="12">
        <f t="shared" si="1"/>
        <v>10.179952837231101</v>
      </c>
      <c r="N7" s="12">
        <f t="shared" si="1"/>
        <v>1.3479512124797</v>
      </c>
      <c r="O7" s="12">
        <f t="shared" si="1"/>
        <v>14.2787664653875</v>
      </c>
      <c r="P7" s="12">
        <f t="shared" si="1"/>
        <v>80.981140691880498</v>
      </c>
      <c r="Q7" s="12">
        <f t="shared" si="1"/>
        <v>10.9599705968579</v>
      </c>
      <c r="R7" s="12">
        <f t="shared" si="1"/>
        <v>2.65128216216563</v>
      </c>
      <c r="S7" s="12">
        <f t="shared" si="1"/>
        <v>56.502467975905198</v>
      </c>
      <c r="T7" s="12">
        <f t="shared" si="1"/>
        <v>23.053891390619501</v>
      </c>
      <c r="U7" s="12">
        <f t="shared" si="1"/>
        <v>113.455645409757</v>
      </c>
      <c r="V7" s="12">
        <f t="shared" si="1"/>
        <v>12.919395168331301</v>
      </c>
      <c r="W7" s="12">
        <f t="shared" si="1"/>
        <v>3.7582113895488298</v>
      </c>
      <c r="X7" s="12">
        <f t="shared" si="1"/>
        <v>9.6606105160597799</v>
      </c>
      <c r="Y7" s="12">
        <f t="shared" si="1"/>
        <v>6.9012134205304498</v>
      </c>
      <c r="Z7" s="12">
        <f t="shared" si="0"/>
        <v>0.68095037669941505</v>
      </c>
      <c r="AA7" s="12">
        <f t="shared" si="0"/>
        <v>46.100057928950697</v>
      </c>
      <c r="AB7" s="12">
        <f t="shared" si="0"/>
        <v>1.57682993125566</v>
      </c>
      <c r="AC7" s="12">
        <f t="shared" si="0"/>
        <v>1.0838946793233</v>
      </c>
      <c r="AD7" s="12">
        <f t="shared" si="0"/>
        <v>3.1610738248944901</v>
      </c>
      <c r="AE7" s="12">
        <f t="shared" si="0"/>
        <v>0.31564441644917401</v>
      </c>
      <c r="AF7" s="12">
        <f t="shared" si="0"/>
        <v>20.021533826042099</v>
      </c>
      <c r="AG7" s="12">
        <f t="shared" si="0"/>
        <v>35.610797323918803</v>
      </c>
      <c r="AH7" s="12">
        <f t="shared" si="0"/>
        <v>24.062179937196401</v>
      </c>
      <c r="AI7" s="12">
        <f t="shared" si="0"/>
        <v>10.132720215325801</v>
      </c>
      <c r="AJ7" s="12">
        <f t="shared" si="0"/>
        <v>7.2598266843478996</v>
      </c>
      <c r="AK7" s="12">
        <f t="shared" si="0"/>
        <v>42.978457115184803</v>
      </c>
      <c r="AL7" s="12">
        <f t="shared" si="0"/>
        <v>2.5281541147016302</v>
      </c>
      <c r="AM7" s="12">
        <f t="shared" si="0"/>
        <v>5.93494894893702</v>
      </c>
      <c r="AN7" s="12">
        <f>AM98</f>
        <v>85.827989454443895</v>
      </c>
      <c r="AO7" s="12"/>
      <c r="AP7" s="12"/>
      <c r="AQ7" s="12"/>
      <c r="AR7" s="12"/>
      <c r="AS7" s="12"/>
      <c r="AT7" s="12"/>
    </row>
    <row r="8" spans="2:46" ht="14.25">
      <c r="B8" s="97" t="s">
        <v>341</v>
      </c>
      <c r="C8" s="2" t="s">
        <v>47</v>
      </c>
      <c r="E8" s="11"/>
      <c r="F8" s="11"/>
      <c r="H8" s="11">
        <v>2010</v>
      </c>
      <c r="I8" s="11"/>
      <c r="J8" s="12">
        <f t="shared" si="1"/>
        <v>9.9894578525033797</v>
      </c>
      <c r="K8" s="12">
        <f t="shared" si="0"/>
        <v>15.463685884039799</v>
      </c>
      <c r="L8" s="12">
        <f t="shared" si="0"/>
        <v>5.0717162390429404</v>
      </c>
      <c r="M8" s="12">
        <f t="shared" si="0"/>
        <v>0</v>
      </c>
      <c r="N8" s="12">
        <f t="shared" si="0"/>
        <v>1.1035143283273601</v>
      </c>
      <c r="O8" s="12">
        <f t="shared" si="0"/>
        <v>11.407510708938799</v>
      </c>
      <c r="P8" s="12">
        <f t="shared" si="0"/>
        <v>62.9423712297571</v>
      </c>
      <c r="Q8" s="12">
        <f t="shared" si="0"/>
        <v>8.89744555034431</v>
      </c>
      <c r="R8" s="12">
        <f t="shared" si="0"/>
        <v>2.02679564858559</v>
      </c>
      <c r="S8" s="12">
        <f t="shared" si="0"/>
        <v>52.200866021642703</v>
      </c>
      <c r="T8" s="12">
        <f t="shared" si="0"/>
        <v>18.881679292097299</v>
      </c>
      <c r="U8" s="12">
        <f t="shared" si="0"/>
        <v>98.933575006028406</v>
      </c>
      <c r="V8" s="12">
        <f t="shared" si="0"/>
        <v>10.4135890076707</v>
      </c>
      <c r="W8" s="12">
        <f t="shared" si="0"/>
        <v>3.2709970987734001</v>
      </c>
      <c r="X8" s="12">
        <f t="shared" si="0"/>
        <v>4.7887863401332798</v>
      </c>
      <c r="Y8" s="12">
        <f t="shared" si="0"/>
        <v>5.5140849653803796</v>
      </c>
      <c r="Z8" s="12">
        <f t="shared" si="0"/>
        <v>0</v>
      </c>
      <c r="AA8" s="12">
        <f t="shared" si="0"/>
        <v>35.417696936517899</v>
      </c>
      <c r="AB8" s="12">
        <f t="shared" si="0"/>
        <v>1.2558112033053901</v>
      </c>
      <c r="AC8" s="12">
        <f t="shared" si="0"/>
        <v>0.24722112558359499</v>
      </c>
      <c r="AD8" s="12">
        <f t="shared" si="0"/>
        <v>2.4866049726516102</v>
      </c>
      <c r="AE8" s="12">
        <f t="shared" si="0"/>
        <v>0.217126163487177</v>
      </c>
      <c r="AF8" s="12">
        <f t="shared" si="0"/>
        <v>15.463798473335199</v>
      </c>
      <c r="AG8" s="12">
        <f t="shared" si="0"/>
        <v>0</v>
      </c>
      <c r="AH8" s="12">
        <f t="shared" si="0"/>
        <v>18.2204158422735</v>
      </c>
      <c r="AI8" s="12">
        <f t="shared" si="0"/>
        <v>7.50431467842429</v>
      </c>
      <c r="AJ8" s="12">
        <f t="shared" si="0"/>
        <v>4.8418713529207604</v>
      </c>
      <c r="AK8" s="12">
        <f t="shared" si="0"/>
        <v>0</v>
      </c>
      <c r="AL8" s="12">
        <f t="shared" si="0"/>
        <v>1.09076284166376</v>
      </c>
      <c r="AM8" s="12">
        <f t="shared" si="0"/>
        <v>4.1440511345808897</v>
      </c>
      <c r="AN8" s="12">
        <f>AM99</f>
        <v>73.957621751188896</v>
      </c>
      <c r="AO8" s="12"/>
      <c r="AP8" s="12"/>
      <c r="AQ8" s="12"/>
      <c r="AR8" s="12"/>
      <c r="AS8" s="12"/>
      <c r="AT8" s="12"/>
    </row>
    <row r="9" spans="2:46" ht="14.25">
      <c r="B9" s="11" t="s">
        <v>51</v>
      </c>
      <c r="C9" s="2" t="s">
        <v>45</v>
      </c>
      <c r="F9" s="2" t="s">
        <v>340</v>
      </c>
      <c r="J9" s="14">
        <f>I109*I121/J32</f>
        <v>805.09687348998239</v>
      </c>
      <c r="K9" s="14">
        <f>J109*J121/K32</f>
        <v>1092.0290938456526</v>
      </c>
      <c r="L9" s="14">
        <f>K109*K121/L32</f>
        <v>322.80103761331725</v>
      </c>
      <c r="M9" s="14">
        <f t="shared" ref="M9:AN9" si="2">L109*L121/M32</f>
        <v>849.61019094011215</v>
      </c>
      <c r="N9" s="14">
        <f t="shared" si="2"/>
        <v>1150.2587991584728</v>
      </c>
      <c r="O9" s="14">
        <f t="shared" si="2"/>
        <v>1839.1945386574978</v>
      </c>
      <c r="P9" s="14">
        <f t="shared" si="2"/>
        <v>1549.417462618962</v>
      </c>
      <c r="Q9" s="14">
        <f t="shared" si="2"/>
        <v>975.66964236811395</v>
      </c>
      <c r="R9" s="14">
        <f t="shared" si="2"/>
        <v>964.36687807274234</v>
      </c>
      <c r="S9" s="14">
        <f t="shared" si="2"/>
        <v>300.27915829167836</v>
      </c>
      <c r="T9" s="14">
        <f t="shared" si="2"/>
        <v>247.71156651628638</v>
      </c>
      <c r="U9" s="14">
        <f t="shared" si="2"/>
        <v>756.54147828890575</v>
      </c>
      <c r="V9" s="14">
        <f t="shared" si="2"/>
        <v>403.22757926796083</v>
      </c>
      <c r="W9" s="14">
        <f t="shared" si="2"/>
        <v>1049.2946746774942</v>
      </c>
      <c r="X9" s="14">
        <f t="shared" si="2"/>
        <v>1118.4111401427424</v>
      </c>
      <c r="Y9" s="14">
        <f t="shared" si="2"/>
        <v>832.30599961784208</v>
      </c>
      <c r="Z9" s="14">
        <f t="shared" si="2"/>
        <v>579.34349683564915</v>
      </c>
      <c r="AA9" s="14">
        <f t="shared" si="2"/>
        <v>733.29300004594199</v>
      </c>
      <c r="AB9" s="14">
        <f t="shared" si="2"/>
        <v>1018.39707452331</v>
      </c>
      <c r="AC9" s="14">
        <f t="shared" si="2"/>
        <v>541.71801380425654</v>
      </c>
      <c r="AD9" s="14">
        <f t="shared" si="2"/>
        <v>1466.1136858488894</v>
      </c>
      <c r="AE9" s="14">
        <f t="shared" si="2"/>
        <v>1335.9967022636365</v>
      </c>
      <c r="AF9" s="14">
        <f t="shared" si="2"/>
        <v>1090.3255934998729</v>
      </c>
      <c r="AG9" s="14">
        <f t="shared" si="2"/>
        <v>280.77793241186089</v>
      </c>
      <c r="AH9" s="14">
        <f t="shared" si="2"/>
        <v>1085.3031358391115</v>
      </c>
      <c r="AI9" s="14">
        <f t="shared" si="2"/>
        <v>1033.0057091620795</v>
      </c>
      <c r="AJ9" s="14">
        <f t="shared" si="2"/>
        <v>1676.6891730645373</v>
      </c>
      <c r="AK9" s="14">
        <f t="shared" si="2"/>
        <v>401.99608398194147</v>
      </c>
      <c r="AL9" s="14">
        <f t="shared" si="2"/>
        <v>608.67556611520968</v>
      </c>
      <c r="AM9" s="14">
        <f t="shared" si="2"/>
        <v>2603.11451098817</v>
      </c>
      <c r="AN9" s="14">
        <f t="shared" si="2"/>
        <v>1749.5221292702354</v>
      </c>
      <c r="AO9" s="14">
        <f t="shared" ref="AO9:AT9" si="3">AO38</f>
        <v>930.30830768083024</v>
      </c>
      <c r="AP9" s="14">
        <f t="shared" si="3"/>
        <v>1770.1699743371353</v>
      </c>
      <c r="AQ9" s="14">
        <f t="shared" si="3"/>
        <v>2571.2687948400726</v>
      </c>
      <c r="AR9" s="14">
        <f t="shared" si="3"/>
        <v>1563.434794852506</v>
      </c>
      <c r="AS9" s="14">
        <f t="shared" si="3"/>
        <v>1563.434794852506</v>
      </c>
      <c r="AT9" s="14">
        <f t="shared" si="3"/>
        <v>1692.6442820303996</v>
      </c>
    </row>
    <row r="10" spans="2:46" ht="14.25">
      <c r="B10" s="11" t="s">
        <v>51</v>
      </c>
      <c r="C10" s="2" t="s">
        <v>46</v>
      </c>
      <c r="F10" s="2" t="s">
        <v>340</v>
      </c>
      <c r="J10" s="14">
        <f>I110*I122/J33</f>
        <v>949.21860051036265</v>
      </c>
      <c r="K10" s="14">
        <f>J110*J122/K33</f>
        <v>604.81241545363491</v>
      </c>
      <c r="L10" s="14">
        <f t="shared" ref="L10:AN10" si="4">K110*K122/L33</f>
        <v>254.14367462250476</v>
      </c>
      <c r="M10" s="14">
        <f t="shared" si="4"/>
        <v>876.6475303421513</v>
      </c>
      <c r="N10" s="14">
        <f t="shared" si="4"/>
        <v>242.97652072054618</v>
      </c>
      <c r="O10" s="14">
        <f t="shared" si="4"/>
        <v>439.70681812202196</v>
      </c>
      <c r="P10" s="14">
        <f t="shared" si="4"/>
        <v>1028.115309443278</v>
      </c>
      <c r="Q10" s="14">
        <f t="shared" si="4"/>
        <v>424.40199163964365</v>
      </c>
      <c r="R10" s="14">
        <f t="shared" si="4"/>
        <v>272.29536164322604</v>
      </c>
      <c r="S10" s="14">
        <f t="shared" si="4"/>
        <v>852.63129472144067</v>
      </c>
      <c r="T10" s="14">
        <f t="shared" si="4"/>
        <v>457.51862148097928</v>
      </c>
      <c r="U10" s="14">
        <f t="shared" si="4"/>
        <v>494.77824784411416</v>
      </c>
      <c r="V10" s="14">
        <f t="shared" si="4"/>
        <v>346.78682545328837</v>
      </c>
      <c r="W10" s="14">
        <f t="shared" si="4"/>
        <v>358.80018772769859</v>
      </c>
      <c r="X10" s="14">
        <f t="shared" si="4"/>
        <v>331.49735355907404</v>
      </c>
      <c r="Y10" s="14">
        <f t="shared" si="4"/>
        <v>716.40997696479508</v>
      </c>
      <c r="Z10" s="14">
        <f t="shared" si="4"/>
        <v>737.60204477309424</v>
      </c>
      <c r="AA10" s="14">
        <f t="shared" si="4"/>
        <v>843.56716617510995</v>
      </c>
      <c r="AB10" s="14">
        <f t="shared" si="4"/>
        <v>314.77533098488834</v>
      </c>
      <c r="AC10" s="14">
        <f t="shared" si="4"/>
        <v>851.25371573593804</v>
      </c>
      <c r="AD10" s="14">
        <f t="shared" si="4"/>
        <v>216.36671245856579</v>
      </c>
      <c r="AE10" s="14">
        <f t="shared" si="4"/>
        <v>0</v>
      </c>
      <c r="AF10" s="14">
        <f t="shared" si="4"/>
        <v>792.36571585992374</v>
      </c>
      <c r="AG10" s="14">
        <f t="shared" si="4"/>
        <v>548.25524125462255</v>
      </c>
      <c r="AH10" s="14">
        <f t="shared" si="4"/>
        <v>651.58230291656048</v>
      </c>
      <c r="AI10" s="14">
        <f t="shared" si="4"/>
        <v>616.72189939520524</v>
      </c>
      <c r="AJ10" s="14">
        <f t="shared" si="4"/>
        <v>738.84387556612876</v>
      </c>
      <c r="AK10" s="14">
        <f t="shared" si="4"/>
        <v>678.4916165889349</v>
      </c>
      <c r="AL10" s="14">
        <f t="shared" si="4"/>
        <v>950.73392527545332</v>
      </c>
      <c r="AM10" s="14">
        <f t="shared" si="4"/>
        <v>452.58734710376228</v>
      </c>
      <c r="AN10" s="14">
        <f t="shared" si="4"/>
        <v>168.88576111416498</v>
      </c>
      <c r="AO10" s="14">
        <f t="shared" ref="AO10:AT10" si="5">AO39</f>
        <v>1610.6505256570517</v>
      </c>
      <c r="AP10" s="14">
        <f t="shared" si="5"/>
        <v>1046.4921864563198</v>
      </c>
      <c r="AQ10" s="14">
        <f t="shared" si="5"/>
        <v>986.20045554937099</v>
      </c>
      <c r="AR10" s="14">
        <f t="shared" si="5"/>
        <v>1399.6294674827325</v>
      </c>
      <c r="AS10" s="14">
        <f t="shared" si="5"/>
        <v>1399.6294674827325</v>
      </c>
      <c r="AT10" s="14">
        <f t="shared" si="5"/>
        <v>663.20903997643302</v>
      </c>
    </row>
    <row r="11" spans="2:46" ht="14.25">
      <c r="B11" s="11" t="s">
        <v>51</v>
      </c>
      <c r="C11" s="2" t="s">
        <v>47</v>
      </c>
      <c r="F11" s="2" t="s">
        <v>340</v>
      </c>
      <c r="J11" s="14">
        <f>I111*I123/J34</f>
        <v>1443.1706794781505</v>
      </c>
      <c r="K11" s="14">
        <f>J111*J123/K34</f>
        <v>1021.6042566508504</v>
      </c>
      <c r="L11" s="14">
        <f t="shared" ref="L11:AN11" si="6">K111*K123/L34</f>
        <v>507.81768078391912</v>
      </c>
      <c r="M11" s="94">
        <f>M10</f>
        <v>876.6475303421513</v>
      </c>
      <c r="N11" s="14">
        <f t="shared" si="6"/>
        <v>446.95246894298418</v>
      </c>
      <c r="O11" s="14">
        <f t="shared" si="6"/>
        <v>707.65051983555145</v>
      </c>
      <c r="P11" s="14">
        <f t="shared" si="6"/>
        <v>1796.3626853416301</v>
      </c>
      <c r="Q11" s="14">
        <f t="shared" si="6"/>
        <v>857.1875107664797</v>
      </c>
      <c r="R11" s="14">
        <f t="shared" si="6"/>
        <v>561.20359802580879</v>
      </c>
      <c r="S11" s="14">
        <f>R111*R123/S34</f>
        <v>1576.451549157654</v>
      </c>
      <c r="T11" s="14">
        <f t="shared" si="6"/>
        <v>763.44444188918078</v>
      </c>
      <c r="U11" s="14">
        <f t="shared" si="6"/>
        <v>919.28437331840121</v>
      </c>
      <c r="V11" s="14">
        <f t="shared" si="6"/>
        <v>616.42916698014676</v>
      </c>
      <c r="W11" s="14">
        <f t="shared" si="6"/>
        <v>698.36465412868267</v>
      </c>
      <c r="X11" s="14">
        <f t="shared" si="6"/>
        <v>545.50724000257412</v>
      </c>
      <c r="Y11" s="14">
        <f t="shared" si="6"/>
        <v>1348.9049460781698</v>
      </c>
      <c r="Z11" s="94">
        <f>Z10</f>
        <v>737.60204477309424</v>
      </c>
      <c r="AA11" s="14">
        <f t="shared" si="6"/>
        <v>1559.5199053120673</v>
      </c>
      <c r="AB11" s="14">
        <f t="shared" si="6"/>
        <v>628.96536472514094</v>
      </c>
      <c r="AC11" s="14">
        <f t="shared" si="6"/>
        <v>2216.3797196373325</v>
      </c>
      <c r="AD11" s="14">
        <f t="shared" si="6"/>
        <v>429.61573821196771</v>
      </c>
      <c r="AE11" s="14">
        <f t="shared" si="6"/>
        <v>0</v>
      </c>
      <c r="AF11" s="14">
        <f t="shared" si="6"/>
        <v>1507.0676532297516</v>
      </c>
      <c r="AG11" s="94">
        <f>AG10</f>
        <v>548.25524125462255</v>
      </c>
      <c r="AH11" s="14">
        <f t="shared" si="6"/>
        <v>1204.1051026714993</v>
      </c>
      <c r="AI11" s="14">
        <f t="shared" si="6"/>
        <v>1148.1809404033102</v>
      </c>
      <c r="AJ11" s="14">
        <f t="shared" si="6"/>
        <v>1282.6015502454534</v>
      </c>
      <c r="AK11" s="94">
        <f>AK10</f>
        <v>678.4916165889349</v>
      </c>
      <c r="AL11" s="14">
        <f t="shared" si="6"/>
        <v>1818.6623954601675</v>
      </c>
      <c r="AM11" s="14">
        <f t="shared" si="6"/>
        <v>757.5629538559358</v>
      </c>
      <c r="AN11" s="14">
        <f t="shared" si="6"/>
        <v>314.96989651863322</v>
      </c>
      <c r="AO11" s="14">
        <f t="shared" ref="AO11:AT11" si="7">AO40</f>
        <v>3221.5909974033316</v>
      </c>
      <c r="AP11" s="14">
        <f t="shared" si="7"/>
        <v>2093.1727603449449</v>
      </c>
      <c r="AQ11" s="14">
        <f t="shared" si="7"/>
        <v>1972.5784449341243</v>
      </c>
      <c r="AR11" s="14">
        <f t="shared" si="7"/>
        <v>2799.5108934654622</v>
      </c>
      <c r="AS11" s="14">
        <f t="shared" si="7"/>
        <v>2799.5108934654622</v>
      </c>
      <c r="AT11" s="14">
        <f t="shared" si="7"/>
        <v>1326.5374695190185</v>
      </c>
    </row>
    <row r="12" spans="2:46" ht="14.25">
      <c r="B12" s="11" t="s">
        <v>51</v>
      </c>
      <c r="C12" s="2" t="s">
        <v>53</v>
      </c>
      <c r="F12" s="2" t="s">
        <v>340</v>
      </c>
      <c r="J12" s="14">
        <f>J11</f>
        <v>1443.1706794781505</v>
      </c>
      <c r="K12" s="14">
        <f>K11</f>
        <v>1021.6042566508504</v>
      </c>
      <c r="L12" s="14">
        <f t="shared" ref="L12:AN12" si="8">L11</f>
        <v>507.81768078391912</v>
      </c>
      <c r="M12" s="94">
        <f t="shared" si="8"/>
        <v>876.6475303421513</v>
      </c>
      <c r="N12" s="14">
        <f t="shared" si="8"/>
        <v>446.95246894298418</v>
      </c>
      <c r="O12" s="14">
        <f t="shared" si="8"/>
        <v>707.65051983555145</v>
      </c>
      <c r="P12" s="14">
        <f t="shared" si="8"/>
        <v>1796.3626853416301</v>
      </c>
      <c r="Q12" s="14">
        <f t="shared" si="8"/>
        <v>857.1875107664797</v>
      </c>
      <c r="R12" s="14">
        <f t="shared" si="8"/>
        <v>561.20359802580879</v>
      </c>
      <c r="S12" s="14">
        <f t="shared" si="8"/>
        <v>1576.451549157654</v>
      </c>
      <c r="T12" s="14">
        <f t="shared" si="8"/>
        <v>763.44444188918078</v>
      </c>
      <c r="U12" s="14">
        <f t="shared" si="8"/>
        <v>919.28437331840121</v>
      </c>
      <c r="V12" s="14">
        <f t="shared" si="8"/>
        <v>616.42916698014676</v>
      </c>
      <c r="W12" s="14">
        <f t="shared" si="8"/>
        <v>698.36465412868267</v>
      </c>
      <c r="X12" s="14">
        <f t="shared" si="8"/>
        <v>545.50724000257412</v>
      </c>
      <c r="Y12" s="14">
        <f t="shared" si="8"/>
        <v>1348.9049460781698</v>
      </c>
      <c r="Z12" s="94">
        <f t="shared" si="8"/>
        <v>737.60204477309424</v>
      </c>
      <c r="AA12" s="14">
        <f t="shared" si="8"/>
        <v>1559.5199053120673</v>
      </c>
      <c r="AB12" s="14">
        <f t="shared" si="8"/>
        <v>628.96536472514094</v>
      </c>
      <c r="AC12" s="14">
        <f t="shared" si="8"/>
        <v>2216.3797196373325</v>
      </c>
      <c r="AD12" s="14">
        <f t="shared" si="8"/>
        <v>429.61573821196771</v>
      </c>
      <c r="AE12" s="14">
        <f t="shared" si="8"/>
        <v>0</v>
      </c>
      <c r="AF12" s="14">
        <f t="shared" si="8"/>
        <v>1507.0676532297516</v>
      </c>
      <c r="AG12" s="94">
        <f t="shared" si="8"/>
        <v>548.25524125462255</v>
      </c>
      <c r="AH12" s="14">
        <f t="shared" si="8"/>
        <v>1204.1051026714993</v>
      </c>
      <c r="AI12" s="14">
        <f t="shared" si="8"/>
        <v>1148.1809404033102</v>
      </c>
      <c r="AJ12" s="14">
        <f t="shared" si="8"/>
        <v>1282.6015502454534</v>
      </c>
      <c r="AK12" s="94">
        <f t="shared" si="8"/>
        <v>678.4916165889349</v>
      </c>
      <c r="AL12" s="14">
        <f t="shared" si="8"/>
        <v>1818.6623954601675</v>
      </c>
      <c r="AM12" s="14">
        <f t="shared" si="8"/>
        <v>757.5629538559358</v>
      </c>
      <c r="AN12" s="14">
        <f t="shared" si="8"/>
        <v>314.96989651863322</v>
      </c>
      <c r="AO12" s="14">
        <f t="shared" ref="AO12:AT12" si="9">AO41</f>
        <v>3221.5909974033316</v>
      </c>
      <c r="AP12" s="14">
        <f t="shared" si="9"/>
        <v>2093.1727603449449</v>
      </c>
      <c r="AQ12" s="14">
        <f t="shared" si="9"/>
        <v>1972.5784449341243</v>
      </c>
      <c r="AR12" s="14">
        <f t="shared" si="9"/>
        <v>2799.5108934654622</v>
      </c>
      <c r="AS12" s="14">
        <f t="shared" si="9"/>
        <v>2799.5108934654622</v>
      </c>
      <c r="AT12" s="14">
        <f t="shared" si="9"/>
        <v>1326.5374695190185</v>
      </c>
    </row>
    <row r="13" spans="2:46" ht="14.25">
      <c r="B13" s="1" t="s">
        <v>48</v>
      </c>
      <c r="C13" s="1" t="s">
        <v>49</v>
      </c>
      <c r="I13" s="2">
        <v>50</v>
      </c>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row>
    <row r="14" spans="2:46" ht="14.25">
      <c r="B14" s="1" t="s">
        <v>50</v>
      </c>
      <c r="C14" s="1" t="s">
        <v>49</v>
      </c>
      <c r="I14" s="2">
        <v>1</v>
      </c>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spans="2:46">
      <c r="B15" s="2" t="s">
        <v>54</v>
      </c>
      <c r="C15" s="2" t="s">
        <v>45</v>
      </c>
      <c r="E15" s="2" t="s">
        <v>55</v>
      </c>
      <c r="G15" s="2" t="s">
        <v>56</v>
      </c>
      <c r="I15" s="2">
        <f>1-I25</f>
        <v>3.5748731562625813E-2</v>
      </c>
    </row>
    <row r="16" spans="2:46">
      <c r="B16" s="2" t="s">
        <v>54</v>
      </c>
      <c r="C16" s="2" t="s">
        <v>46</v>
      </c>
      <c r="E16" s="2" t="s">
        <v>55</v>
      </c>
      <c r="G16" s="2" t="s">
        <v>56</v>
      </c>
      <c r="I16" s="2">
        <f>1-I26</f>
        <v>5.3623097343938775E-2</v>
      </c>
    </row>
    <row r="17" spans="2:46">
      <c r="B17" s="2" t="s">
        <v>54</v>
      </c>
      <c r="C17" s="2" t="s">
        <v>47</v>
      </c>
      <c r="E17" s="2" t="s">
        <v>55</v>
      </c>
      <c r="G17" s="2" t="s">
        <v>56</v>
      </c>
      <c r="I17" s="2">
        <f>1-I27</f>
        <v>8.0434646015908218E-2</v>
      </c>
    </row>
    <row r="18" spans="2:46">
      <c r="B18" s="2" t="s">
        <v>54</v>
      </c>
      <c r="C18" s="2" t="s">
        <v>53</v>
      </c>
      <c r="E18" s="2" t="s">
        <v>55</v>
      </c>
      <c r="G18" s="2" t="s">
        <v>56</v>
      </c>
      <c r="I18" s="2">
        <f>1-I28</f>
        <v>8.0434646015908218E-2</v>
      </c>
    </row>
    <row r="19" spans="2:46">
      <c r="B19" s="1"/>
    </row>
    <row r="20" spans="2:46" ht="14.25">
      <c r="B20" s="11" t="s">
        <v>51</v>
      </c>
      <c r="C20" s="1" t="s">
        <v>49</v>
      </c>
      <c r="H20" s="2">
        <v>0</v>
      </c>
      <c r="I20" s="2">
        <v>5</v>
      </c>
      <c r="J20" s="13"/>
      <c r="K20" s="13"/>
      <c r="L20" s="13"/>
      <c r="M20" s="13"/>
      <c r="N20" s="13"/>
      <c r="O20" s="13"/>
      <c r="P20" s="13"/>
      <c r="Q20" s="13"/>
      <c r="R20" s="13"/>
      <c r="S20" s="13"/>
      <c r="T20" s="13"/>
      <c r="U20" s="13"/>
      <c r="V20" s="13"/>
    </row>
    <row r="21" spans="2:46">
      <c r="K21" s="29"/>
      <c r="L21" s="29"/>
      <c r="M21" s="29"/>
      <c r="N21" s="29"/>
      <c r="O21" s="29"/>
    </row>
    <row r="22" spans="2:46" ht="14.25">
      <c r="B22" s="3" t="s">
        <v>1</v>
      </c>
      <c r="C22" s="4"/>
      <c r="D22" s="4"/>
      <c r="E22" s="4"/>
      <c r="F22" s="4"/>
      <c r="G22" s="4"/>
      <c r="H22" s="5"/>
      <c r="I22" s="5"/>
      <c r="J22" s="5"/>
      <c r="K22" s="5"/>
      <c r="L22" s="5"/>
      <c r="M22" s="5"/>
      <c r="P22" s="14">
        <f>P33*P39</f>
        <v>11359.843098312109</v>
      </c>
    </row>
    <row r="23" spans="2:46" ht="14.65" thickBot="1">
      <c r="B23" s="6" t="s">
        <v>2</v>
      </c>
      <c r="C23" s="7" t="s">
        <v>3</v>
      </c>
      <c r="D23" s="7" t="s">
        <v>4</v>
      </c>
      <c r="E23" s="7" t="s">
        <v>5</v>
      </c>
      <c r="F23" s="7" t="s">
        <v>6</v>
      </c>
      <c r="G23" s="8" t="s">
        <v>7</v>
      </c>
      <c r="H23" s="7" t="s">
        <v>8</v>
      </c>
      <c r="I23" s="9" t="s">
        <v>9</v>
      </c>
      <c r="J23" s="5"/>
      <c r="K23" s="5"/>
      <c r="L23" s="5"/>
      <c r="M23" s="5"/>
      <c r="P23" s="2">
        <v>1266</v>
      </c>
    </row>
    <row r="24" spans="2:46" ht="14.25">
      <c r="B24" s="2" t="s">
        <v>57</v>
      </c>
      <c r="C24" s="1" t="s">
        <v>49</v>
      </c>
      <c r="I24" s="2">
        <v>1E-4</v>
      </c>
      <c r="J24" s="13"/>
      <c r="K24" s="13"/>
      <c r="L24" s="13"/>
      <c r="M24" s="13"/>
      <c r="N24" s="13"/>
      <c r="O24" s="13"/>
      <c r="P24" s="2">
        <f>P22/P23</f>
        <v>8.9730198248910806</v>
      </c>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2:46" ht="14.25">
      <c r="B25" s="15" t="s">
        <v>58</v>
      </c>
      <c r="C25" s="2" t="s">
        <v>45</v>
      </c>
      <c r="I25" s="2">
        <f>'Electricity Losses'!C109</f>
        <v>0.96425126843737419</v>
      </c>
      <c r="J25" s="5"/>
      <c r="K25" s="5">
        <f>PRODUCT(I25:I28)</f>
        <v>0.77164856266436899</v>
      </c>
      <c r="L25" s="5"/>
      <c r="M25" s="5"/>
    </row>
    <row r="26" spans="2:46" ht="14.25">
      <c r="B26" s="15" t="s">
        <v>58</v>
      </c>
      <c r="C26" s="2" t="s">
        <v>46</v>
      </c>
      <c r="I26" s="2">
        <f>'Electricity Losses'!C110</f>
        <v>0.94637690265606123</v>
      </c>
      <c r="J26" s="13"/>
      <c r="K26" s="13"/>
      <c r="L26" s="13"/>
      <c r="M26" s="13"/>
      <c r="N26" s="13"/>
      <c r="O26" s="13"/>
      <c r="P26" s="13"/>
      <c r="Q26" s="13"/>
      <c r="R26" s="13"/>
      <c r="S26" s="13"/>
      <c r="T26" s="13"/>
      <c r="U26" s="13"/>
    </row>
    <row r="27" spans="2:46" ht="14.25">
      <c r="B27" s="15" t="s">
        <v>58</v>
      </c>
      <c r="C27" s="2" t="s">
        <v>47</v>
      </c>
      <c r="I27" s="2">
        <f>'Electricity Losses'!C111</f>
        <v>0.91956535398409178</v>
      </c>
    </row>
    <row r="28" spans="2:46" ht="14.25">
      <c r="B28" s="15" t="s">
        <v>58</v>
      </c>
      <c r="C28" s="2" t="s">
        <v>53</v>
      </c>
      <c r="I28" s="2">
        <f>I27</f>
        <v>0.91956535398409178</v>
      </c>
    </row>
    <row r="31" spans="2:46">
      <c r="B31" s="1"/>
    </row>
    <row r="32" spans="2:46" ht="14.25">
      <c r="B32" s="2" t="s">
        <v>251</v>
      </c>
      <c r="C32" s="2" t="s">
        <v>45</v>
      </c>
      <c r="E32" s="11"/>
      <c r="F32" s="11"/>
      <c r="H32" s="11"/>
      <c r="I32" s="11"/>
      <c r="J32" s="29">
        <f>-PMT($D$2,$I$13,I97,0,1)</f>
        <v>0.87044437301345245</v>
      </c>
      <c r="K32" s="29">
        <f>-PMT($D$2,$I$13,J97,0,1)</f>
        <v>1.3940663146081806</v>
      </c>
      <c r="L32" s="29">
        <f>-PMT($D$2,$I$13,K97,0,1)</f>
        <v>0.48894417201783968</v>
      </c>
      <c r="M32" s="29">
        <f>-PMT($D$2,$I$13,L97,0,1)</f>
        <v>0.83590737695051076</v>
      </c>
      <c r="N32" s="29">
        <f t="shared" ref="N32:AN32" si="10">-PMT($D$2,$I$13,M97,0,1)</f>
        <v>9.1309144640584122E-2</v>
      </c>
      <c r="O32" s="29">
        <f t="shared" si="10"/>
        <v>0.9959854198953495</v>
      </c>
      <c r="P32" s="29">
        <f t="shared" si="10"/>
        <v>6.2724357825634547</v>
      </c>
      <c r="Q32" s="29">
        <f t="shared" si="10"/>
        <v>0.43629869621885209</v>
      </c>
      <c r="R32" s="29">
        <f t="shared" si="10"/>
        <v>0.13305656391983117</v>
      </c>
      <c r="S32" s="29">
        <f t="shared" si="10"/>
        <v>3.8830440389228835</v>
      </c>
      <c r="T32" s="29">
        <f t="shared" si="10"/>
        <v>1.7199885911887853</v>
      </c>
      <c r="U32" s="29">
        <f t="shared" si="10"/>
        <v>8.4841107796291819</v>
      </c>
      <c r="V32" s="29">
        <f t="shared" si="10"/>
        <v>0.94869377638368146</v>
      </c>
      <c r="W32" s="29">
        <f t="shared" si="10"/>
        <v>0.28148380859495625</v>
      </c>
      <c r="X32" s="29">
        <f t="shared" si="10"/>
        <v>0.6708301700415461</v>
      </c>
      <c r="Y32" s="29">
        <f t="shared" si="10"/>
        <v>0.50586175921633592</v>
      </c>
      <c r="Z32" s="29">
        <f t="shared" si="10"/>
        <v>5.9921292556443385E-2</v>
      </c>
      <c r="AA32" s="29">
        <f t="shared" si="10"/>
        <v>3.9965995296365291</v>
      </c>
      <c r="AB32" s="29">
        <f t="shared" si="10"/>
        <v>0.13107497719087061</v>
      </c>
      <c r="AC32" s="29">
        <f t="shared" si="10"/>
        <v>9.8173746921590546E-2</v>
      </c>
      <c r="AD32" s="29">
        <f t="shared" si="10"/>
        <v>0.10391153612881097</v>
      </c>
      <c r="AE32" s="29">
        <f t="shared" si="10"/>
        <v>2.4415488784220347E-2</v>
      </c>
      <c r="AF32" s="29">
        <f t="shared" si="10"/>
        <v>1.4449572471621626</v>
      </c>
      <c r="AG32" s="29">
        <f t="shared" si="10"/>
        <v>2.8250308125654411</v>
      </c>
      <c r="AH32" s="29">
        <f t="shared" si="10"/>
        <v>1.8884323734742341</v>
      </c>
      <c r="AI32" s="29">
        <f t="shared" si="10"/>
        <v>0.68983375703900007</v>
      </c>
      <c r="AJ32" s="29">
        <f t="shared" si="10"/>
        <v>0.53832108477120466</v>
      </c>
      <c r="AK32" s="29">
        <f t="shared" si="10"/>
        <v>3.2486547159640344</v>
      </c>
      <c r="AL32" s="29">
        <f t="shared" si="10"/>
        <v>0.17825650498842183</v>
      </c>
      <c r="AM32" s="29">
        <f t="shared" si="10"/>
        <v>0.41476132104247421</v>
      </c>
      <c r="AN32" s="29">
        <f t="shared" si="10"/>
        <v>6.2716571760410016</v>
      </c>
      <c r="AO32" s="12"/>
      <c r="AP32" s="12"/>
      <c r="AQ32" s="12"/>
      <c r="AR32" s="12"/>
      <c r="AS32" s="12"/>
      <c r="AT32" s="12"/>
    </row>
    <row r="33" spans="2:46" ht="14.25">
      <c r="B33" s="2" t="s">
        <v>251</v>
      </c>
      <c r="C33" s="2" t="s">
        <v>46</v>
      </c>
      <c r="E33" s="11"/>
      <c r="F33" s="11"/>
      <c r="H33" s="11"/>
      <c r="I33" s="11"/>
      <c r="J33" s="29">
        <f t="shared" ref="J33:L34" si="11">-PMT($D$2,$I$13,I98,0,1)</f>
        <v>0.84825139318127296</v>
      </c>
      <c r="K33" s="29">
        <f t="shared" si="11"/>
        <v>1.1998752638008974</v>
      </c>
      <c r="L33" s="29">
        <f t="shared" si="11"/>
        <v>0.40718733513845262</v>
      </c>
      <c r="M33" s="29">
        <f t="shared" ref="M33:AN33" si="12">-PMT($D$2,$I$13,L98,0,1)</f>
        <v>0.68938116907109148</v>
      </c>
      <c r="N33" s="29">
        <f t="shared" si="12"/>
        <v>9.1282562657019437E-2</v>
      </c>
      <c r="O33" s="29">
        <f t="shared" si="12"/>
        <v>0.9669507193394149</v>
      </c>
      <c r="P33" s="29">
        <f t="shared" si="12"/>
        <v>5.4840011869901515</v>
      </c>
      <c r="Q33" s="29">
        <f t="shared" si="12"/>
        <v>0.74220357047368934</v>
      </c>
      <c r="R33" s="29">
        <f t="shared" si="12"/>
        <v>0.17954346407249278</v>
      </c>
      <c r="S33" s="29">
        <f t="shared" si="12"/>
        <v>3.8263180636921419</v>
      </c>
      <c r="T33" s="29">
        <f t="shared" si="12"/>
        <v>1.5611976649221924</v>
      </c>
      <c r="U33" s="29">
        <f t="shared" si="12"/>
        <v>7.683157940009413</v>
      </c>
      <c r="V33" s="29">
        <f t="shared" si="12"/>
        <v>0.87489479442992568</v>
      </c>
      <c r="W33" s="29">
        <f t="shared" si="12"/>
        <v>0.25450414189228793</v>
      </c>
      <c r="X33" s="29">
        <f t="shared" si="12"/>
        <v>0.65421157425648901</v>
      </c>
      <c r="Y33" s="29">
        <f t="shared" si="12"/>
        <v>0.46734662251622211</v>
      </c>
      <c r="Z33" s="29">
        <f t="shared" si="12"/>
        <v>4.6113609195868023E-2</v>
      </c>
      <c r="AA33" s="29">
        <f t="shared" si="12"/>
        <v>3.1218722068214633</v>
      </c>
      <c r="AB33" s="29">
        <f t="shared" si="12"/>
        <v>0.10678211174610752</v>
      </c>
      <c r="AC33" s="29">
        <f t="shared" si="12"/>
        <v>7.3400790075278166E-2</v>
      </c>
      <c r="AD33" s="29">
        <f t="shared" si="12"/>
        <v>0.21406629321069803</v>
      </c>
      <c r="AE33" s="29">
        <f t="shared" si="12"/>
        <v>2.1375277498994781E-2</v>
      </c>
      <c r="AF33" s="29">
        <f t="shared" si="12"/>
        <v>1.3558479706422206</v>
      </c>
      <c r="AG33" s="29">
        <f t="shared" si="12"/>
        <v>2.4115448748379631</v>
      </c>
      <c r="AH33" s="29">
        <f t="shared" si="12"/>
        <v>1.6294784465833811</v>
      </c>
      <c r="AI33" s="29">
        <f t="shared" si="12"/>
        <v>0.686182600214438</v>
      </c>
      <c r="AJ33" s="29">
        <f t="shared" si="12"/>
        <v>0.49163172825371748</v>
      </c>
      <c r="AK33" s="29">
        <f t="shared" si="12"/>
        <v>2.9104790056175438</v>
      </c>
      <c r="AL33" s="29">
        <f t="shared" si="12"/>
        <v>0.17120529604132728</v>
      </c>
      <c r="AM33" s="29">
        <f t="shared" si="12"/>
        <v>0.40191168959367218</v>
      </c>
      <c r="AN33" s="29">
        <f t="shared" si="12"/>
        <v>5.8122272917346161</v>
      </c>
      <c r="AO33" s="12"/>
      <c r="AP33" s="12"/>
      <c r="AQ33" s="12"/>
      <c r="AR33" s="12"/>
      <c r="AS33" s="12"/>
      <c r="AT33" s="12"/>
    </row>
    <row r="34" spans="2:46" ht="14.25">
      <c r="B34" s="2" t="s">
        <v>251</v>
      </c>
      <c r="C34" s="2" t="s">
        <v>47</v>
      </c>
      <c r="E34" s="11"/>
      <c r="F34" s="11"/>
      <c r="H34" s="11"/>
      <c r="I34" s="11"/>
      <c r="J34" s="29">
        <f t="shared" si="11"/>
        <v>0.67648094670527792</v>
      </c>
      <c r="K34" s="29">
        <f t="shared" si="11"/>
        <v>1.0471928527899803</v>
      </c>
      <c r="L34" s="29">
        <f t="shared" si="11"/>
        <v>0.34345401456881908</v>
      </c>
      <c r="M34" s="29">
        <f t="shared" ref="M34:AN34" si="13">-PMT($D$2,$I$13,L99,0,1)</f>
        <v>0</v>
      </c>
      <c r="N34" s="29">
        <f t="shared" si="13"/>
        <v>7.4729422612524993E-2</v>
      </c>
      <c r="O34" s="29">
        <f t="shared" si="13"/>
        <v>0.77251075662726054</v>
      </c>
      <c r="P34" s="29">
        <f t="shared" si="13"/>
        <v>4.2624249990414302</v>
      </c>
      <c r="Q34" s="29">
        <f t="shared" si="13"/>
        <v>0.60253043538766404</v>
      </c>
      <c r="R34" s="29">
        <f t="shared" si="13"/>
        <v>0.13725355863929292</v>
      </c>
      <c r="S34" s="29">
        <f t="shared" si="13"/>
        <v>3.5350157923041583</v>
      </c>
      <c r="T34" s="29">
        <f t="shared" si="13"/>
        <v>1.2786576080004639</v>
      </c>
      <c r="U34" s="29">
        <f t="shared" si="13"/>
        <v>6.699730803132999</v>
      </c>
      <c r="V34" s="29">
        <f t="shared" si="13"/>
        <v>0.70520289033937511</v>
      </c>
      <c r="W34" s="29">
        <f t="shared" si="13"/>
        <v>0.22151024076786338</v>
      </c>
      <c r="X34" s="29">
        <f t="shared" si="13"/>
        <v>0.32429414736765044</v>
      </c>
      <c r="Y34" s="29">
        <f t="shared" si="13"/>
        <v>0.37341099714025711</v>
      </c>
      <c r="Z34" s="29">
        <f t="shared" si="13"/>
        <v>0</v>
      </c>
      <c r="AA34" s="29">
        <f t="shared" si="13"/>
        <v>2.3984682159434683</v>
      </c>
      <c r="AB34" s="29">
        <f t="shared" si="13"/>
        <v>8.5042888637067507E-2</v>
      </c>
      <c r="AC34" s="29">
        <f t="shared" si="13"/>
        <v>1.6741687441868922E-2</v>
      </c>
      <c r="AD34" s="29">
        <f t="shared" si="13"/>
        <v>0.16839160951661303</v>
      </c>
      <c r="AE34" s="29">
        <f t="shared" si="13"/>
        <v>1.4703672091021592E-2</v>
      </c>
      <c r="AF34" s="29">
        <f t="shared" si="13"/>
        <v>1.0472004772791434</v>
      </c>
      <c r="AG34" s="29">
        <f t="shared" si="13"/>
        <v>0</v>
      </c>
      <c r="AH34" s="29">
        <f t="shared" si="13"/>
        <v>1.2338771873646934</v>
      </c>
      <c r="AI34" s="29">
        <f t="shared" si="13"/>
        <v>0.50818832943597514</v>
      </c>
      <c r="AJ34" s="29">
        <f t="shared" si="13"/>
        <v>0.32788903712408879</v>
      </c>
      <c r="AK34" s="29">
        <f t="shared" si="13"/>
        <v>0</v>
      </c>
      <c r="AL34" s="29">
        <f t="shared" si="13"/>
        <v>7.38658984956551E-2</v>
      </c>
      <c r="AM34" s="29">
        <f t="shared" si="13"/>
        <v>0.28063301093100163</v>
      </c>
      <c r="AN34" s="29">
        <f t="shared" si="13"/>
        <v>5.0083720975685644</v>
      </c>
      <c r="AO34" s="12"/>
      <c r="AP34" s="12"/>
      <c r="AQ34" s="12"/>
      <c r="AR34" s="12"/>
      <c r="AS34" s="12"/>
      <c r="AT34" s="12"/>
    </row>
    <row r="35" spans="2:46" ht="14.25">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row>
    <row r="36" spans="2:46" ht="14.25">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row>
    <row r="37" spans="2:46" ht="14.25">
      <c r="B37" s="2" t="s">
        <v>336</v>
      </c>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row>
    <row r="38" spans="2:46" ht="14.25">
      <c r="B38" s="11" t="s">
        <v>51</v>
      </c>
      <c r="C38" s="2" t="s">
        <v>45</v>
      </c>
      <c r="F38" s="2" t="s">
        <v>52</v>
      </c>
      <c r="J38" s="14">
        <f t="shared" ref="J38:AT38" si="14">PV($D$2,$I$13,-I109,0,1)*31.5*$I$14</f>
        <v>1640.9604871592421</v>
      </c>
      <c r="K38" s="14">
        <f t="shared" si="14"/>
        <v>2467.9012050977572</v>
      </c>
      <c r="L38" s="14">
        <f t="shared" si="14"/>
        <v>749.41502563177971</v>
      </c>
      <c r="M38" s="14">
        <f t="shared" si="14"/>
        <v>1640.9604871592421</v>
      </c>
      <c r="N38" s="14">
        <f t="shared" si="14"/>
        <v>2971.8182050915407</v>
      </c>
      <c r="O38" s="14">
        <f t="shared" si="14"/>
        <v>4703.2253332753071</v>
      </c>
      <c r="P38" s="14">
        <f t="shared" si="14"/>
        <v>2648.7944871468085</v>
      </c>
      <c r="Q38" s="14">
        <f t="shared" si="14"/>
        <v>2002.7470512573425</v>
      </c>
      <c r="R38" s="14">
        <f t="shared" si="14"/>
        <v>2687.5573333001757</v>
      </c>
      <c r="S38" s="14">
        <f t="shared" si="14"/>
        <v>697.73123076062257</v>
      </c>
      <c r="T38" s="14">
        <f t="shared" si="14"/>
        <v>762.33597434956903</v>
      </c>
      <c r="U38" s="14">
        <f t="shared" si="14"/>
        <v>1899.3794615150282</v>
      </c>
      <c r="V38" s="14">
        <f t="shared" si="14"/>
        <v>930.30830768083024</v>
      </c>
      <c r="W38" s="14">
        <f t="shared" si="14"/>
        <v>2571.2687948400726</v>
      </c>
      <c r="X38" s="14">
        <f t="shared" si="14"/>
        <v>2829.6877691958584</v>
      </c>
      <c r="Y38" s="14">
        <f t="shared" si="14"/>
        <v>2170.719384588604</v>
      </c>
      <c r="Z38" s="14">
        <f t="shared" si="14"/>
        <v>1343.7786666500879</v>
      </c>
      <c r="AA38" s="14">
        <f t="shared" si="14"/>
        <v>1343.7786666500879</v>
      </c>
      <c r="AB38" s="14">
        <f t="shared" si="14"/>
        <v>2157.798435870814</v>
      </c>
      <c r="AC38" s="14">
        <f t="shared" si="14"/>
        <v>1175.8063333188268</v>
      </c>
      <c r="AD38" s="14">
        <f t="shared" si="14"/>
        <v>3385.2885640607992</v>
      </c>
      <c r="AE38" s="14">
        <f t="shared" si="14"/>
        <v>2842.608717913648</v>
      </c>
      <c r="AF38" s="14">
        <f t="shared" si="14"/>
        <v>2002.7470512573425</v>
      </c>
      <c r="AG38" s="14">
        <f t="shared" si="14"/>
        <v>891.54546152746207</v>
      </c>
      <c r="AH38" s="14">
        <f t="shared" si="14"/>
        <v>2261.1660256131286</v>
      </c>
      <c r="AI38" s="14">
        <f t="shared" si="14"/>
        <v>2183.6403333063927</v>
      </c>
      <c r="AJ38" s="14">
        <f t="shared" si="14"/>
        <v>2816.7668204780689</v>
      </c>
      <c r="AK38" s="14">
        <f t="shared" si="14"/>
        <v>1369.6205640856667</v>
      </c>
      <c r="AL38" s="14">
        <f t="shared" si="14"/>
        <v>1227.490128189984</v>
      </c>
      <c r="AM38" s="14">
        <f t="shared" si="14"/>
        <v>6305.4229742811831</v>
      </c>
      <c r="AN38" s="14">
        <f t="shared" si="14"/>
        <v>4871.1976666065693</v>
      </c>
      <c r="AO38" s="14">
        <f t="shared" si="14"/>
        <v>930.30830768083024</v>
      </c>
      <c r="AP38" s="14">
        <f t="shared" si="14"/>
        <v>1770.1699743371353</v>
      </c>
      <c r="AQ38" s="14">
        <f t="shared" si="14"/>
        <v>2571.2687948400726</v>
      </c>
      <c r="AR38" s="14">
        <f t="shared" si="14"/>
        <v>1563.434794852506</v>
      </c>
      <c r="AS38" s="14">
        <f t="shared" si="14"/>
        <v>1563.434794852506</v>
      </c>
      <c r="AT38" s="14">
        <f t="shared" si="14"/>
        <v>1692.6442820303996</v>
      </c>
    </row>
    <row r="39" spans="2:46" ht="14.25">
      <c r="B39" s="11" t="s">
        <v>51</v>
      </c>
      <c r="C39" s="2" t="s">
        <v>46</v>
      </c>
      <c r="F39" s="2" t="s">
        <v>52</v>
      </c>
      <c r="J39" s="14">
        <f t="shared" ref="J39:AT39" si="15">PV($D$2,$I$13,-I110,0,1)*31.5*$I$14</f>
        <v>2006.8533287598559</v>
      </c>
      <c r="K39" s="14">
        <f t="shared" si="15"/>
        <v>1696.7815698098357</v>
      </c>
      <c r="L39" s="14">
        <f t="shared" si="15"/>
        <v>697.6614576375465</v>
      </c>
      <c r="M39" s="14">
        <f t="shared" si="15"/>
        <v>2006.8533287598559</v>
      </c>
      <c r="N39" s="14">
        <f t="shared" si="15"/>
        <v>633.06317452295889</v>
      </c>
      <c r="O39" s="14">
        <f t="shared" si="15"/>
        <v>1167.075648270217</v>
      </c>
      <c r="P39" s="14">
        <f t="shared" si="15"/>
        <v>2071.4516118744432</v>
      </c>
      <c r="Q39" s="14">
        <f t="shared" si="15"/>
        <v>1735.5405396785879</v>
      </c>
      <c r="R39" s="14">
        <f t="shared" si="15"/>
        <v>1330.7246321605053</v>
      </c>
      <c r="S39" s="14">
        <f t="shared" si="15"/>
        <v>2019.7729853827734</v>
      </c>
      <c r="T39" s="14">
        <f t="shared" si="15"/>
        <v>1821.6715838313714</v>
      </c>
      <c r="U39" s="14">
        <f t="shared" si="15"/>
        <v>1412.54912410565</v>
      </c>
      <c r="V39" s="14">
        <f t="shared" si="15"/>
        <v>887.14975477367022</v>
      </c>
      <c r="W39" s="14">
        <f t="shared" si="15"/>
        <v>986.20045554937099</v>
      </c>
      <c r="X39" s="14">
        <f t="shared" si="15"/>
        <v>865.61699373547435</v>
      </c>
      <c r="Y39" s="14">
        <f t="shared" si="15"/>
        <v>2136.0498949890316</v>
      </c>
      <c r="Z39" s="14">
        <f t="shared" si="15"/>
        <v>2252.3268045952891</v>
      </c>
      <c r="AA39" s="14">
        <f t="shared" si="15"/>
        <v>1778.6060617549792</v>
      </c>
      <c r="AB39" s="14">
        <f t="shared" si="15"/>
        <v>775.17939737505185</v>
      </c>
      <c r="AC39" s="14">
        <f t="shared" si="15"/>
        <v>2665.7558165286496</v>
      </c>
      <c r="AD39" s="14">
        <f t="shared" si="15"/>
        <v>1304.8853189146703</v>
      </c>
      <c r="AE39" s="14">
        <f t="shared" si="15"/>
        <v>0</v>
      </c>
      <c r="AF39" s="14">
        <f t="shared" si="15"/>
        <v>1683.8619131869177</v>
      </c>
      <c r="AG39" s="14">
        <f t="shared" si="15"/>
        <v>2558.0920113376701</v>
      </c>
      <c r="AH39" s="14">
        <f t="shared" si="15"/>
        <v>1619.2636300723302</v>
      </c>
      <c r="AI39" s="14">
        <f t="shared" si="15"/>
        <v>1309.1918711223097</v>
      </c>
      <c r="AJ39" s="14">
        <f t="shared" si="15"/>
        <v>1304.8853189146703</v>
      </c>
      <c r="AK39" s="14">
        <f t="shared" si="15"/>
        <v>2962.9079188557525</v>
      </c>
      <c r="AL39" s="14">
        <f t="shared" si="15"/>
        <v>1972.4009110987427</v>
      </c>
      <c r="AM39" s="14">
        <f t="shared" si="15"/>
        <v>1136.9297828167425</v>
      </c>
      <c r="AN39" s="14">
        <f t="shared" si="15"/>
        <v>538.31902595489726</v>
      </c>
      <c r="AO39" s="14">
        <f t="shared" si="15"/>
        <v>1610.6505256570517</v>
      </c>
      <c r="AP39" s="14">
        <f t="shared" si="15"/>
        <v>1046.4921864563198</v>
      </c>
      <c r="AQ39" s="14">
        <f t="shared" si="15"/>
        <v>986.20045554937099</v>
      </c>
      <c r="AR39" s="14">
        <f t="shared" si="15"/>
        <v>1399.6294674827325</v>
      </c>
      <c r="AS39" s="14">
        <f t="shared" si="15"/>
        <v>1399.6294674827325</v>
      </c>
      <c r="AT39" s="14">
        <f t="shared" si="15"/>
        <v>663.20903997643302</v>
      </c>
    </row>
    <row r="40" spans="2:46" ht="14.25">
      <c r="B40" s="11" t="s">
        <v>51</v>
      </c>
      <c r="C40" s="2" t="s">
        <v>47</v>
      </c>
      <c r="F40" s="2" t="s">
        <v>52</v>
      </c>
      <c r="J40" s="14">
        <f t="shared" ref="J40:AT40" si="16">PV($D$2,$I$13,-I111,0,1)*31.5*$I$14</f>
        <v>4014.067927245861</v>
      </c>
      <c r="K40" s="14">
        <f t="shared" si="16"/>
        <v>3393.8685908473603</v>
      </c>
      <c r="L40" s="14">
        <f t="shared" si="16"/>
        <v>1395.4485068966303</v>
      </c>
      <c r="M40" s="14">
        <f t="shared" si="16"/>
        <v>4014.067927245861</v>
      </c>
      <c r="N40" s="14">
        <f t="shared" si="16"/>
        <v>1266.240311813609</v>
      </c>
      <c r="O40" s="14">
        <f t="shared" si="16"/>
        <v>2334.3613911665848</v>
      </c>
      <c r="P40" s="14">
        <f t="shared" si="16"/>
        <v>4143.2761223288826</v>
      </c>
      <c r="Q40" s="14">
        <f t="shared" si="16"/>
        <v>3471.3935078971726</v>
      </c>
      <c r="R40" s="14">
        <f t="shared" si="16"/>
        <v>2661.6888187102381</v>
      </c>
      <c r="S40" s="14">
        <f t="shared" si="16"/>
        <v>4039.9095662624654</v>
      </c>
      <c r="T40" s="14">
        <f t="shared" si="16"/>
        <v>3643.6711013412009</v>
      </c>
      <c r="U40" s="14">
        <f t="shared" si="16"/>
        <v>2825.3525324820657</v>
      </c>
      <c r="V40" s="14">
        <f t="shared" si="16"/>
        <v>1774.4592124734922</v>
      </c>
      <c r="W40" s="14">
        <f t="shared" si="16"/>
        <v>1972.5784449341243</v>
      </c>
      <c r="X40" s="14">
        <f t="shared" si="16"/>
        <v>1731.3898141124855</v>
      </c>
      <c r="Y40" s="14">
        <f t="shared" si="16"/>
        <v>4272.4843174119051</v>
      </c>
      <c r="Z40" s="14">
        <f t="shared" si="16"/>
        <v>4505.0590685613442</v>
      </c>
      <c r="AA40" s="14">
        <f t="shared" si="16"/>
        <v>3557.5323046191861</v>
      </c>
      <c r="AB40" s="14">
        <f t="shared" si="16"/>
        <v>1550.4983409962558</v>
      </c>
      <c r="AC40" s="14">
        <f t="shared" si="16"/>
        <v>5331.9915170926788</v>
      </c>
      <c r="AD40" s="14">
        <f t="shared" si="16"/>
        <v>2610.0055406770298</v>
      </c>
      <c r="AE40" s="14">
        <f t="shared" si="16"/>
        <v>0</v>
      </c>
      <c r="AF40" s="14">
        <f t="shared" si="16"/>
        <v>3368.0269518307555</v>
      </c>
      <c r="AG40" s="14">
        <f t="shared" si="16"/>
        <v>5116.6445252876438</v>
      </c>
      <c r="AH40" s="14">
        <f t="shared" si="16"/>
        <v>3238.8187567477339</v>
      </c>
      <c r="AI40" s="14">
        <f t="shared" si="16"/>
        <v>2618.6194203492323</v>
      </c>
      <c r="AJ40" s="14">
        <f t="shared" si="16"/>
        <v>2610.0055406770298</v>
      </c>
      <c r="AK40" s="14">
        <f t="shared" si="16"/>
        <v>5926.3492144745778</v>
      </c>
      <c r="AL40" s="14">
        <f t="shared" si="16"/>
        <v>3945.1568898682508</v>
      </c>
      <c r="AM40" s="14">
        <f t="shared" si="16"/>
        <v>2274.0642334611744</v>
      </c>
      <c r="AN40" s="14">
        <f t="shared" si="16"/>
        <v>1076.7349590251777</v>
      </c>
      <c r="AO40" s="14">
        <f t="shared" si="16"/>
        <v>3221.5909974033316</v>
      </c>
      <c r="AP40" s="14">
        <f t="shared" si="16"/>
        <v>2093.1727603449449</v>
      </c>
      <c r="AQ40" s="14">
        <f t="shared" si="16"/>
        <v>1972.5784449341243</v>
      </c>
      <c r="AR40" s="14">
        <f t="shared" si="16"/>
        <v>2799.5108934654622</v>
      </c>
      <c r="AS40" s="14">
        <f t="shared" si="16"/>
        <v>2799.5108934654622</v>
      </c>
      <c r="AT40" s="14">
        <f t="shared" si="16"/>
        <v>1326.5374695190185</v>
      </c>
    </row>
    <row r="41" spans="2:46" ht="14.25">
      <c r="B41" s="11" t="s">
        <v>51</v>
      </c>
      <c r="C41" s="2" t="s">
        <v>53</v>
      </c>
      <c r="F41" s="2" t="s">
        <v>52</v>
      </c>
      <c r="J41" s="14">
        <f>PV($D$2,$I$13,-I112,0,1)*31.5*$I$14</f>
        <v>4014.067927245861</v>
      </c>
      <c r="K41" s="14">
        <f t="shared" ref="K41:AT41" si="17">K40</f>
        <v>3393.8685908473603</v>
      </c>
      <c r="L41" s="14">
        <f t="shared" si="17"/>
        <v>1395.4485068966303</v>
      </c>
      <c r="M41" s="14">
        <f t="shared" si="17"/>
        <v>4014.067927245861</v>
      </c>
      <c r="N41" s="14">
        <f t="shared" si="17"/>
        <v>1266.240311813609</v>
      </c>
      <c r="O41" s="14">
        <f t="shared" si="17"/>
        <v>2334.3613911665848</v>
      </c>
      <c r="P41" s="14">
        <f t="shared" si="17"/>
        <v>4143.2761223288826</v>
      </c>
      <c r="Q41" s="14">
        <f t="shared" si="17"/>
        <v>3471.3935078971726</v>
      </c>
      <c r="R41" s="14">
        <f t="shared" si="17"/>
        <v>2661.6888187102381</v>
      </c>
      <c r="S41" s="14">
        <f t="shared" si="17"/>
        <v>4039.9095662624654</v>
      </c>
      <c r="T41" s="14">
        <f t="shared" si="17"/>
        <v>3643.6711013412009</v>
      </c>
      <c r="U41" s="14">
        <f t="shared" si="17"/>
        <v>2825.3525324820657</v>
      </c>
      <c r="V41" s="14">
        <f t="shared" si="17"/>
        <v>1774.4592124734922</v>
      </c>
      <c r="W41" s="14">
        <f t="shared" si="17"/>
        <v>1972.5784449341243</v>
      </c>
      <c r="X41" s="14">
        <f t="shared" si="17"/>
        <v>1731.3898141124855</v>
      </c>
      <c r="Y41" s="14">
        <f t="shared" si="17"/>
        <v>4272.4843174119051</v>
      </c>
      <c r="Z41" s="14">
        <f t="shared" si="17"/>
        <v>4505.0590685613442</v>
      </c>
      <c r="AA41" s="14">
        <f t="shared" si="17"/>
        <v>3557.5323046191861</v>
      </c>
      <c r="AB41" s="14">
        <f t="shared" si="17"/>
        <v>1550.4983409962558</v>
      </c>
      <c r="AC41" s="14">
        <f t="shared" si="17"/>
        <v>5331.9915170926788</v>
      </c>
      <c r="AD41" s="14">
        <f t="shared" si="17"/>
        <v>2610.0055406770298</v>
      </c>
      <c r="AE41" s="14">
        <f t="shared" si="17"/>
        <v>0</v>
      </c>
      <c r="AF41" s="14">
        <f t="shared" si="17"/>
        <v>3368.0269518307555</v>
      </c>
      <c r="AG41" s="14">
        <f t="shared" si="17"/>
        <v>5116.6445252876438</v>
      </c>
      <c r="AH41" s="14">
        <f t="shared" si="17"/>
        <v>3238.8187567477339</v>
      </c>
      <c r="AI41" s="14">
        <f t="shared" si="17"/>
        <v>2618.6194203492323</v>
      </c>
      <c r="AJ41" s="14">
        <f t="shared" si="17"/>
        <v>2610.0055406770298</v>
      </c>
      <c r="AK41" s="14">
        <f t="shared" si="17"/>
        <v>5926.3492144745778</v>
      </c>
      <c r="AL41" s="14">
        <f t="shared" si="17"/>
        <v>3945.1568898682508</v>
      </c>
      <c r="AM41" s="14">
        <f t="shared" si="17"/>
        <v>2274.0642334611744</v>
      </c>
      <c r="AN41" s="14">
        <f t="shared" si="17"/>
        <v>1076.7349590251777</v>
      </c>
      <c r="AO41" s="14">
        <f t="shared" si="17"/>
        <v>3221.5909974033316</v>
      </c>
      <c r="AP41" s="14">
        <f t="shared" si="17"/>
        <v>2093.1727603449449</v>
      </c>
      <c r="AQ41" s="14">
        <f t="shared" si="17"/>
        <v>1972.5784449341243</v>
      </c>
      <c r="AR41" s="14">
        <f t="shared" si="17"/>
        <v>2799.5108934654622</v>
      </c>
      <c r="AS41" s="14">
        <f t="shared" si="17"/>
        <v>2799.5108934654622</v>
      </c>
      <c r="AT41" s="14">
        <f t="shared" si="17"/>
        <v>1326.5374695190185</v>
      </c>
    </row>
    <row r="42" spans="2:46" ht="14.25">
      <c r="B42" s="11"/>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row>
    <row r="43" spans="2:46" ht="14.25">
      <c r="B43" s="11"/>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row>
    <row r="44" spans="2:46" ht="13.5">
      <c r="B44" s="16" t="s">
        <v>59</v>
      </c>
      <c r="C44" s="17"/>
      <c r="D44" s="17"/>
      <c r="E44" s="17"/>
      <c r="F44" s="17"/>
      <c r="G44" s="17"/>
      <c r="H44" s="17"/>
    </row>
    <row r="46" spans="2:46" ht="13.5">
      <c r="B46" s="63" t="s">
        <v>60</v>
      </c>
      <c r="C46" s="64">
        <v>42793.698263888888</v>
      </c>
      <c r="D46" s="17"/>
      <c r="E46" s="17"/>
      <c r="F46" s="17"/>
      <c r="G46" s="17"/>
      <c r="H46" s="17"/>
    </row>
    <row r="47" spans="2:46" ht="13.5">
      <c r="B47" s="63" t="s">
        <v>61</v>
      </c>
      <c r="C47" s="64">
        <v>42794.482948518518</v>
      </c>
      <c r="D47" s="17"/>
      <c r="E47" s="17"/>
      <c r="F47" s="17"/>
      <c r="G47" s="17"/>
      <c r="H47" s="17"/>
    </row>
    <row r="48" spans="2:46" ht="13.5">
      <c r="B48" s="16" t="s">
        <v>62</v>
      </c>
      <c r="C48" s="16" t="s">
        <v>63</v>
      </c>
      <c r="D48" s="17"/>
      <c r="E48" s="17"/>
      <c r="F48" s="17"/>
      <c r="G48" s="17"/>
      <c r="H48" s="17"/>
    </row>
    <row r="49" spans="2:41" ht="13.5">
      <c r="B49" s="16" t="s">
        <v>64</v>
      </c>
      <c r="C49" s="16" t="s">
        <v>65</v>
      </c>
      <c r="D49" s="17"/>
      <c r="E49" s="17"/>
      <c r="F49" s="17"/>
      <c r="G49" s="17"/>
      <c r="H49" s="17"/>
    </row>
    <row r="50" spans="2:41" ht="13.5">
      <c r="B50" s="16" t="s">
        <v>66</v>
      </c>
      <c r="C50" s="16" t="s">
        <v>67</v>
      </c>
      <c r="D50" s="17"/>
      <c r="E50" s="17"/>
      <c r="F50" s="17"/>
      <c r="G50" s="17"/>
      <c r="H50" s="17"/>
    </row>
    <row r="51" spans="2:41" ht="13.5">
      <c r="B51" s="16" t="s">
        <v>68</v>
      </c>
      <c r="C51" s="16" t="s">
        <v>69</v>
      </c>
      <c r="D51" s="17"/>
      <c r="E51" s="17"/>
      <c r="F51" s="17"/>
      <c r="G51" s="17"/>
      <c r="H51" s="17"/>
    </row>
    <row r="52" spans="2:41" ht="13.5">
      <c r="B52" s="16"/>
      <c r="C52" s="16"/>
      <c r="D52" s="17"/>
      <c r="E52" s="17"/>
      <c r="F52" s="17"/>
      <c r="G52" s="17"/>
      <c r="H52" s="17"/>
    </row>
    <row r="54" spans="2:41" ht="13.5">
      <c r="B54" s="16" t="s">
        <v>71</v>
      </c>
      <c r="C54" s="17" t="s">
        <v>11</v>
      </c>
      <c r="D54" s="17" t="s">
        <v>12</v>
      </c>
      <c r="E54" s="17" t="s">
        <v>15</v>
      </c>
      <c r="F54" s="17" t="s">
        <v>17</v>
      </c>
      <c r="G54" s="17" t="s">
        <v>16</v>
      </c>
      <c r="H54" s="17" t="s">
        <v>18</v>
      </c>
      <c r="I54" s="2" t="s">
        <v>24</v>
      </c>
      <c r="J54" s="2" t="s">
        <v>199</v>
      </c>
      <c r="K54" s="2" t="s">
        <v>19</v>
      </c>
      <c r="L54" s="2" t="s">
        <v>21</v>
      </c>
      <c r="M54" s="2" t="s">
        <v>22</v>
      </c>
      <c r="N54" s="2" t="s">
        <v>26</v>
      </c>
      <c r="O54" s="2" t="s">
        <v>14</v>
      </c>
      <c r="P54" s="2" t="s">
        <v>29</v>
      </c>
      <c r="Q54" s="2" t="s">
        <v>27</v>
      </c>
      <c r="R54" s="2" t="s">
        <v>28</v>
      </c>
      <c r="S54" s="2" t="s">
        <v>23</v>
      </c>
      <c r="T54" s="2" t="s">
        <v>30</v>
      </c>
      <c r="U54" s="2" t="s">
        <v>31</v>
      </c>
      <c r="V54" s="2" t="s">
        <v>10</v>
      </c>
      <c r="W54" s="2" t="s">
        <v>33</v>
      </c>
      <c r="X54" s="2" t="s">
        <v>34</v>
      </c>
      <c r="Y54" s="2" t="s">
        <v>35</v>
      </c>
      <c r="Z54" s="2" t="s">
        <v>37</v>
      </c>
      <c r="AA54" s="2" t="s">
        <v>38</v>
      </c>
      <c r="AB54" s="2" t="s">
        <v>20</v>
      </c>
      <c r="AC54" s="2" t="s">
        <v>36</v>
      </c>
      <c r="AD54" s="2" t="s">
        <v>39</v>
      </c>
      <c r="AE54" s="2" t="s">
        <v>25</v>
      </c>
      <c r="AG54" s="2" t="s">
        <v>32</v>
      </c>
      <c r="AH54" s="2" t="s">
        <v>42</v>
      </c>
      <c r="AK54" s="2" t="s">
        <v>44</v>
      </c>
      <c r="AM54" s="2" t="s">
        <v>41</v>
      </c>
      <c r="AN54" s="2" t="s">
        <v>210</v>
      </c>
    </row>
    <row r="55" spans="2:41">
      <c r="B55" s="18"/>
      <c r="C55" s="18" t="s">
        <v>72</v>
      </c>
      <c r="D55" s="18" t="s">
        <v>73</v>
      </c>
      <c r="E55" s="18" t="s">
        <v>74</v>
      </c>
      <c r="F55" s="18" t="s">
        <v>75</v>
      </c>
      <c r="G55" s="18" t="s">
        <v>76</v>
      </c>
      <c r="H55" s="18" t="s">
        <v>77</v>
      </c>
      <c r="I55" s="18" t="s">
        <v>78</v>
      </c>
      <c r="J55" s="18" t="s">
        <v>79</v>
      </c>
      <c r="K55" s="18" t="s">
        <v>80</v>
      </c>
      <c r="L55" s="18" t="s">
        <v>81</v>
      </c>
      <c r="M55" s="18" t="s">
        <v>82</v>
      </c>
      <c r="N55" s="18" t="s">
        <v>83</v>
      </c>
      <c r="O55" s="18" t="s">
        <v>84</v>
      </c>
      <c r="P55" s="18" t="s">
        <v>85</v>
      </c>
      <c r="Q55" s="18" t="s">
        <v>86</v>
      </c>
      <c r="R55" s="18" t="s">
        <v>87</v>
      </c>
      <c r="S55" s="18" t="s">
        <v>88</v>
      </c>
      <c r="T55" s="18" t="s">
        <v>89</v>
      </c>
      <c r="U55" s="18" t="s">
        <v>90</v>
      </c>
      <c r="V55" s="18" t="s">
        <v>91</v>
      </c>
      <c r="W55" s="18" t="s">
        <v>92</v>
      </c>
      <c r="X55" s="18" t="s">
        <v>93</v>
      </c>
      <c r="Y55" s="18" t="s">
        <v>94</v>
      </c>
      <c r="Z55" s="18" t="s">
        <v>95</v>
      </c>
      <c r="AA55" s="18" t="s">
        <v>96</v>
      </c>
      <c r="AB55" s="18" t="s">
        <v>97</v>
      </c>
      <c r="AC55" s="18" t="s">
        <v>98</v>
      </c>
      <c r="AD55" s="18" t="s">
        <v>99</v>
      </c>
      <c r="AE55" s="18" t="s">
        <v>139</v>
      </c>
      <c r="AF55" s="18" t="s">
        <v>202</v>
      </c>
      <c r="AG55" s="18" t="s">
        <v>100</v>
      </c>
      <c r="AH55" s="18" t="s">
        <v>101</v>
      </c>
      <c r="AI55" s="18" t="s">
        <v>141</v>
      </c>
      <c r="AJ55" s="18" t="s">
        <v>203</v>
      </c>
      <c r="AK55" s="18" t="s">
        <v>204</v>
      </c>
      <c r="AL55" s="18" t="s">
        <v>102</v>
      </c>
      <c r="AM55" s="18" t="s">
        <v>103</v>
      </c>
      <c r="AN55" s="18" t="s">
        <v>205</v>
      </c>
      <c r="AO55" s="18" t="s">
        <v>206</v>
      </c>
    </row>
    <row r="56" spans="2:41">
      <c r="B56" s="18" t="s">
        <v>104</v>
      </c>
      <c r="C56" s="19">
        <v>5.8500000000000003E-2</v>
      </c>
      <c r="D56" s="19">
        <v>2.6599999999999999E-2</v>
      </c>
      <c r="E56" s="19">
        <v>4.82E-2</v>
      </c>
      <c r="F56" s="19">
        <v>6.1800000000000001E-2</v>
      </c>
      <c r="G56" s="19">
        <v>6.1800000000000001E-2</v>
      </c>
      <c r="H56" s="19">
        <v>3.6700000000000003E-2</v>
      </c>
      <c r="I56" s="20" t="s">
        <v>105</v>
      </c>
      <c r="J56" s="20" t="s">
        <v>105</v>
      </c>
      <c r="K56" s="20" t="s">
        <v>105</v>
      </c>
      <c r="L56" s="20" t="s">
        <v>105</v>
      </c>
      <c r="M56" s="19">
        <v>3.9600000000000003E-2</v>
      </c>
      <c r="N56" s="20" t="s">
        <v>105</v>
      </c>
      <c r="O56" s="20" t="s">
        <v>105</v>
      </c>
      <c r="P56" s="19">
        <v>3.3399999999999999E-2</v>
      </c>
      <c r="Q56" s="19">
        <v>4.1799999999999997E-2</v>
      </c>
      <c r="R56" s="19">
        <v>8.1799999999999998E-2</v>
      </c>
      <c r="S56" s="19">
        <v>3.8699999999999998E-2</v>
      </c>
      <c r="T56" s="19">
        <v>2.1899999999999999E-2</v>
      </c>
      <c r="U56" s="19">
        <v>4.8300000000000003E-2</v>
      </c>
      <c r="V56" s="20" t="s">
        <v>105</v>
      </c>
      <c r="W56" s="19">
        <v>7.0999999999999994E-2</v>
      </c>
      <c r="X56" s="20" t="s">
        <v>105</v>
      </c>
      <c r="Y56" s="19">
        <v>6.08E-2</v>
      </c>
      <c r="Z56" s="20" t="s">
        <v>105</v>
      </c>
      <c r="AA56" s="19">
        <v>5.9700000000000003E-2</v>
      </c>
      <c r="AB56" s="19">
        <v>3.9199999999999999E-2</v>
      </c>
      <c r="AC56" s="19">
        <v>5.0299999999999997E-2</v>
      </c>
      <c r="AD56" s="20" t="s">
        <v>105</v>
      </c>
      <c r="AE56" s="19" t="s">
        <v>105</v>
      </c>
      <c r="AF56" s="20" t="s">
        <v>105</v>
      </c>
      <c r="AG56" s="20">
        <v>6.8199999999999997E-2</v>
      </c>
      <c r="AH56" s="20" t="s">
        <v>105</v>
      </c>
      <c r="AI56" s="20" t="s">
        <v>105</v>
      </c>
      <c r="AJ56" s="20" t="s">
        <v>105</v>
      </c>
      <c r="AK56" s="20" t="s">
        <v>105</v>
      </c>
      <c r="AL56" s="20" t="s">
        <v>105</v>
      </c>
      <c r="AM56" s="20" t="s">
        <v>105</v>
      </c>
      <c r="AN56" s="20" t="s">
        <v>105</v>
      </c>
      <c r="AO56" s="20" t="s">
        <v>105</v>
      </c>
    </row>
    <row r="57" spans="2:41">
      <c r="B57" s="18" t="s">
        <v>106</v>
      </c>
      <c r="C57" s="19">
        <v>6.5199999999999994E-2</v>
      </c>
      <c r="D57" s="19">
        <v>2.76E-2</v>
      </c>
      <c r="E57" s="19">
        <v>5.3800000000000001E-2</v>
      </c>
      <c r="F57" s="19">
        <v>4.6100000000000002E-2</v>
      </c>
      <c r="G57" s="19">
        <v>5.3999999999999999E-2</v>
      </c>
      <c r="H57" s="19">
        <v>3.5900000000000001E-2</v>
      </c>
      <c r="I57" s="20" t="s">
        <v>105</v>
      </c>
      <c r="J57" s="20" t="s">
        <v>105</v>
      </c>
      <c r="K57" s="19">
        <v>3.8300000000000001E-2</v>
      </c>
      <c r="L57" s="20" t="s">
        <v>105</v>
      </c>
      <c r="M57" s="19">
        <v>3.9E-2</v>
      </c>
      <c r="N57" s="19">
        <v>4.6699999999999998E-2</v>
      </c>
      <c r="O57" s="20" t="s">
        <v>105</v>
      </c>
      <c r="P57" s="19">
        <v>4.6300000000000001E-2</v>
      </c>
      <c r="Q57" s="19">
        <v>3.6799999999999999E-2</v>
      </c>
      <c r="R57" s="19">
        <v>7.6600000000000001E-2</v>
      </c>
      <c r="S57" s="19">
        <v>4.53E-2</v>
      </c>
      <c r="T57" s="19">
        <v>2.1999999999999999E-2</v>
      </c>
      <c r="U57" s="19">
        <v>4.9099999999999998E-2</v>
      </c>
      <c r="V57" s="19">
        <v>5.91E-2</v>
      </c>
      <c r="W57" s="19">
        <v>5.1900000000000002E-2</v>
      </c>
      <c r="X57" s="19">
        <v>3.9800000000000002E-2</v>
      </c>
      <c r="Y57" s="19">
        <v>5.6300000000000003E-2</v>
      </c>
      <c r="Z57" s="19">
        <v>4.6199999999999998E-2</v>
      </c>
      <c r="AA57" s="19">
        <v>6.3299999999999995E-2</v>
      </c>
      <c r="AB57" s="19">
        <v>4.0500000000000001E-2</v>
      </c>
      <c r="AC57" s="19">
        <v>5.1799999999999999E-2</v>
      </c>
      <c r="AD57" s="19">
        <v>4.53E-2</v>
      </c>
      <c r="AE57" s="19" t="s">
        <v>105</v>
      </c>
      <c r="AF57" s="20" t="s">
        <v>105</v>
      </c>
      <c r="AG57" s="19">
        <v>6.4600000000000005E-2</v>
      </c>
      <c r="AH57" s="20" t="s">
        <v>105</v>
      </c>
      <c r="AI57" s="20" t="s">
        <v>105</v>
      </c>
      <c r="AJ57" s="20" t="s">
        <v>105</v>
      </c>
      <c r="AK57" s="20" t="s">
        <v>105</v>
      </c>
      <c r="AL57" s="20">
        <v>1.41E-2</v>
      </c>
      <c r="AM57" s="20" t="s">
        <v>105</v>
      </c>
      <c r="AN57" s="20" t="s">
        <v>105</v>
      </c>
      <c r="AO57" s="20" t="s">
        <v>105</v>
      </c>
    </row>
    <row r="58" spans="2:41">
      <c r="B58" s="18" t="s">
        <v>107</v>
      </c>
      <c r="C58" s="19">
        <v>6.9199999999999998E-2</v>
      </c>
      <c r="D58" s="19">
        <v>2.5100000000000001E-2</v>
      </c>
      <c r="E58" s="19">
        <v>5.5500000000000001E-2</v>
      </c>
      <c r="F58" s="19">
        <v>4.9599999999999998E-2</v>
      </c>
      <c r="G58" s="19">
        <v>5.6099999999999997E-2</v>
      </c>
      <c r="H58" s="19">
        <v>3.7100000000000001E-2</v>
      </c>
      <c r="I58" s="20" t="s">
        <v>105</v>
      </c>
      <c r="J58" s="19">
        <v>2.69E-2</v>
      </c>
      <c r="K58" s="19">
        <v>4.1399999999999999E-2</v>
      </c>
      <c r="L58" s="20" t="s">
        <v>105</v>
      </c>
      <c r="M58" s="19">
        <v>3.8399999999999997E-2</v>
      </c>
      <c r="N58" s="19">
        <v>4.4200000000000003E-2</v>
      </c>
      <c r="O58" s="20" t="s">
        <v>105</v>
      </c>
      <c r="P58" s="19">
        <v>4.6399999999999997E-2</v>
      </c>
      <c r="Q58" s="19">
        <v>3.9100000000000003E-2</v>
      </c>
      <c r="R58" s="19">
        <v>7.4499999999999997E-2</v>
      </c>
      <c r="S58" s="19">
        <v>5.1900000000000002E-2</v>
      </c>
      <c r="T58" s="19">
        <v>2.1999999999999999E-2</v>
      </c>
      <c r="U58" s="19">
        <v>5.1499999999999997E-2</v>
      </c>
      <c r="V58" s="19">
        <v>6.7100000000000007E-2</v>
      </c>
      <c r="W58" s="19">
        <v>4.5900000000000003E-2</v>
      </c>
      <c r="X58" s="19">
        <v>5.1400000000000001E-2</v>
      </c>
      <c r="Y58" s="19">
        <v>5.0200000000000002E-2</v>
      </c>
      <c r="Z58" s="19">
        <v>5.0999999999999997E-2</v>
      </c>
      <c r="AA58" s="19">
        <v>6.2E-2</v>
      </c>
      <c r="AB58" s="19">
        <v>4.1700000000000001E-2</v>
      </c>
      <c r="AC58" s="19">
        <v>5.16E-2</v>
      </c>
      <c r="AD58" s="19">
        <v>4.0500000000000001E-2</v>
      </c>
      <c r="AE58" s="19" t="s">
        <v>105</v>
      </c>
      <c r="AF58" s="20" t="s">
        <v>105</v>
      </c>
      <c r="AG58" s="19">
        <v>6.6900000000000001E-2</v>
      </c>
      <c r="AH58" s="20" t="s">
        <v>105</v>
      </c>
      <c r="AI58" s="20" t="s">
        <v>105</v>
      </c>
      <c r="AJ58" s="20" t="s">
        <v>105</v>
      </c>
      <c r="AK58" s="20" t="s">
        <v>105</v>
      </c>
      <c r="AL58" s="20">
        <v>1.5100000000000001E-2</v>
      </c>
      <c r="AM58" s="20" t="s">
        <v>105</v>
      </c>
      <c r="AN58" s="20" t="s">
        <v>105</v>
      </c>
      <c r="AO58" s="20" t="s">
        <v>105</v>
      </c>
    </row>
    <row r="59" spans="2:41">
      <c r="B59" s="18" t="s">
        <v>108</v>
      </c>
      <c r="C59" s="19">
        <v>7.1900000000000006E-2</v>
      </c>
      <c r="D59" s="19">
        <v>2.18E-2</v>
      </c>
      <c r="E59" s="19">
        <v>6.4000000000000001E-2</v>
      </c>
      <c r="F59" s="19">
        <v>4.9599999999999998E-2</v>
      </c>
      <c r="G59" s="19">
        <v>5.7000000000000002E-2</v>
      </c>
      <c r="H59" s="19">
        <v>3.9600000000000003E-2</v>
      </c>
      <c r="I59" s="20" t="s">
        <v>105</v>
      </c>
      <c r="J59" s="19">
        <v>2.75E-2</v>
      </c>
      <c r="K59" s="19">
        <v>6.83E-2</v>
      </c>
      <c r="L59" s="20" t="s">
        <v>105</v>
      </c>
      <c r="M59" s="19">
        <v>3.7900000000000003E-2</v>
      </c>
      <c r="N59" s="19">
        <v>4.4900000000000002E-2</v>
      </c>
      <c r="O59" s="19">
        <v>3.5499999999999997E-2</v>
      </c>
      <c r="P59" s="19">
        <v>4.6199999999999998E-2</v>
      </c>
      <c r="Q59" s="19">
        <v>5.4199999999999998E-2</v>
      </c>
      <c r="R59" s="19">
        <v>7.0999999999999994E-2</v>
      </c>
      <c r="S59" s="19">
        <v>5.2200000000000003E-2</v>
      </c>
      <c r="T59" s="19">
        <v>2.1999999999999999E-2</v>
      </c>
      <c r="U59" s="19">
        <v>4.9500000000000002E-2</v>
      </c>
      <c r="V59" s="19">
        <v>6.7100000000000007E-2</v>
      </c>
      <c r="W59" s="19">
        <v>4.9500000000000002E-2</v>
      </c>
      <c r="X59" s="19">
        <v>4.5499999999999999E-2</v>
      </c>
      <c r="Y59" s="19">
        <v>5.0500000000000003E-2</v>
      </c>
      <c r="Z59" s="19">
        <v>5.16E-2</v>
      </c>
      <c r="AA59" s="19">
        <v>6.54E-2</v>
      </c>
      <c r="AB59" s="19">
        <v>4.4499999999999998E-2</v>
      </c>
      <c r="AC59" s="19">
        <v>6.0600000000000001E-2</v>
      </c>
      <c r="AD59" s="20" t="s">
        <v>105</v>
      </c>
      <c r="AE59" s="19" t="s">
        <v>105</v>
      </c>
      <c r="AF59" s="20" t="s">
        <v>105</v>
      </c>
      <c r="AG59" s="19">
        <v>7.85E-2</v>
      </c>
      <c r="AH59" s="20" t="s">
        <v>105</v>
      </c>
      <c r="AI59" s="20" t="s">
        <v>105</v>
      </c>
      <c r="AJ59" s="20" t="s">
        <v>105</v>
      </c>
      <c r="AK59" s="20" t="s">
        <v>105</v>
      </c>
      <c r="AL59" s="20">
        <v>1.95E-2</v>
      </c>
      <c r="AM59" s="20" t="s">
        <v>105</v>
      </c>
      <c r="AN59" s="20" t="s">
        <v>105</v>
      </c>
      <c r="AO59" s="20" t="s">
        <v>105</v>
      </c>
    </row>
    <row r="60" spans="2:41">
      <c r="B60" s="18" t="s">
        <v>109</v>
      </c>
      <c r="C60" s="19">
        <v>8.3699999999999997E-2</v>
      </c>
      <c r="D60" s="19">
        <v>3.0300000000000001E-2</v>
      </c>
      <c r="E60" s="19">
        <v>7.3300000000000004E-2</v>
      </c>
      <c r="F60" s="19">
        <v>5.2400000000000002E-2</v>
      </c>
      <c r="G60" s="19">
        <v>5.8799999999999998E-2</v>
      </c>
      <c r="H60" s="19">
        <v>4.4499999999999998E-2</v>
      </c>
      <c r="I60" s="19">
        <v>6.0100000000000001E-2</v>
      </c>
      <c r="J60" s="19">
        <v>2.76E-2</v>
      </c>
      <c r="K60" s="19">
        <v>7.5800000000000006E-2</v>
      </c>
      <c r="L60" s="20" t="s">
        <v>105</v>
      </c>
      <c r="M60" s="19">
        <v>3.7999999999999999E-2</v>
      </c>
      <c r="N60" s="19">
        <v>4.3099999999999999E-2</v>
      </c>
      <c r="O60" s="19">
        <v>3.6400000000000002E-2</v>
      </c>
      <c r="P60" s="19">
        <v>5.6099999999999997E-2</v>
      </c>
      <c r="Q60" s="19">
        <v>5.2200000000000003E-2</v>
      </c>
      <c r="R60" s="19">
        <v>7.2300000000000003E-2</v>
      </c>
      <c r="S60" s="20" t="s">
        <v>105</v>
      </c>
      <c r="T60" s="19">
        <v>2.1999999999999999E-2</v>
      </c>
      <c r="U60" s="19">
        <v>5.2699999999999997E-2</v>
      </c>
      <c r="V60" s="19">
        <v>6.4100000000000004E-2</v>
      </c>
      <c r="W60" s="19">
        <v>4.7800000000000002E-2</v>
      </c>
      <c r="X60" s="19">
        <v>4.4200000000000003E-2</v>
      </c>
      <c r="Y60" s="19">
        <v>5.0299999999999997E-2</v>
      </c>
      <c r="Z60" s="19">
        <v>5.4399999999999997E-2</v>
      </c>
      <c r="AA60" s="19">
        <v>7.4099999999999999E-2</v>
      </c>
      <c r="AB60" s="19">
        <v>4.6300000000000001E-2</v>
      </c>
      <c r="AC60" s="19">
        <v>7.0099999999999996E-2</v>
      </c>
      <c r="AD60" s="19">
        <v>3.32E-2</v>
      </c>
      <c r="AE60" s="19" t="s">
        <v>105</v>
      </c>
      <c r="AF60" s="19" t="s">
        <v>105</v>
      </c>
      <c r="AG60" s="19">
        <v>8.1699999999999995E-2</v>
      </c>
      <c r="AH60" s="20">
        <v>3.8300000000000001E-2</v>
      </c>
      <c r="AI60" s="20" t="s">
        <v>105</v>
      </c>
      <c r="AJ60" s="20" t="s">
        <v>105</v>
      </c>
      <c r="AK60" s="20" t="s">
        <v>105</v>
      </c>
      <c r="AL60" s="20">
        <v>2.8799999999999999E-2</v>
      </c>
      <c r="AM60" s="20" t="s">
        <v>105</v>
      </c>
      <c r="AN60" s="20" t="s">
        <v>105</v>
      </c>
      <c r="AO60" s="20" t="s">
        <v>105</v>
      </c>
    </row>
    <row r="61" spans="2:41">
      <c r="B61" s="18" t="s">
        <v>110</v>
      </c>
      <c r="C61" s="19">
        <v>9.01E-2</v>
      </c>
      <c r="D61" s="19">
        <v>3.2500000000000001E-2</v>
      </c>
      <c r="E61" s="19">
        <v>7.2400000000000006E-2</v>
      </c>
      <c r="F61" s="19">
        <v>5.3499999999999999E-2</v>
      </c>
      <c r="G61" s="19">
        <v>5.8700000000000002E-2</v>
      </c>
      <c r="H61" s="19">
        <v>3.1099999999999999E-2</v>
      </c>
      <c r="I61" s="19">
        <v>6.6900000000000001E-2</v>
      </c>
      <c r="J61" s="19">
        <v>2.8000000000000001E-2</v>
      </c>
      <c r="K61" s="19">
        <v>9.6600000000000005E-2</v>
      </c>
      <c r="L61" s="19">
        <v>4.7E-2</v>
      </c>
      <c r="M61" s="19">
        <v>4.3499999999999997E-2</v>
      </c>
      <c r="N61" s="19">
        <v>4.19E-2</v>
      </c>
      <c r="O61" s="19">
        <v>3.7400000000000003E-2</v>
      </c>
      <c r="P61" s="19">
        <v>5.6899999999999999E-2</v>
      </c>
      <c r="Q61" s="19">
        <v>5.57E-2</v>
      </c>
      <c r="R61" s="19">
        <v>7.2999999999999995E-2</v>
      </c>
      <c r="S61" s="19">
        <v>5.3400000000000003E-2</v>
      </c>
      <c r="T61" s="19">
        <v>2.1999999999999999E-2</v>
      </c>
      <c r="U61" s="19">
        <v>5.8900000000000001E-2</v>
      </c>
      <c r="V61" s="19">
        <v>6.4399999999999999E-2</v>
      </c>
      <c r="W61" s="19">
        <v>5.6300000000000003E-2</v>
      </c>
      <c r="X61" s="19">
        <v>4.3400000000000001E-2</v>
      </c>
      <c r="Y61" s="19">
        <v>4.8899999999999999E-2</v>
      </c>
      <c r="Z61" s="19">
        <v>5.6899999999999999E-2</v>
      </c>
      <c r="AA61" s="19">
        <v>7.17E-2</v>
      </c>
      <c r="AB61" s="19">
        <v>4.8500000000000001E-2</v>
      </c>
      <c r="AC61" s="19">
        <v>7.4300000000000005E-2</v>
      </c>
      <c r="AD61" s="19">
        <v>3.56E-2</v>
      </c>
      <c r="AE61" s="19">
        <v>6.13E-2</v>
      </c>
      <c r="AF61" s="19" t="s">
        <v>105</v>
      </c>
      <c r="AG61" s="19">
        <v>8.3099999999999993E-2</v>
      </c>
      <c r="AH61" s="19">
        <v>4.1799999999999997E-2</v>
      </c>
      <c r="AI61" s="19" t="s">
        <v>105</v>
      </c>
      <c r="AJ61" s="19" t="s">
        <v>105</v>
      </c>
      <c r="AK61" s="19" t="s">
        <v>105</v>
      </c>
      <c r="AL61" s="19">
        <v>3.4099999999999998E-2</v>
      </c>
      <c r="AM61" s="19">
        <v>3.2899999999999999E-2</v>
      </c>
      <c r="AN61" s="19" t="s">
        <v>105</v>
      </c>
      <c r="AO61" s="19" t="s">
        <v>105</v>
      </c>
    </row>
    <row r="62" spans="2:41">
      <c r="B62" s="18" t="s">
        <v>207</v>
      </c>
      <c r="C62" s="19">
        <v>9.3200000000000005E-2</v>
      </c>
      <c r="D62" s="19">
        <v>2.9399999999999999E-2</v>
      </c>
      <c r="E62" s="19">
        <v>7.5800000000000006E-2</v>
      </c>
      <c r="F62" s="19">
        <v>5.3600000000000002E-2</v>
      </c>
      <c r="G62" s="19">
        <v>6.2300000000000001E-2</v>
      </c>
      <c r="H62" s="19">
        <v>5.28E-2</v>
      </c>
      <c r="I62" s="19">
        <v>7.8E-2</v>
      </c>
      <c r="J62" s="19">
        <v>2.6499999999999999E-2</v>
      </c>
      <c r="K62" s="19">
        <v>3.6200000000000003E-2</v>
      </c>
      <c r="L62" s="19">
        <v>4.7100000000000003E-2</v>
      </c>
      <c r="M62" s="19">
        <v>4.2900000000000001E-2</v>
      </c>
      <c r="N62" s="19">
        <v>4.3700000000000003E-2</v>
      </c>
      <c r="O62" s="19">
        <v>3.7400000000000003E-2</v>
      </c>
      <c r="P62" s="19">
        <v>5.6399999999999999E-2</v>
      </c>
      <c r="Q62" s="19">
        <v>3.9699999999999999E-2</v>
      </c>
      <c r="R62" s="19">
        <v>7.3099999999999998E-2</v>
      </c>
      <c r="S62" s="19">
        <v>4.4299999999999999E-2</v>
      </c>
      <c r="T62" s="19">
        <v>2.1999999999999999E-2</v>
      </c>
      <c r="U62" s="19">
        <v>6.0999999999999999E-2</v>
      </c>
      <c r="V62" s="19">
        <v>6.0400000000000002E-2</v>
      </c>
      <c r="W62" s="19">
        <v>5.3499999999999999E-2</v>
      </c>
      <c r="X62" s="19">
        <v>5.1400000000000001E-2</v>
      </c>
      <c r="Y62" s="19">
        <v>5.2999999999999999E-2</v>
      </c>
      <c r="Z62" s="19">
        <v>5.6399999999999999E-2</v>
      </c>
      <c r="AA62" s="19">
        <v>7.3300000000000004E-2</v>
      </c>
      <c r="AB62" s="19">
        <v>4.8399999999999999E-2</v>
      </c>
      <c r="AC62" s="19">
        <v>7.5600000000000001E-2</v>
      </c>
      <c r="AD62" s="19">
        <v>3.5999999999999997E-2</v>
      </c>
      <c r="AE62" s="19">
        <v>5.4199999999999998E-2</v>
      </c>
      <c r="AF62" s="19" t="s">
        <v>105</v>
      </c>
      <c r="AG62" s="19">
        <v>7.5700000000000003E-2</v>
      </c>
      <c r="AH62" s="19">
        <v>4.5499999999999999E-2</v>
      </c>
      <c r="AI62" s="19" t="s">
        <v>105</v>
      </c>
      <c r="AJ62" s="19" t="s">
        <v>105</v>
      </c>
      <c r="AK62" s="19">
        <v>3.2099999999999997E-2</v>
      </c>
      <c r="AL62" s="19">
        <v>2.9399999999999999E-2</v>
      </c>
      <c r="AM62" s="19">
        <v>3.27E-2</v>
      </c>
      <c r="AN62" s="19">
        <v>2.53E-2</v>
      </c>
      <c r="AO62" s="19" t="s">
        <v>105</v>
      </c>
    </row>
    <row r="63" spans="2:41">
      <c r="B63" s="18" t="s">
        <v>208</v>
      </c>
      <c r="C63" s="19">
        <v>9.8400000000000001E-2</v>
      </c>
      <c r="D63" s="19">
        <v>1.9199999999999998E-2</v>
      </c>
      <c r="E63" s="19">
        <v>6.2600000000000003E-2</v>
      </c>
      <c r="F63" s="19">
        <v>5.4699999999999999E-2</v>
      </c>
      <c r="G63" s="19">
        <v>6.6799999999999998E-2</v>
      </c>
      <c r="H63" s="19">
        <v>5.2200000000000003E-2</v>
      </c>
      <c r="I63" s="19">
        <v>6.9699999999999998E-2</v>
      </c>
      <c r="J63" s="19">
        <v>2.7099999999999999E-2</v>
      </c>
      <c r="K63" s="19">
        <v>4.9700000000000001E-2</v>
      </c>
      <c r="L63" s="19">
        <v>4.9500000000000002E-2</v>
      </c>
      <c r="M63" s="19">
        <v>4.2200000000000001E-2</v>
      </c>
      <c r="N63" s="19">
        <v>4.58E-2</v>
      </c>
      <c r="O63" s="19">
        <v>3.7699999999999997E-2</v>
      </c>
      <c r="P63" s="19">
        <v>5.6399999999999999E-2</v>
      </c>
      <c r="Q63" s="19">
        <v>3.7999999999999999E-2</v>
      </c>
      <c r="R63" s="19">
        <v>7.0999999999999994E-2</v>
      </c>
      <c r="S63" s="19">
        <v>4.3099999999999999E-2</v>
      </c>
      <c r="T63" s="19">
        <v>2.1999999999999999E-2</v>
      </c>
      <c r="U63" s="19">
        <v>5.8099999999999999E-2</v>
      </c>
      <c r="V63" s="19">
        <v>5.8900000000000001E-2</v>
      </c>
      <c r="W63" s="19">
        <v>5.4199999999999998E-2</v>
      </c>
      <c r="X63" s="19">
        <v>5.9900000000000002E-2</v>
      </c>
      <c r="Y63" s="19">
        <v>5.2999999999999999E-2</v>
      </c>
      <c r="Z63" s="19">
        <v>5.6599999999999998E-2</v>
      </c>
      <c r="AA63" s="19">
        <v>7.0199999999999999E-2</v>
      </c>
      <c r="AB63" s="19">
        <v>4.87E-2</v>
      </c>
      <c r="AC63" s="19">
        <v>7.17E-2</v>
      </c>
      <c r="AD63" s="19">
        <v>4.2299999999999997E-2</v>
      </c>
      <c r="AE63" s="19">
        <v>5.8099999999999999E-2</v>
      </c>
      <c r="AF63" s="19">
        <v>6.8500000000000005E-2</v>
      </c>
      <c r="AG63" s="19">
        <v>7.17E-2</v>
      </c>
      <c r="AH63" s="19">
        <v>4.4499999999999998E-2</v>
      </c>
      <c r="AI63" s="19" t="s">
        <v>105</v>
      </c>
      <c r="AJ63" s="19" t="s">
        <v>105</v>
      </c>
      <c r="AK63" s="19">
        <v>2.92E-2</v>
      </c>
      <c r="AL63" s="19">
        <v>2.9700000000000001E-2</v>
      </c>
      <c r="AM63" s="19" t="s">
        <v>105</v>
      </c>
      <c r="AN63" s="19">
        <v>2.3800000000000002E-2</v>
      </c>
      <c r="AO63" s="19" t="s">
        <v>105</v>
      </c>
    </row>
    <row r="64" spans="2:41">
      <c r="B64" s="18" t="s">
        <v>209</v>
      </c>
      <c r="C64" s="19">
        <v>0.1009</v>
      </c>
      <c r="D64" s="19">
        <v>2.1999999999999999E-2</v>
      </c>
      <c r="E64" s="19">
        <v>6.3500000000000001E-2</v>
      </c>
      <c r="F64" s="19">
        <v>5.5800000000000002E-2</v>
      </c>
      <c r="G64" s="19">
        <v>6.8599999999999994E-2</v>
      </c>
      <c r="H64" s="19">
        <v>5.1700000000000003E-2</v>
      </c>
      <c r="I64" s="19">
        <v>6.6400000000000001E-2</v>
      </c>
      <c r="J64" s="19">
        <v>2.7799999999999998E-2</v>
      </c>
      <c r="K64" s="19">
        <v>5.2299999999999999E-2</v>
      </c>
      <c r="L64" s="19">
        <v>4.7500000000000001E-2</v>
      </c>
      <c r="M64" s="19">
        <v>4.2799999999999998E-2</v>
      </c>
      <c r="N64" s="19">
        <v>5.1700000000000003E-2</v>
      </c>
      <c r="O64" s="19">
        <v>3.7699999999999997E-2</v>
      </c>
      <c r="P64" s="19">
        <v>5.6500000000000002E-2</v>
      </c>
      <c r="Q64" s="19">
        <v>3.4700000000000002E-2</v>
      </c>
      <c r="R64" s="19">
        <v>7.0999999999999994E-2</v>
      </c>
      <c r="S64" s="19">
        <v>4.2000000000000003E-2</v>
      </c>
      <c r="T64" s="19">
        <v>2.1999999999999999E-2</v>
      </c>
      <c r="U64" s="19">
        <v>5.4600000000000003E-2</v>
      </c>
      <c r="V64" s="19">
        <v>5.9299999999999999E-2</v>
      </c>
      <c r="W64" s="19">
        <v>5.5100000000000003E-2</v>
      </c>
      <c r="X64" s="19">
        <v>4.7300000000000002E-2</v>
      </c>
      <c r="Y64" s="19">
        <v>5.21E-2</v>
      </c>
      <c r="Z64" s="19">
        <v>5.5300000000000002E-2</v>
      </c>
      <c r="AA64" s="19">
        <v>7.5200000000000003E-2</v>
      </c>
      <c r="AB64" s="19">
        <v>4.82E-2</v>
      </c>
      <c r="AC64" s="19">
        <v>7.9399999999999998E-2</v>
      </c>
      <c r="AD64" s="19">
        <v>5.0200000000000002E-2</v>
      </c>
      <c r="AE64" s="19">
        <v>6.2700000000000006E-2</v>
      </c>
      <c r="AF64" s="19">
        <v>7.6799999999999993E-2</v>
      </c>
      <c r="AG64" s="19">
        <v>6.6299999999999998E-2</v>
      </c>
      <c r="AH64" s="19">
        <v>4.4600000000000001E-2</v>
      </c>
      <c r="AI64" s="19">
        <v>4.1999999999999997E-3</v>
      </c>
      <c r="AJ64" s="19">
        <v>0</v>
      </c>
      <c r="AK64" s="19">
        <v>2.8500000000000001E-2</v>
      </c>
      <c r="AL64" s="19">
        <v>3.4799999999999998E-2</v>
      </c>
      <c r="AM64" s="19">
        <v>3.7999999999999999E-2</v>
      </c>
      <c r="AN64" s="19">
        <v>2.76E-2</v>
      </c>
      <c r="AO64" s="19">
        <v>2.7799999999999998E-2</v>
      </c>
    </row>
    <row r="67" spans="2:39" ht="13.5">
      <c r="B67" s="21" t="s">
        <v>111</v>
      </c>
      <c r="C67" s="22"/>
      <c r="D67" s="22"/>
      <c r="E67" s="22"/>
      <c r="F67" s="22"/>
      <c r="G67" s="22"/>
      <c r="H67" s="22"/>
    </row>
    <row r="69" spans="2:39" ht="13.5">
      <c r="B69" s="61" t="s">
        <v>60</v>
      </c>
      <c r="C69" s="62">
        <v>42793.698263888888</v>
      </c>
      <c r="D69" s="22"/>
      <c r="E69" s="22"/>
      <c r="F69" s="22"/>
      <c r="G69" s="22"/>
      <c r="H69" s="22"/>
    </row>
    <row r="70" spans="2:39" ht="13.5">
      <c r="B70" s="61" t="s">
        <v>61</v>
      </c>
      <c r="C70" s="62">
        <v>42794.482948518518</v>
      </c>
      <c r="D70" s="22"/>
      <c r="E70" s="22"/>
      <c r="F70" s="22"/>
      <c r="G70" s="22"/>
      <c r="H70" s="22"/>
    </row>
    <row r="71" spans="2:39" ht="13.5">
      <c r="B71" s="23" t="s">
        <v>62</v>
      </c>
      <c r="C71" s="24" t="s">
        <v>63</v>
      </c>
      <c r="D71" s="22"/>
      <c r="E71" s="22"/>
      <c r="F71" s="22"/>
      <c r="G71" s="22"/>
      <c r="H71" s="22"/>
    </row>
    <row r="72" spans="2:39" ht="13.5">
      <c r="B72" s="23" t="s">
        <v>64</v>
      </c>
      <c r="C72" s="24" t="s">
        <v>65</v>
      </c>
      <c r="D72" s="22"/>
      <c r="E72" s="22"/>
      <c r="F72" s="22"/>
      <c r="G72" s="22"/>
      <c r="H72" s="22"/>
    </row>
    <row r="73" spans="2:39" ht="13.5">
      <c r="B73" s="23" t="s">
        <v>68</v>
      </c>
      <c r="C73" s="24" t="s">
        <v>69</v>
      </c>
      <c r="D73" s="22"/>
      <c r="E73" s="22"/>
      <c r="F73" s="22"/>
      <c r="G73" s="22"/>
      <c r="H73" s="22"/>
    </row>
    <row r="74" spans="2:39" ht="13.5">
      <c r="B74" s="23" t="s">
        <v>66</v>
      </c>
      <c r="C74" s="24" t="s">
        <v>112</v>
      </c>
      <c r="D74" s="22"/>
      <c r="E74" s="22"/>
      <c r="F74" s="22"/>
      <c r="G74" s="22"/>
      <c r="H74" s="22"/>
    </row>
    <row r="75" spans="2:39" ht="13.5">
      <c r="B75" s="23"/>
      <c r="C75" s="24"/>
      <c r="D75" s="22"/>
      <c r="E75" s="22"/>
      <c r="F75" s="22"/>
      <c r="G75" s="22"/>
      <c r="H75" s="22"/>
    </row>
    <row r="78" spans="2:39" ht="13.5">
      <c r="C78" s="17" t="s">
        <v>11</v>
      </c>
      <c r="D78" s="17" t="s">
        <v>12</v>
      </c>
      <c r="E78" s="17" t="s">
        <v>15</v>
      </c>
      <c r="F78" s="17" t="s">
        <v>17</v>
      </c>
      <c r="G78" s="17" t="s">
        <v>16</v>
      </c>
      <c r="H78" s="17" t="s">
        <v>18</v>
      </c>
      <c r="I78" s="2" t="s">
        <v>24</v>
      </c>
      <c r="J78" s="2" t="s">
        <v>199</v>
      </c>
      <c r="K78" s="2" t="s">
        <v>19</v>
      </c>
      <c r="L78" s="2" t="s">
        <v>21</v>
      </c>
      <c r="M78" s="2" t="s">
        <v>22</v>
      </c>
      <c r="N78" s="2" t="s">
        <v>26</v>
      </c>
      <c r="O78" s="2" t="s">
        <v>14</v>
      </c>
      <c r="P78" s="2" t="s">
        <v>29</v>
      </c>
      <c r="Q78" s="2" t="s">
        <v>27</v>
      </c>
      <c r="R78" s="2" t="s">
        <v>28</v>
      </c>
      <c r="S78" s="2" t="s">
        <v>23</v>
      </c>
      <c r="T78" s="2" t="s">
        <v>30</v>
      </c>
      <c r="U78" s="2" t="s">
        <v>31</v>
      </c>
      <c r="V78" s="2" t="s">
        <v>10</v>
      </c>
      <c r="W78" s="2" t="s">
        <v>33</v>
      </c>
      <c r="X78" s="2" t="s">
        <v>34</v>
      </c>
      <c r="Y78" s="2" t="s">
        <v>35</v>
      </c>
      <c r="Z78" s="2" t="s">
        <v>37</v>
      </c>
      <c r="AA78" s="2" t="s">
        <v>38</v>
      </c>
      <c r="AB78" s="2" t="s">
        <v>20</v>
      </c>
      <c r="AC78" s="2" t="s">
        <v>36</v>
      </c>
      <c r="AD78" s="2" t="s">
        <v>39</v>
      </c>
      <c r="AF78" s="2" t="s">
        <v>32</v>
      </c>
      <c r="AG78" s="2" t="s">
        <v>42</v>
      </c>
      <c r="AI78" s="2" t="s">
        <v>44</v>
      </c>
      <c r="AK78" s="2" t="s">
        <v>41</v>
      </c>
      <c r="AL78" s="2" t="s">
        <v>210</v>
      </c>
    </row>
    <row r="79" spans="2:39">
      <c r="B79" s="25" t="s">
        <v>201</v>
      </c>
      <c r="C79" s="25" t="s">
        <v>72</v>
      </c>
      <c r="D79" s="25" t="s">
        <v>73</v>
      </c>
      <c r="E79" s="25" t="s">
        <v>74</v>
      </c>
      <c r="F79" s="25" t="s">
        <v>75</v>
      </c>
      <c r="G79" s="25" t="s">
        <v>76</v>
      </c>
      <c r="H79" s="25" t="s">
        <v>77</v>
      </c>
      <c r="I79" s="25" t="s">
        <v>78</v>
      </c>
      <c r="J79" s="25" t="s">
        <v>79</v>
      </c>
      <c r="K79" s="25" t="s">
        <v>80</v>
      </c>
      <c r="L79" s="25" t="s">
        <v>81</v>
      </c>
      <c r="M79" s="25" t="s">
        <v>82</v>
      </c>
      <c r="N79" s="25" t="s">
        <v>83</v>
      </c>
      <c r="O79" s="25" t="s">
        <v>84</v>
      </c>
      <c r="P79" s="25" t="s">
        <v>85</v>
      </c>
      <c r="Q79" s="25" t="s">
        <v>86</v>
      </c>
      <c r="R79" s="25" t="s">
        <v>87</v>
      </c>
      <c r="S79" s="25" t="s">
        <v>88</v>
      </c>
      <c r="T79" s="25" t="s">
        <v>89</v>
      </c>
      <c r="U79" s="25" t="s">
        <v>90</v>
      </c>
      <c r="V79" s="25" t="s">
        <v>91</v>
      </c>
      <c r="W79" s="25" t="s">
        <v>92</v>
      </c>
      <c r="X79" s="25" t="s">
        <v>93</v>
      </c>
      <c r="Y79" s="25" t="s">
        <v>94</v>
      </c>
      <c r="Z79" s="25" t="s">
        <v>95</v>
      </c>
      <c r="AA79" s="25" t="s">
        <v>96</v>
      </c>
      <c r="AB79" s="25" t="s">
        <v>97</v>
      </c>
      <c r="AC79" s="25" t="s">
        <v>98</v>
      </c>
      <c r="AD79" s="25" t="s">
        <v>99</v>
      </c>
      <c r="AE79" s="25" t="s">
        <v>202</v>
      </c>
      <c r="AF79" s="25" t="s">
        <v>100</v>
      </c>
      <c r="AG79" s="25" t="s">
        <v>101</v>
      </c>
      <c r="AH79" s="25" t="s">
        <v>141</v>
      </c>
      <c r="AI79" s="25" t="s">
        <v>204</v>
      </c>
      <c r="AJ79" s="25" t="s">
        <v>102</v>
      </c>
      <c r="AK79" s="25" t="s">
        <v>103</v>
      </c>
      <c r="AL79" s="25" t="s">
        <v>205</v>
      </c>
      <c r="AM79" s="25" t="s">
        <v>206</v>
      </c>
    </row>
    <row r="80" spans="2:39">
      <c r="B80" s="25" t="s">
        <v>104</v>
      </c>
      <c r="C80" s="26">
        <v>1.12E-2</v>
      </c>
      <c r="D80" s="26">
        <v>7.9000000000000008E-3</v>
      </c>
      <c r="E80" s="26">
        <v>1.61E-2</v>
      </c>
      <c r="F80" s="26">
        <v>2.9600000000000001E-2</v>
      </c>
      <c r="G80" s="26">
        <v>1.7000000000000001E-2</v>
      </c>
      <c r="H80" s="26">
        <v>1.1299999999999999E-2</v>
      </c>
      <c r="I80" s="27" t="s">
        <v>105</v>
      </c>
      <c r="J80" s="27" t="s">
        <v>105</v>
      </c>
      <c r="K80" s="27" t="s">
        <v>105</v>
      </c>
      <c r="L80" s="27" t="s">
        <v>105</v>
      </c>
      <c r="M80" s="26">
        <v>1.37E-2</v>
      </c>
      <c r="N80" s="27" t="s">
        <v>105</v>
      </c>
      <c r="O80" s="27" t="s">
        <v>105</v>
      </c>
      <c r="P80" s="26">
        <v>1.24E-2</v>
      </c>
      <c r="Q80" s="26">
        <v>2.3699999999999999E-2</v>
      </c>
      <c r="R80" s="27" t="s">
        <v>105</v>
      </c>
      <c r="S80" s="26">
        <v>1.8499999999999999E-2</v>
      </c>
      <c r="T80" s="26">
        <v>2.1899999999999999E-2</v>
      </c>
      <c r="U80" s="26">
        <v>1.18E-2</v>
      </c>
      <c r="V80" s="27" t="s">
        <v>105</v>
      </c>
      <c r="W80" s="26">
        <v>1.7100000000000001E-2</v>
      </c>
      <c r="X80" s="26">
        <v>2.8E-3</v>
      </c>
      <c r="Y80" s="26">
        <v>1.41E-2</v>
      </c>
      <c r="Z80" s="27" t="s">
        <v>105</v>
      </c>
      <c r="AA80" s="26">
        <v>3.1899999999999998E-2</v>
      </c>
      <c r="AB80" s="26">
        <v>4.1000000000000003E-3</v>
      </c>
      <c r="AC80" s="26">
        <v>8.6E-3</v>
      </c>
      <c r="AD80" s="26">
        <v>3.2099999999999997E-2</v>
      </c>
      <c r="AE80" s="26" t="s">
        <v>105</v>
      </c>
      <c r="AF80" s="27">
        <v>6.6E-3</v>
      </c>
      <c r="AG80" s="27" t="s">
        <v>105</v>
      </c>
      <c r="AH80" s="27" t="s">
        <v>105</v>
      </c>
      <c r="AI80" s="27" t="s">
        <v>105</v>
      </c>
      <c r="AJ80" s="27" t="s">
        <v>105</v>
      </c>
      <c r="AK80" s="27" t="s">
        <v>105</v>
      </c>
      <c r="AL80" s="27" t="s">
        <v>105</v>
      </c>
      <c r="AM80" s="27" t="s">
        <v>105</v>
      </c>
    </row>
    <row r="81" spans="2:39">
      <c r="B81" s="25" t="s">
        <v>106</v>
      </c>
      <c r="C81" s="26">
        <v>1.11E-2</v>
      </c>
      <c r="D81" s="26">
        <v>1.18E-2</v>
      </c>
      <c r="E81" s="26">
        <v>1.9800000000000002E-2</v>
      </c>
      <c r="F81" s="26">
        <v>1.29E-2</v>
      </c>
      <c r="G81" s="26">
        <v>1.41E-2</v>
      </c>
      <c r="H81" s="26">
        <v>1.2800000000000001E-2</v>
      </c>
      <c r="I81" s="27" t="s">
        <v>105</v>
      </c>
      <c r="J81" s="27" t="s">
        <v>105</v>
      </c>
      <c r="K81" s="26">
        <v>1.49E-2</v>
      </c>
      <c r="L81" s="27" t="s">
        <v>105</v>
      </c>
      <c r="M81" s="26">
        <v>1.2500000000000001E-2</v>
      </c>
      <c r="N81" s="26">
        <v>1.0800000000000001E-2</v>
      </c>
      <c r="O81" s="27" t="s">
        <v>105</v>
      </c>
      <c r="P81" s="26">
        <v>1.47E-2</v>
      </c>
      <c r="Q81" s="26">
        <v>2.92E-2</v>
      </c>
      <c r="R81" s="27" t="s">
        <v>105</v>
      </c>
      <c r="S81" s="26">
        <v>1.54E-2</v>
      </c>
      <c r="T81" s="26">
        <v>2.1999999999999999E-2</v>
      </c>
      <c r="U81" s="26">
        <v>1.1599999999999999E-2</v>
      </c>
      <c r="V81" s="26">
        <v>1.15E-2</v>
      </c>
      <c r="W81" s="26">
        <v>2.1299999999999999E-2</v>
      </c>
      <c r="X81" s="26">
        <v>9.5999999999999992E-3</v>
      </c>
      <c r="Y81" s="26">
        <v>2.4199999999999999E-2</v>
      </c>
      <c r="Z81" s="26">
        <v>9.7999999999999997E-3</v>
      </c>
      <c r="AA81" s="26">
        <v>3.0700000000000002E-2</v>
      </c>
      <c r="AB81" s="26">
        <v>5.5999999999999999E-3</v>
      </c>
      <c r="AC81" s="26">
        <v>8.0999999999999996E-3</v>
      </c>
      <c r="AD81" s="26">
        <v>2.1899999999999999E-2</v>
      </c>
      <c r="AE81" s="26" t="s">
        <v>105</v>
      </c>
      <c r="AF81" s="27">
        <v>6.1999999999999998E-3</v>
      </c>
      <c r="AG81" s="26" t="s">
        <v>105</v>
      </c>
      <c r="AH81" s="27" t="s">
        <v>105</v>
      </c>
      <c r="AI81" s="27" t="s">
        <v>105</v>
      </c>
      <c r="AJ81" s="27">
        <v>3.5000000000000001E-3</v>
      </c>
      <c r="AK81" s="27" t="s">
        <v>105</v>
      </c>
      <c r="AL81" s="27" t="s">
        <v>105</v>
      </c>
      <c r="AM81" s="27" t="s">
        <v>105</v>
      </c>
    </row>
    <row r="82" spans="2:39">
      <c r="B82" s="25" t="s">
        <v>107</v>
      </c>
      <c r="C82" s="26">
        <v>9.7000000000000003E-3</v>
      </c>
      <c r="D82" s="26">
        <v>8.2000000000000007E-3</v>
      </c>
      <c r="E82" s="26">
        <v>2.2100000000000002E-2</v>
      </c>
      <c r="F82" s="26">
        <v>1.6199999999999999E-2</v>
      </c>
      <c r="G82" s="26">
        <v>1.44E-2</v>
      </c>
      <c r="H82" s="26">
        <v>1.15E-2</v>
      </c>
      <c r="I82" s="26">
        <v>1.09E-2</v>
      </c>
      <c r="J82" s="26">
        <v>8.8000000000000005E-3</v>
      </c>
      <c r="K82" s="26">
        <v>1.5699999999999999E-2</v>
      </c>
      <c r="L82" s="27" t="s">
        <v>105</v>
      </c>
      <c r="M82" s="26">
        <v>1.23E-2</v>
      </c>
      <c r="N82" s="26">
        <v>1.11E-2</v>
      </c>
      <c r="O82" s="27" t="s">
        <v>105</v>
      </c>
      <c r="P82" s="26">
        <v>2.1700000000000001E-2</v>
      </c>
      <c r="Q82" s="26">
        <v>2.46E-2</v>
      </c>
      <c r="R82" s="26">
        <v>5.7999999999999996E-3</v>
      </c>
      <c r="S82" s="26">
        <v>1.72E-2</v>
      </c>
      <c r="T82" s="26">
        <v>2.1999999999999999E-2</v>
      </c>
      <c r="U82" s="26">
        <v>1.2200000000000001E-2</v>
      </c>
      <c r="V82" s="26">
        <v>1.37E-2</v>
      </c>
      <c r="W82" s="26">
        <v>1.72E-2</v>
      </c>
      <c r="X82" s="26">
        <v>1.21E-2</v>
      </c>
      <c r="Y82" s="26">
        <v>1.7999999999999999E-2</v>
      </c>
      <c r="Z82" s="26">
        <v>8.8000000000000005E-3</v>
      </c>
      <c r="AA82" s="26">
        <v>3.4799999999999998E-2</v>
      </c>
      <c r="AB82" s="26">
        <v>4.4999999999999997E-3</v>
      </c>
      <c r="AC82" s="26">
        <v>8.5000000000000006E-3</v>
      </c>
      <c r="AD82" s="26">
        <v>1.9400000000000001E-2</v>
      </c>
      <c r="AE82" s="26" t="s">
        <v>105</v>
      </c>
      <c r="AF82" s="27">
        <v>6.6E-3</v>
      </c>
      <c r="AG82" s="26" t="s">
        <v>105</v>
      </c>
      <c r="AH82" s="27" t="s">
        <v>105</v>
      </c>
      <c r="AI82" s="27" t="s">
        <v>105</v>
      </c>
      <c r="AJ82" s="27">
        <v>2.0999999999999999E-3</v>
      </c>
      <c r="AK82" s="27" t="s">
        <v>105</v>
      </c>
      <c r="AL82" s="27" t="s">
        <v>105</v>
      </c>
      <c r="AM82" s="27" t="s">
        <v>105</v>
      </c>
    </row>
    <row r="83" spans="2:39">
      <c r="B83" s="25" t="s">
        <v>108</v>
      </c>
      <c r="C83" s="26">
        <v>1.03E-2</v>
      </c>
      <c r="D83" s="26">
        <v>7.7999999999999996E-3</v>
      </c>
      <c r="E83" s="26">
        <v>1.78E-2</v>
      </c>
      <c r="F83" s="26">
        <v>1.47E-2</v>
      </c>
      <c r="G83" s="26">
        <v>1.4500000000000001E-2</v>
      </c>
      <c r="H83" s="26">
        <v>1.66E-2</v>
      </c>
      <c r="I83" s="26">
        <v>1.24E-2</v>
      </c>
      <c r="J83" s="26">
        <v>1.09E-2</v>
      </c>
      <c r="K83" s="26">
        <v>1.4500000000000001E-2</v>
      </c>
      <c r="L83" s="27" t="s">
        <v>105</v>
      </c>
      <c r="M83" s="26">
        <v>1.8200000000000001E-2</v>
      </c>
      <c r="N83" s="26">
        <v>1.1599999999999999E-2</v>
      </c>
      <c r="O83" s="26">
        <v>1.6E-2</v>
      </c>
      <c r="P83" s="26">
        <v>2.3099999999999999E-2</v>
      </c>
      <c r="Q83" s="26">
        <v>3.5900000000000001E-2</v>
      </c>
      <c r="R83" s="26">
        <v>0.01</v>
      </c>
      <c r="S83" s="26">
        <v>1.55E-2</v>
      </c>
      <c r="T83" s="26">
        <v>2.1999999999999999E-2</v>
      </c>
      <c r="U83" s="26">
        <v>1.17E-2</v>
      </c>
      <c r="V83" s="26">
        <v>1.3100000000000001E-2</v>
      </c>
      <c r="W83" s="26">
        <v>1.78E-2</v>
      </c>
      <c r="X83" s="26">
        <v>1.15E-2</v>
      </c>
      <c r="Y83" s="26">
        <v>0.02</v>
      </c>
      <c r="Z83" s="26">
        <v>1.01E-2</v>
      </c>
      <c r="AA83" s="26">
        <v>3.95E-2</v>
      </c>
      <c r="AB83" s="26">
        <v>5.0000000000000001E-3</v>
      </c>
      <c r="AC83" s="26">
        <v>1.01E-2</v>
      </c>
      <c r="AD83" s="26">
        <v>1.77E-2</v>
      </c>
      <c r="AE83" s="26" t="s">
        <v>105</v>
      </c>
      <c r="AF83" s="27">
        <v>7.7000000000000002E-3</v>
      </c>
      <c r="AG83" s="26" t="s">
        <v>105</v>
      </c>
      <c r="AH83" s="27" t="s">
        <v>105</v>
      </c>
      <c r="AI83" s="27" t="s">
        <v>105</v>
      </c>
      <c r="AJ83" s="27">
        <v>3.5999999999999999E-3</v>
      </c>
      <c r="AK83" s="27" t="s">
        <v>105</v>
      </c>
      <c r="AL83" s="27" t="s">
        <v>105</v>
      </c>
      <c r="AM83" s="27" t="s">
        <v>105</v>
      </c>
    </row>
    <row r="84" spans="2:39">
      <c r="B84" s="25" t="s">
        <v>109</v>
      </c>
      <c r="C84" s="26">
        <v>1.6799999999999999E-2</v>
      </c>
      <c r="D84" s="26">
        <v>7.9000000000000008E-3</v>
      </c>
      <c r="E84" s="26">
        <v>3.4000000000000002E-2</v>
      </c>
      <c r="F84" s="26">
        <v>1.55E-2</v>
      </c>
      <c r="G84" s="26">
        <v>1.5900000000000001E-2</v>
      </c>
      <c r="H84" s="26">
        <v>2.3099999999999999E-2</v>
      </c>
      <c r="I84" s="26">
        <v>1.0200000000000001E-2</v>
      </c>
      <c r="J84" s="26">
        <v>8.2000000000000007E-3</v>
      </c>
      <c r="K84" s="26">
        <v>1.55E-2</v>
      </c>
      <c r="L84" s="27" t="s">
        <v>105</v>
      </c>
      <c r="M84" s="26">
        <v>1.4800000000000001E-2</v>
      </c>
      <c r="N84" s="26">
        <v>1.1599999999999999E-2</v>
      </c>
      <c r="O84" s="26">
        <v>2.1899999999999999E-2</v>
      </c>
      <c r="P84" s="26">
        <v>3.32E-2</v>
      </c>
      <c r="Q84" s="27" t="s">
        <v>105</v>
      </c>
      <c r="R84" s="26">
        <v>7.7000000000000002E-3</v>
      </c>
      <c r="S84" s="27" t="s">
        <v>105</v>
      </c>
      <c r="T84" s="26">
        <v>2.1999999999999999E-2</v>
      </c>
      <c r="U84" s="26">
        <v>1.26E-2</v>
      </c>
      <c r="V84" s="26">
        <v>1.2800000000000001E-2</v>
      </c>
      <c r="W84" s="26">
        <v>1.52E-2</v>
      </c>
      <c r="X84" s="26">
        <v>1.6199999999999999E-2</v>
      </c>
      <c r="Y84" s="26">
        <v>1.7299999999999999E-2</v>
      </c>
      <c r="Z84" s="26">
        <v>1.1299999999999999E-2</v>
      </c>
      <c r="AA84" s="26">
        <v>4.7199999999999999E-2</v>
      </c>
      <c r="AB84" s="26">
        <v>5.1999999999999998E-3</v>
      </c>
      <c r="AC84" s="26">
        <v>1.04E-2</v>
      </c>
      <c r="AD84" s="26">
        <v>1.67E-2</v>
      </c>
      <c r="AE84" s="26" t="s">
        <v>105</v>
      </c>
      <c r="AF84" s="26">
        <v>8.0000000000000002E-3</v>
      </c>
      <c r="AG84" s="26" t="s">
        <v>105</v>
      </c>
      <c r="AH84" s="27" t="s">
        <v>105</v>
      </c>
      <c r="AI84" s="27" t="s">
        <v>105</v>
      </c>
      <c r="AJ84" s="27">
        <v>1.0699999999999999E-2</v>
      </c>
      <c r="AK84" s="27" t="s">
        <v>105</v>
      </c>
      <c r="AL84" s="27" t="s">
        <v>105</v>
      </c>
      <c r="AM84" s="27" t="s">
        <v>105</v>
      </c>
    </row>
    <row r="85" spans="2:39">
      <c r="B85" s="25" t="s">
        <v>110</v>
      </c>
      <c r="C85" s="26">
        <v>1.0200000000000001E-2</v>
      </c>
      <c r="D85" s="26">
        <v>1.12E-2</v>
      </c>
      <c r="E85" s="26">
        <v>3.7600000000000001E-2</v>
      </c>
      <c r="F85" s="26">
        <v>1.5699999999999999E-2</v>
      </c>
      <c r="G85" s="26">
        <v>1.7000000000000001E-2</v>
      </c>
      <c r="H85" s="26">
        <v>3.6400000000000002E-2</v>
      </c>
      <c r="I85" s="26">
        <v>1.4200000000000001E-2</v>
      </c>
      <c r="J85" s="26">
        <v>9.1999999999999998E-3</v>
      </c>
      <c r="K85" s="26">
        <v>1.2500000000000001E-2</v>
      </c>
      <c r="L85" s="26">
        <v>1.43E-2</v>
      </c>
      <c r="M85" s="26">
        <v>1.5900000000000001E-2</v>
      </c>
      <c r="N85" s="26">
        <v>9.7999999999999997E-3</v>
      </c>
      <c r="O85" s="26">
        <v>2.2700000000000001E-2</v>
      </c>
      <c r="P85" s="26">
        <v>2.8400000000000002E-2</v>
      </c>
      <c r="Q85" s="26">
        <v>6.7100000000000007E-2</v>
      </c>
      <c r="R85" s="26">
        <v>7.7000000000000002E-3</v>
      </c>
      <c r="S85" s="26">
        <v>2.3599999999999999E-2</v>
      </c>
      <c r="T85" s="26">
        <v>2.1999999999999999E-2</v>
      </c>
      <c r="U85" s="26">
        <v>1.34E-2</v>
      </c>
      <c r="V85" s="26">
        <v>1.32E-2</v>
      </c>
      <c r="W85" s="26">
        <v>1.7399999999999999E-2</v>
      </c>
      <c r="X85" s="26">
        <v>2.0400000000000001E-2</v>
      </c>
      <c r="Y85" s="26">
        <v>1.78E-2</v>
      </c>
      <c r="Z85" s="26">
        <v>1.17E-2</v>
      </c>
      <c r="AA85" s="26">
        <v>4.99E-2</v>
      </c>
      <c r="AB85" s="26">
        <v>5.7999999999999996E-3</v>
      </c>
      <c r="AC85" s="26">
        <v>1.2800000000000001E-2</v>
      </c>
      <c r="AD85" s="26">
        <v>2.0500000000000001E-2</v>
      </c>
      <c r="AE85" s="26" t="s">
        <v>105</v>
      </c>
      <c r="AF85" s="26">
        <v>8.3999999999999995E-3</v>
      </c>
      <c r="AG85" s="26">
        <v>1.84E-2</v>
      </c>
      <c r="AH85" s="26" t="s">
        <v>105</v>
      </c>
      <c r="AI85" s="26" t="s">
        <v>105</v>
      </c>
      <c r="AJ85" s="26">
        <v>5.7999999999999996E-3</v>
      </c>
      <c r="AK85" s="26">
        <v>1.0699999999999999E-2</v>
      </c>
      <c r="AL85" s="26" t="s">
        <v>105</v>
      </c>
      <c r="AM85" s="26" t="s">
        <v>105</v>
      </c>
    </row>
    <row r="86" spans="2:39">
      <c r="B86" s="25" t="s">
        <v>207</v>
      </c>
      <c r="C86" s="26">
        <v>1.47E-2</v>
      </c>
      <c r="D86" s="26">
        <v>8.2000000000000007E-3</v>
      </c>
      <c r="E86" s="26">
        <v>4.3299999999999998E-2</v>
      </c>
      <c r="F86" s="26">
        <v>1.54E-2</v>
      </c>
      <c r="G86" s="26">
        <v>1.6500000000000001E-2</v>
      </c>
      <c r="H86" s="26">
        <v>2.3300000000000001E-2</v>
      </c>
      <c r="I86" s="26">
        <v>1.6E-2</v>
      </c>
      <c r="J86" s="26">
        <v>7.7000000000000002E-3</v>
      </c>
      <c r="K86" s="26">
        <v>4.4999999999999997E-3</v>
      </c>
      <c r="L86" s="26">
        <v>1.47E-2</v>
      </c>
      <c r="M86" s="26">
        <v>1.54E-2</v>
      </c>
      <c r="N86" s="26">
        <v>9.5999999999999992E-3</v>
      </c>
      <c r="O86" s="26">
        <v>2.2700000000000001E-2</v>
      </c>
      <c r="P86" s="26">
        <v>3.2000000000000001E-2</v>
      </c>
      <c r="Q86" s="26" t="s">
        <v>105</v>
      </c>
      <c r="R86" s="26">
        <v>8.5000000000000006E-3</v>
      </c>
      <c r="S86" s="26">
        <v>2.53E-2</v>
      </c>
      <c r="T86" s="26">
        <v>2.1999999999999999E-2</v>
      </c>
      <c r="U86" s="26">
        <v>1.9400000000000001E-2</v>
      </c>
      <c r="V86" s="26">
        <v>1.34E-2</v>
      </c>
      <c r="W86" s="26">
        <v>1.5900000000000001E-2</v>
      </c>
      <c r="X86" s="26">
        <v>2.2499999999999999E-2</v>
      </c>
      <c r="Y86" s="26">
        <v>2.0199999999999999E-2</v>
      </c>
      <c r="Z86" s="26">
        <v>1.09E-2</v>
      </c>
      <c r="AA86" s="26">
        <v>4.9599999999999998E-2</v>
      </c>
      <c r="AB86" s="26">
        <v>5.8999999999999999E-3</v>
      </c>
      <c r="AC86" s="26">
        <v>1.12E-2</v>
      </c>
      <c r="AD86" s="26">
        <v>2.87E-2</v>
      </c>
      <c r="AE86" s="26" t="s">
        <v>105</v>
      </c>
      <c r="AF86" s="26">
        <v>7.7000000000000002E-3</v>
      </c>
      <c r="AG86" s="26">
        <v>0.02</v>
      </c>
      <c r="AH86" s="26" t="s">
        <v>105</v>
      </c>
      <c r="AI86" s="26">
        <v>1.52E-2</v>
      </c>
      <c r="AJ86" s="26">
        <v>8.2000000000000007E-3</v>
      </c>
      <c r="AK86" s="26">
        <v>1.04E-2</v>
      </c>
      <c r="AL86" s="26">
        <v>1.5E-3</v>
      </c>
      <c r="AM86" s="26" t="s">
        <v>105</v>
      </c>
    </row>
    <row r="87" spans="2:39">
      <c r="B87" s="25" t="s">
        <v>208</v>
      </c>
      <c r="C87" s="26">
        <v>1.4200000000000001E-2</v>
      </c>
      <c r="D87" s="26">
        <v>5.1000000000000004E-3</v>
      </c>
      <c r="E87" s="26">
        <v>3.6299999999999999E-2</v>
      </c>
      <c r="F87" s="26">
        <v>1.49E-2</v>
      </c>
      <c r="G87" s="26">
        <v>1.6799999999999999E-2</v>
      </c>
      <c r="H87" s="26">
        <v>2.2599999999999999E-2</v>
      </c>
      <c r="I87" s="26">
        <v>1.3299999999999999E-2</v>
      </c>
      <c r="J87" s="26">
        <v>6.7999999999999996E-3</v>
      </c>
      <c r="K87" s="26">
        <v>5.3E-3</v>
      </c>
      <c r="L87" s="26">
        <v>1.4999999999999999E-2</v>
      </c>
      <c r="M87" s="26">
        <v>1.78E-2</v>
      </c>
      <c r="N87" s="26">
        <v>1.06E-2</v>
      </c>
      <c r="O87" s="26">
        <v>2.3E-2</v>
      </c>
      <c r="P87" s="26">
        <v>2.8000000000000001E-2</v>
      </c>
      <c r="Q87" s="26">
        <v>3.1300000000000001E-2</v>
      </c>
      <c r="R87" s="26">
        <v>8.3000000000000001E-3</v>
      </c>
      <c r="S87" s="26">
        <v>2.3E-2</v>
      </c>
      <c r="T87" s="26">
        <v>2.1999999999999999E-2</v>
      </c>
      <c r="U87" s="26">
        <v>1.7399999999999999E-2</v>
      </c>
      <c r="V87" s="26">
        <v>1.23E-2</v>
      </c>
      <c r="W87" s="26">
        <v>1.7299999999999999E-2</v>
      </c>
      <c r="X87" s="26">
        <v>2.1499999999999998E-2</v>
      </c>
      <c r="Y87" s="26">
        <v>2.07E-2</v>
      </c>
      <c r="Z87" s="26">
        <v>1.0699999999999999E-2</v>
      </c>
      <c r="AA87" s="26">
        <v>4.6399999999999997E-2</v>
      </c>
      <c r="AB87" s="26">
        <v>5.8999999999999999E-3</v>
      </c>
      <c r="AC87" s="26">
        <v>1.06E-2</v>
      </c>
      <c r="AD87" s="26">
        <v>3.3399999999999999E-2</v>
      </c>
      <c r="AE87" s="26" t="s">
        <v>105</v>
      </c>
      <c r="AF87" s="26">
        <v>7.4000000000000003E-3</v>
      </c>
      <c r="AG87" s="26">
        <v>1.29E-2</v>
      </c>
      <c r="AH87" s="26" t="s">
        <v>105</v>
      </c>
      <c r="AI87" s="26">
        <v>1.12E-2</v>
      </c>
      <c r="AJ87" s="26">
        <v>9.2999999999999992E-3</v>
      </c>
      <c r="AK87" s="26" t="s">
        <v>105</v>
      </c>
      <c r="AL87" s="26">
        <v>8.3000000000000001E-3</v>
      </c>
      <c r="AM87" s="26" t="s">
        <v>105</v>
      </c>
    </row>
    <row r="88" spans="2:39">
      <c r="B88" s="25" t="s">
        <v>209</v>
      </c>
      <c r="C88" s="26">
        <v>1.9099999999999999E-2</v>
      </c>
      <c r="D88" s="26">
        <v>5.7999999999999996E-3</v>
      </c>
      <c r="E88" s="26">
        <v>3.6400000000000002E-2</v>
      </c>
      <c r="F88" s="26">
        <v>1.55E-2</v>
      </c>
      <c r="G88" s="26">
        <v>2.0500000000000001E-2</v>
      </c>
      <c r="H88" s="26">
        <v>2.0799999999999999E-2</v>
      </c>
      <c r="I88" s="26">
        <v>1.6799999999999999E-2</v>
      </c>
      <c r="J88" s="26">
        <v>7.1999999999999998E-3</v>
      </c>
      <c r="K88" s="26">
        <v>5.4000000000000003E-3</v>
      </c>
      <c r="L88" s="26">
        <v>1.47E-2</v>
      </c>
      <c r="M88" s="26">
        <v>1.9900000000000001E-2</v>
      </c>
      <c r="N88" s="26">
        <v>1.04E-2</v>
      </c>
      <c r="O88" s="26">
        <v>2.3E-2</v>
      </c>
      <c r="P88" s="26">
        <v>2.6200000000000001E-2</v>
      </c>
      <c r="Q88" s="26">
        <v>1.67E-2</v>
      </c>
      <c r="R88" s="26">
        <v>9.1000000000000004E-3</v>
      </c>
      <c r="S88" s="26">
        <v>2.1899999999999999E-2</v>
      </c>
      <c r="T88" s="26">
        <v>2.1999999999999999E-2</v>
      </c>
      <c r="U88" s="26">
        <v>1.55E-2</v>
      </c>
      <c r="V88" s="26">
        <v>1.2699999999999999E-2</v>
      </c>
      <c r="W88" s="26">
        <v>1.7500000000000002E-2</v>
      </c>
      <c r="X88" s="26">
        <v>1.6899999999999998E-2</v>
      </c>
      <c r="Y88" s="26">
        <v>2.18E-2</v>
      </c>
      <c r="Z88" s="26">
        <v>9.4999999999999998E-3</v>
      </c>
      <c r="AA88" s="26">
        <v>4.8800000000000003E-2</v>
      </c>
      <c r="AB88" s="26">
        <v>5.8999999999999999E-3</v>
      </c>
      <c r="AC88" s="26">
        <v>1.06E-2</v>
      </c>
      <c r="AD88" s="26">
        <v>3.7699999999999997E-2</v>
      </c>
      <c r="AE88" s="26" t="s">
        <v>105</v>
      </c>
      <c r="AF88" s="26">
        <v>6.8999999999999999E-3</v>
      </c>
      <c r="AG88" s="26">
        <v>1.21E-2</v>
      </c>
      <c r="AH88" s="26">
        <v>4.1999999999999997E-3</v>
      </c>
      <c r="AI88" s="26">
        <v>1.3100000000000001E-2</v>
      </c>
      <c r="AJ88" s="26">
        <v>3.5999999999999999E-3</v>
      </c>
      <c r="AK88" s="26">
        <v>1.37E-2</v>
      </c>
      <c r="AL88" s="26">
        <v>9.1999999999999998E-3</v>
      </c>
      <c r="AM88" s="26" t="s">
        <v>105</v>
      </c>
    </row>
    <row r="93" spans="2:39">
      <c r="E93" s="2" t="s">
        <v>334</v>
      </c>
    </row>
    <row r="94" spans="2:39">
      <c r="E94" s="2" t="s">
        <v>113</v>
      </c>
    </row>
    <row r="95" spans="2:39">
      <c r="G95" s="2" t="s">
        <v>114</v>
      </c>
      <c r="H95" s="2">
        <v>2010</v>
      </c>
      <c r="I95" s="2" t="s">
        <v>115</v>
      </c>
      <c r="J95" s="2" t="s">
        <v>115</v>
      </c>
      <c r="K95" s="2" t="s">
        <v>115</v>
      </c>
      <c r="L95" s="2" t="s">
        <v>115</v>
      </c>
      <c r="M95" s="2" t="s">
        <v>115</v>
      </c>
      <c r="N95" s="2" t="s">
        <v>115</v>
      </c>
      <c r="O95" s="2" t="s">
        <v>115</v>
      </c>
      <c r="P95" s="2" t="s">
        <v>115</v>
      </c>
      <c r="Q95" s="2" t="s">
        <v>115</v>
      </c>
      <c r="R95" s="2" t="s">
        <v>115</v>
      </c>
      <c r="S95" s="2" t="s">
        <v>115</v>
      </c>
      <c r="T95" s="2" t="s">
        <v>115</v>
      </c>
      <c r="U95" s="2" t="s">
        <v>115</v>
      </c>
      <c r="V95" s="2" t="s">
        <v>115</v>
      </c>
      <c r="W95" s="2" t="s">
        <v>115</v>
      </c>
      <c r="X95" s="2" t="s">
        <v>115</v>
      </c>
      <c r="Y95" s="2" t="s">
        <v>115</v>
      </c>
      <c r="Z95" s="2" t="s">
        <v>115</v>
      </c>
      <c r="AA95" s="2" t="s">
        <v>115</v>
      </c>
      <c r="AB95" s="2" t="s">
        <v>115</v>
      </c>
      <c r="AC95" s="2" t="s">
        <v>115</v>
      </c>
      <c r="AD95" s="2" t="s">
        <v>115</v>
      </c>
      <c r="AE95" s="2" t="s">
        <v>115</v>
      </c>
      <c r="AF95" s="2" t="s">
        <v>115</v>
      </c>
      <c r="AG95" s="2" t="s">
        <v>115</v>
      </c>
      <c r="AH95" s="2" t="s">
        <v>115</v>
      </c>
      <c r="AI95" s="2" t="s">
        <v>115</v>
      </c>
      <c r="AJ95" s="2" t="s">
        <v>115</v>
      </c>
      <c r="AK95" s="2" t="s">
        <v>115</v>
      </c>
      <c r="AL95" s="2" t="s">
        <v>115</v>
      </c>
      <c r="AM95" s="2" t="s">
        <v>115</v>
      </c>
    </row>
    <row r="96" spans="2:39">
      <c r="E96" s="2" t="s">
        <v>116</v>
      </c>
      <c r="F96" s="2" t="s">
        <v>2</v>
      </c>
      <c r="G96" s="2" t="s">
        <v>335</v>
      </c>
      <c r="I96" s="2" t="s">
        <v>10</v>
      </c>
      <c r="J96" s="2" t="s">
        <v>11</v>
      </c>
      <c r="K96" s="2" t="s">
        <v>12</v>
      </c>
      <c r="L96" s="2" t="s">
        <v>13</v>
      </c>
      <c r="M96" s="2" t="s">
        <v>14</v>
      </c>
      <c r="N96" s="2" t="s">
        <v>15</v>
      </c>
      <c r="O96" s="2" t="s">
        <v>16</v>
      </c>
      <c r="P96" s="2" t="s">
        <v>17</v>
      </c>
      <c r="Q96" s="2" t="s">
        <v>18</v>
      </c>
      <c r="R96" s="2" t="s">
        <v>19</v>
      </c>
      <c r="S96" s="2" t="s">
        <v>20</v>
      </c>
      <c r="T96" s="2" t="s">
        <v>21</v>
      </c>
      <c r="U96" s="95" t="s">
        <v>199</v>
      </c>
      <c r="V96" s="2" t="s">
        <v>22</v>
      </c>
      <c r="W96" s="2" t="s">
        <v>23</v>
      </c>
      <c r="X96" s="2" t="s">
        <v>24</v>
      </c>
      <c r="Y96" s="2" t="s">
        <v>25</v>
      </c>
      <c r="Z96" s="2" t="s">
        <v>26</v>
      </c>
      <c r="AA96" s="2" t="s">
        <v>27</v>
      </c>
      <c r="AB96" s="2" t="s">
        <v>28</v>
      </c>
      <c r="AC96" s="2" t="s">
        <v>29</v>
      </c>
      <c r="AD96" s="2" t="s">
        <v>119</v>
      </c>
      <c r="AE96" s="2" t="s">
        <v>31</v>
      </c>
      <c r="AF96" s="2" t="s">
        <v>32</v>
      </c>
      <c r="AG96" s="2" t="s">
        <v>33</v>
      </c>
      <c r="AH96" s="2" t="s">
        <v>34</v>
      </c>
      <c r="AI96" s="2" t="s">
        <v>35</v>
      </c>
      <c r="AJ96" s="2" t="s">
        <v>36</v>
      </c>
      <c r="AK96" s="2" t="s">
        <v>37</v>
      </c>
      <c r="AL96" s="2" t="s">
        <v>38</v>
      </c>
      <c r="AM96" s="2" t="s">
        <v>39</v>
      </c>
    </row>
    <row r="97" spans="2:45">
      <c r="E97" s="2" t="s">
        <v>45</v>
      </c>
      <c r="F97" s="2" t="s">
        <v>120</v>
      </c>
      <c r="G97" s="2" t="s">
        <v>214</v>
      </c>
      <c r="I97" s="28">
        <v>12.8536766918801</v>
      </c>
      <c r="J97" s="28">
        <v>20.585896411714099</v>
      </c>
      <c r="K97" s="28">
        <v>7.2201400828622404</v>
      </c>
      <c r="L97" s="28">
        <v>12.3436758290278</v>
      </c>
      <c r="M97" s="28">
        <v>1.34834374327565</v>
      </c>
      <c r="N97" s="28">
        <v>14.707516039009899</v>
      </c>
      <c r="O97" s="28">
        <v>92.623795522433198</v>
      </c>
      <c r="P97" s="28">
        <v>6.4427349479795701</v>
      </c>
      <c r="Q97" s="28">
        <v>1.96481947311245</v>
      </c>
      <c r="R97" s="28">
        <v>57.340129023817198</v>
      </c>
      <c r="S97" s="28">
        <v>25.398725007923399</v>
      </c>
      <c r="T97" s="28">
        <v>125.283154628151</v>
      </c>
      <c r="U97" s="96">
        <v>14.0091698669022</v>
      </c>
      <c r="V97" s="28">
        <v>4.1566146922782297</v>
      </c>
      <c r="W97" s="28">
        <v>9.9060139719459404</v>
      </c>
      <c r="X97" s="28">
        <v>7.4699586847142401</v>
      </c>
      <c r="Y97" s="28">
        <v>0.88484565511480595</v>
      </c>
      <c r="Z97" s="28">
        <v>59.016980077685098</v>
      </c>
      <c r="AA97" s="28">
        <v>1.9355577811070199</v>
      </c>
      <c r="AB97" s="28">
        <v>1.4497119421795399</v>
      </c>
      <c r="AC97" s="28">
        <v>1.53444071943666</v>
      </c>
      <c r="AD97" s="28">
        <v>0.36053860400076698</v>
      </c>
      <c r="AE97" s="28">
        <v>21.337392559977499</v>
      </c>
      <c r="AF97" s="28">
        <v>41.716660863237401</v>
      </c>
      <c r="AG97" s="28">
        <v>27.886100405341399</v>
      </c>
      <c r="AH97" s="28">
        <v>10.186636112572399</v>
      </c>
      <c r="AI97" s="28">
        <v>7.9492790057525102</v>
      </c>
      <c r="AJ97" s="28">
        <v>47.972229699172203</v>
      </c>
      <c r="AK97" s="28">
        <v>2.6322778966488598</v>
      </c>
      <c r="AL97" s="28">
        <v>6.1246968677855502</v>
      </c>
      <c r="AM97" s="28">
        <v>92.612297996778395</v>
      </c>
    </row>
    <row r="98" spans="2:45">
      <c r="E98" s="2" t="s">
        <v>46</v>
      </c>
      <c r="F98" s="2" t="s">
        <v>120</v>
      </c>
      <c r="G98" s="2" t="s">
        <v>214</v>
      </c>
      <c r="I98" s="28">
        <v>12.525957429815501</v>
      </c>
      <c r="J98" s="28">
        <v>17.718316287217501</v>
      </c>
      <c r="K98" s="28">
        <v>6.0128533438368397</v>
      </c>
      <c r="L98" s="28">
        <v>10.179952837231101</v>
      </c>
      <c r="M98" s="28">
        <v>1.3479512124797</v>
      </c>
      <c r="N98" s="28">
        <v>14.2787664653875</v>
      </c>
      <c r="O98" s="28">
        <v>80.981140691880498</v>
      </c>
      <c r="P98" s="28">
        <v>10.9599705968579</v>
      </c>
      <c r="Q98" s="28">
        <v>2.65128216216563</v>
      </c>
      <c r="R98" s="28">
        <v>56.502467975905198</v>
      </c>
      <c r="S98" s="28">
        <v>23.053891390619501</v>
      </c>
      <c r="T98" s="28">
        <v>113.455645409757</v>
      </c>
      <c r="U98" s="96">
        <v>12.919395168331301</v>
      </c>
      <c r="V98" s="28">
        <v>3.7582113895488298</v>
      </c>
      <c r="W98" s="28">
        <v>9.6606105160597799</v>
      </c>
      <c r="X98" s="28">
        <v>6.9012134205304498</v>
      </c>
      <c r="Y98" s="28">
        <v>0.68095037669941505</v>
      </c>
      <c r="Z98" s="28">
        <v>46.100057928950697</v>
      </c>
      <c r="AA98" s="28">
        <v>1.57682993125566</v>
      </c>
      <c r="AB98" s="28">
        <v>1.0838946793233</v>
      </c>
      <c r="AC98" s="28">
        <v>3.1610738248944901</v>
      </c>
      <c r="AD98" s="28">
        <v>0.31564441644917401</v>
      </c>
      <c r="AE98" s="28">
        <v>20.021533826042099</v>
      </c>
      <c r="AF98" s="28">
        <v>35.610797323918803</v>
      </c>
      <c r="AG98" s="28">
        <v>24.062179937196401</v>
      </c>
      <c r="AH98" s="28">
        <v>10.132720215325801</v>
      </c>
      <c r="AI98" s="28">
        <v>7.2598266843478996</v>
      </c>
      <c r="AJ98" s="28">
        <v>42.978457115184803</v>
      </c>
      <c r="AK98" s="28">
        <v>2.5281541147016302</v>
      </c>
      <c r="AL98" s="28">
        <v>5.93494894893702</v>
      </c>
      <c r="AM98" s="28">
        <v>85.827989454443895</v>
      </c>
    </row>
    <row r="99" spans="2:45">
      <c r="E99" s="2" t="s">
        <v>47</v>
      </c>
      <c r="F99" s="2" t="s">
        <v>120</v>
      </c>
      <c r="G99" s="2" t="s">
        <v>214</v>
      </c>
      <c r="I99" s="28">
        <v>9.9894578525033797</v>
      </c>
      <c r="J99" s="28">
        <v>15.463685884039799</v>
      </c>
      <c r="K99" s="28">
        <v>5.0717162390429404</v>
      </c>
      <c r="L99" s="28"/>
      <c r="M99" s="28">
        <v>1.1035143283273601</v>
      </c>
      <c r="N99" s="28">
        <v>11.407510708938799</v>
      </c>
      <c r="O99" s="28">
        <v>62.9423712297571</v>
      </c>
      <c r="P99" s="28">
        <v>8.89744555034431</v>
      </c>
      <c r="Q99" s="28">
        <v>2.02679564858559</v>
      </c>
      <c r="R99" s="28">
        <v>52.200866021642703</v>
      </c>
      <c r="S99" s="28">
        <v>18.881679292097299</v>
      </c>
      <c r="T99" s="28">
        <v>98.933575006028406</v>
      </c>
      <c r="U99" s="96">
        <v>10.4135890076707</v>
      </c>
      <c r="V99" s="28">
        <v>3.2709970987734001</v>
      </c>
      <c r="W99" s="28">
        <v>4.7887863401332798</v>
      </c>
      <c r="X99" s="28">
        <v>5.5140849653803796</v>
      </c>
      <c r="Y99" s="28"/>
      <c r="Z99" s="28">
        <v>35.417696936517899</v>
      </c>
      <c r="AA99" s="28">
        <v>1.2558112033053901</v>
      </c>
      <c r="AB99" s="28">
        <v>0.24722112558359499</v>
      </c>
      <c r="AC99" s="28">
        <v>2.4866049726516102</v>
      </c>
      <c r="AD99" s="28">
        <v>0.217126163487177</v>
      </c>
      <c r="AE99" s="28">
        <v>15.463798473335199</v>
      </c>
      <c r="AF99" s="28"/>
      <c r="AG99" s="28">
        <v>18.2204158422735</v>
      </c>
      <c r="AH99" s="28">
        <v>7.50431467842429</v>
      </c>
      <c r="AI99" s="28">
        <v>4.8418713529207604</v>
      </c>
      <c r="AJ99" s="28"/>
      <c r="AK99" s="28">
        <v>1.09076284166376</v>
      </c>
      <c r="AL99" s="28">
        <v>4.1440511345808897</v>
      </c>
      <c r="AM99" s="28">
        <v>73.957621751188896</v>
      </c>
    </row>
    <row r="101" spans="2:45" ht="14.65" thickBot="1">
      <c r="I101" s="7" t="s">
        <v>10</v>
      </c>
      <c r="J101" s="7" t="s">
        <v>11</v>
      </c>
      <c r="K101" s="7" t="s">
        <v>12</v>
      </c>
      <c r="L101" s="7" t="s">
        <v>13</v>
      </c>
      <c r="M101" s="7" t="s">
        <v>14</v>
      </c>
      <c r="N101" s="7" t="s">
        <v>15</v>
      </c>
      <c r="O101" s="7" t="s">
        <v>16</v>
      </c>
      <c r="P101" s="7" t="s">
        <v>17</v>
      </c>
      <c r="Q101" s="7" t="s">
        <v>18</v>
      </c>
      <c r="R101" s="7" t="s">
        <v>19</v>
      </c>
      <c r="S101" s="7" t="s">
        <v>20</v>
      </c>
      <c r="T101" s="7" t="s">
        <v>21</v>
      </c>
      <c r="U101" s="7" t="s">
        <v>199</v>
      </c>
      <c r="V101" s="7" t="s">
        <v>22</v>
      </c>
      <c r="W101" s="7" t="s">
        <v>23</v>
      </c>
      <c r="X101" s="7" t="s">
        <v>24</v>
      </c>
      <c r="Y101" s="7" t="s">
        <v>25</v>
      </c>
      <c r="Z101" s="7" t="s">
        <v>26</v>
      </c>
      <c r="AA101" s="7" t="s">
        <v>27</v>
      </c>
      <c r="AB101" s="7" t="s">
        <v>28</v>
      </c>
      <c r="AC101" s="7" t="s">
        <v>29</v>
      </c>
      <c r="AD101" s="7" t="s">
        <v>30</v>
      </c>
      <c r="AE101" s="7" t="s">
        <v>31</v>
      </c>
      <c r="AF101" s="7" t="s">
        <v>32</v>
      </c>
      <c r="AG101" s="7" t="s">
        <v>33</v>
      </c>
      <c r="AH101" s="7" t="s">
        <v>34</v>
      </c>
      <c r="AI101" s="7" t="s">
        <v>35</v>
      </c>
      <c r="AJ101" s="7" t="s">
        <v>36</v>
      </c>
      <c r="AK101" s="7" t="s">
        <v>37</v>
      </c>
      <c r="AL101" s="7" t="s">
        <v>38</v>
      </c>
      <c r="AM101" s="7" t="s">
        <v>39</v>
      </c>
      <c r="AN101" s="10" t="s">
        <v>40</v>
      </c>
      <c r="AO101" s="10" t="s">
        <v>41</v>
      </c>
      <c r="AP101" s="10" t="s">
        <v>22</v>
      </c>
      <c r="AQ101" s="10" t="s">
        <v>42</v>
      </c>
      <c r="AR101" s="10" t="s">
        <v>43</v>
      </c>
      <c r="AS101" s="10" t="s">
        <v>44</v>
      </c>
    </row>
    <row r="104" spans="2:45" ht="14.25">
      <c r="F104" s="2" t="s">
        <v>52</v>
      </c>
      <c r="G104" s="2">
        <v>2005</v>
      </c>
      <c r="I104" s="13">
        <f>HLOOKUP(I$101,$C$78:$AO$88,11,FALSE)*1000/3.6</f>
        <v>3.5277777777777777</v>
      </c>
      <c r="J104" s="13">
        <f t="shared" ref="J104:AS104" si="18">HLOOKUP(J$101,$C$78:$AO$88,11,FALSE)*1000/3.6</f>
        <v>5.3055555555555545</v>
      </c>
      <c r="K104" s="13">
        <f t="shared" si="18"/>
        <v>1.6111111111111109</v>
      </c>
      <c r="L104" s="13">
        <f>I104</f>
        <v>3.5277777777777777</v>
      </c>
      <c r="M104" s="13">
        <f t="shared" si="18"/>
        <v>6.3888888888888884</v>
      </c>
      <c r="N104" s="13">
        <f t="shared" si="18"/>
        <v>10.111111111111111</v>
      </c>
      <c r="O104" s="13">
        <f t="shared" si="18"/>
        <v>5.6944444444444446</v>
      </c>
      <c r="P104" s="13">
        <f t="shared" si="18"/>
        <v>4.3055555555555554</v>
      </c>
      <c r="Q104" s="13">
        <f t="shared" si="18"/>
        <v>5.7777777777777777</v>
      </c>
      <c r="R104" s="13">
        <f t="shared" si="18"/>
        <v>1.5</v>
      </c>
      <c r="S104" s="13">
        <f t="shared" si="18"/>
        <v>1.6388888888888886</v>
      </c>
      <c r="T104" s="13">
        <f t="shared" si="18"/>
        <v>4.083333333333333</v>
      </c>
      <c r="U104" s="13">
        <f t="shared" si="18"/>
        <v>2</v>
      </c>
      <c r="V104" s="13">
        <f t="shared" si="18"/>
        <v>5.5277777777777786</v>
      </c>
      <c r="W104" s="13">
        <f t="shared" si="18"/>
        <v>6.083333333333333</v>
      </c>
      <c r="X104" s="13">
        <f t="shared" si="18"/>
        <v>4.666666666666667</v>
      </c>
      <c r="Y104" s="13">
        <f>Z104</f>
        <v>2.8888888888888888</v>
      </c>
      <c r="Z104" s="13">
        <f t="shared" si="18"/>
        <v>2.8888888888888888</v>
      </c>
      <c r="AA104" s="13">
        <f t="shared" si="18"/>
        <v>4.6388888888888884</v>
      </c>
      <c r="AB104" s="13">
        <f t="shared" si="18"/>
        <v>2.5277777777777777</v>
      </c>
      <c r="AC104" s="13">
        <f t="shared" si="18"/>
        <v>7.2777777777777786</v>
      </c>
      <c r="AD104" s="13">
        <f t="shared" si="18"/>
        <v>6.1111111111111107</v>
      </c>
      <c r="AE104" s="13">
        <f t="shared" si="18"/>
        <v>4.3055555555555554</v>
      </c>
      <c r="AF104" s="13">
        <f t="shared" si="18"/>
        <v>1.9166666666666665</v>
      </c>
      <c r="AG104" s="13">
        <f t="shared" si="18"/>
        <v>4.8611111111111107</v>
      </c>
      <c r="AH104" s="13">
        <f t="shared" si="18"/>
        <v>4.6944444444444438</v>
      </c>
      <c r="AI104" s="13">
        <f t="shared" si="18"/>
        <v>6.0555555555555554</v>
      </c>
      <c r="AJ104" s="13">
        <f t="shared" si="18"/>
        <v>2.9444444444444442</v>
      </c>
      <c r="AK104" s="13">
        <f t="shared" si="18"/>
        <v>2.6388888888888888</v>
      </c>
      <c r="AL104" s="13">
        <f t="shared" si="18"/>
        <v>13.555555555555557</v>
      </c>
      <c r="AM104" s="13">
        <f t="shared" si="18"/>
        <v>10.472222222222221</v>
      </c>
      <c r="AN104" s="13">
        <f>U104</f>
        <v>2</v>
      </c>
      <c r="AO104" s="13">
        <f t="shared" si="18"/>
        <v>3.8055555555555558</v>
      </c>
      <c r="AP104" s="13">
        <f t="shared" si="18"/>
        <v>5.5277777777777786</v>
      </c>
      <c r="AQ104" s="13">
        <f t="shared" si="18"/>
        <v>3.3611111111111107</v>
      </c>
      <c r="AR104" s="13">
        <f>AQ104</f>
        <v>3.3611111111111107</v>
      </c>
      <c r="AS104" s="13">
        <f t="shared" si="18"/>
        <v>3.6388888888888893</v>
      </c>
    </row>
    <row r="105" spans="2:45" ht="14.25">
      <c r="F105" s="2" t="s">
        <v>52</v>
      </c>
      <c r="G105" s="2">
        <v>2005</v>
      </c>
      <c r="I105" s="13">
        <f>(I104+I106)/2</f>
        <v>10</v>
      </c>
      <c r="J105" s="13">
        <f t="shared" ref="J105:AR105" si="19">(J104+J106)/2</f>
        <v>10.777777777777777</v>
      </c>
      <c r="K105" s="13">
        <f t="shared" si="19"/>
        <v>3.8611111111111107</v>
      </c>
      <c r="L105" s="13">
        <f t="shared" si="19"/>
        <v>10</v>
      </c>
      <c r="M105" s="13">
        <f t="shared" si="19"/>
        <v>8.4305555555555554</v>
      </c>
      <c r="N105" s="13">
        <f t="shared" si="19"/>
        <v>13.875</v>
      </c>
      <c r="O105" s="13">
        <f t="shared" si="19"/>
        <v>12.375</v>
      </c>
      <c r="P105" s="13">
        <f t="shared" si="19"/>
        <v>9.9027777777777786</v>
      </c>
      <c r="Q105" s="13">
        <f t="shared" si="19"/>
        <v>10.069444444444445</v>
      </c>
      <c r="R105" s="13">
        <f t="shared" si="19"/>
        <v>8.0138888888888893</v>
      </c>
      <c r="S105" s="13">
        <f t="shared" si="19"/>
        <v>7.5138888888888893</v>
      </c>
      <c r="T105" s="13">
        <f t="shared" si="19"/>
        <v>8.6388888888888893</v>
      </c>
      <c r="U105" s="13">
        <f t="shared" si="19"/>
        <v>4.8611111111111107</v>
      </c>
      <c r="V105" s="13">
        <f t="shared" si="19"/>
        <v>8.7083333333333321</v>
      </c>
      <c r="W105" s="13">
        <f t="shared" si="19"/>
        <v>8.875</v>
      </c>
      <c r="X105" s="13">
        <f t="shared" si="19"/>
        <v>11.555555555555557</v>
      </c>
      <c r="Y105" s="13">
        <f t="shared" si="19"/>
        <v>10.152777777777779</v>
      </c>
      <c r="Z105" s="13">
        <f t="shared" si="19"/>
        <v>8.625</v>
      </c>
      <c r="AA105" s="13">
        <f t="shared" si="19"/>
        <v>7.1388888888888893</v>
      </c>
      <c r="AB105" s="13">
        <f t="shared" si="19"/>
        <v>11.125</v>
      </c>
      <c r="AC105" s="13">
        <f t="shared" si="19"/>
        <v>11.486111111111111</v>
      </c>
      <c r="AD105" s="13">
        <f t="shared" si="19"/>
        <v>6.1111111111111107</v>
      </c>
      <c r="AE105" s="13">
        <f t="shared" si="19"/>
        <v>9.7361111111111107</v>
      </c>
      <c r="AF105" s="13">
        <f t="shared" si="19"/>
        <v>10.166666666666666</v>
      </c>
      <c r="AG105" s="13">
        <f t="shared" si="19"/>
        <v>10.083333333333332</v>
      </c>
      <c r="AH105" s="13">
        <f t="shared" si="19"/>
        <v>8.9166666666666661</v>
      </c>
      <c r="AI105" s="13">
        <f t="shared" si="19"/>
        <v>10.263888888888889</v>
      </c>
      <c r="AJ105" s="13">
        <f t="shared" si="19"/>
        <v>12.499999999999998</v>
      </c>
      <c r="AK105" s="13">
        <f t="shared" si="19"/>
        <v>9</v>
      </c>
      <c r="AL105" s="13">
        <f t="shared" si="19"/>
        <v>17.222222222222221</v>
      </c>
      <c r="AM105" s="13">
        <f t="shared" si="19"/>
        <v>12.208333333333332</v>
      </c>
      <c r="AN105" s="13">
        <f t="shared" si="19"/>
        <v>7.1944444444444446</v>
      </c>
      <c r="AO105" s="13">
        <f t="shared" si="19"/>
        <v>7.1805555555555554</v>
      </c>
      <c r="AP105" s="13">
        <f t="shared" si="19"/>
        <v>8.7083333333333321</v>
      </c>
      <c r="AQ105" s="13">
        <f t="shared" si="19"/>
        <v>7.875</v>
      </c>
      <c r="AR105" s="13">
        <f t="shared" si="19"/>
        <v>7.875</v>
      </c>
      <c r="AS105" s="13">
        <f>(AS104+AS106)/2</f>
        <v>5.7777777777777777</v>
      </c>
    </row>
    <row r="106" spans="2:45" ht="14.25">
      <c r="F106" s="2" t="s">
        <v>52</v>
      </c>
      <c r="G106" s="2">
        <v>2005</v>
      </c>
      <c r="I106" s="13">
        <f>HLOOKUP(I$101,$C$54:$AO$64,11,FALSE)*1000/3.6</f>
        <v>16.472222222222221</v>
      </c>
      <c r="J106" s="13">
        <f>C56*1000/3.6</f>
        <v>16.25</v>
      </c>
      <c r="K106" s="13">
        <f>HLOOKUP(K$101,$C$54:$AO$64,11,FALSE)*1000/3.6</f>
        <v>6.1111111111111107</v>
      </c>
      <c r="L106" s="13">
        <f>I106</f>
        <v>16.472222222222221</v>
      </c>
      <c r="M106" s="13">
        <f t="shared" ref="M106:AS106" si="20">HLOOKUP(M$101,$C$54:$AO$64,11,FALSE)*1000/3.6</f>
        <v>10.472222222222221</v>
      </c>
      <c r="N106" s="13">
        <f t="shared" si="20"/>
        <v>17.638888888888889</v>
      </c>
      <c r="O106" s="13">
        <f t="shared" si="20"/>
        <v>19.055555555555554</v>
      </c>
      <c r="P106" s="13">
        <f t="shared" si="20"/>
        <v>15.5</v>
      </c>
      <c r="Q106" s="13">
        <f t="shared" si="20"/>
        <v>14.361111111111111</v>
      </c>
      <c r="R106" s="13">
        <f>HLOOKUP(R$101,$C$54:$AO$64,11,FALSE)*1000/3.6</f>
        <v>14.527777777777777</v>
      </c>
      <c r="S106" s="13">
        <f t="shared" si="20"/>
        <v>13.388888888888889</v>
      </c>
      <c r="T106" s="13">
        <f t="shared" si="20"/>
        <v>13.194444444444445</v>
      </c>
      <c r="U106" s="13">
        <f t="shared" si="20"/>
        <v>7.7222222222222214</v>
      </c>
      <c r="V106" s="13">
        <f t="shared" si="20"/>
        <v>11.888888888888888</v>
      </c>
      <c r="W106" s="13">
        <f t="shared" si="20"/>
        <v>11.666666666666666</v>
      </c>
      <c r="X106" s="13">
        <f t="shared" si="20"/>
        <v>18.444444444444446</v>
      </c>
      <c r="Y106" s="13">
        <f t="shared" si="20"/>
        <v>17.416666666666668</v>
      </c>
      <c r="Z106" s="13">
        <f t="shared" si="20"/>
        <v>14.361111111111111</v>
      </c>
      <c r="AA106" s="13">
        <f t="shared" si="20"/>
        <v>9.6388888888888893</v>
      </c>
      <c r="AB106" s="13">
        <f t="shared" si="20"/>
        <v>19.722222222222221</v>
      </c>
      <c r="AC106" s="13">
        <f t="shared" si="20"/>
        <v>15.694444444444445</v>
      </c>
      <c r="AD106" s="13">
        <f t="shared" si="20"/>
        <v>6.1111111111111107</v>
      </c>
      <c r="AE106" s="13">
        <f t="shared" si="20"/>
        <v>15.166666666666666</v>
      </c>
      <c r="AF106" s="13">
        <f t="shared" si="20"/>
        <v>18.416666666666664</v>
      </c>
      <c r="AG106" s="13">
        <f t="shared" si="20"/>
        <v>15.305555555555555</v>
      </c>
      <c r="AH106" s="13">
        <f t="shared" si="20"/>
        <v>13.138888888888889</v>
      </c>
      <c r="AI106" s="13">
        <f t="shared" si="20"/>
        <v>14.472222222222221</v>
      </c>
      <c r="AJ106" s="13">
        <f t="shared" si="20"/>
        <v>22.055555555555554</v>
      </c>
      <c r="AK106" s="13">
        <f t="shared" si="20"/>
        <v>15.361111111111112</v>
      </c>
      <c r="AL106" s="13">
        <f t="shared" si="20"/>
        <v>20.888888888888889</v>
      </c>
      <c r="AM106" s="13">
        <f t="shared" si="20"/>
        <v>13.944444444444445</v>
      </c>
      <c r="AN106" s="13">
        <f>AH64*1000/3.6</f>
        <v>12.388888888888889</v>
      </c>
      <c r="AO106" s="13">
        <f t="shared" si="20"/>
        <v>10.555555555555555</v>
      </c>
      <c r="AP106" s="13">
        <f t="shared" si="20"/>
        <v>11.888888888888888</v>
      </c>
      <c r="AQ106" s="13">
        <f t="shared" si="20"/>
        <v>12.388888888888889</v>
      </c>
      <c r="AR106" s="13">
        <f>AQ106</f>
        <v>12.388888888888889</v>
      </c>
      <c r="AS106" s="13">
        <f t="shared" si="20"/>
        <v>7.9166666666666661</v>
      </c>
    </row>
    <row r="107" spans="2:45" ht="14.25">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row>
    <row r="109" spans="2:45" ht="14.25">
      <c r="B109" s="2" t="s">
        <v>57</v>
      </c>
      <c r="C109" s="2" t="s">
        <v>45</v>
      </c>
      <c r="F109" s="2" t="s">
        <v>52</v>
      </c>
      <c r="G109" s="2">
        <v>2005</v>
      </c>
      <c r="I109" s="13">
        <f>I104</f>
        <v>3.5277777777777777</v>
      </c>
      <c r="J109" s="13">
        <f>J104</f>
        <v>5.3055555555555545</v>
      </c>
      <c r="K109" s="13">
        <f t="shared" ref="K109:AR109" si="21">K104</f>
        <v>1.6111111111111109</v>
      </c>
      <c r="L109" s="13">
        <f t="shared" si="21"/>
        <v>3.5277777777777777</v>
      </c>
      <c r="M109" s="13">
        <f t="shared" si="21"/>
        <v>6.3888888888888884</v>
      </c>
      <c r="N109" s="13">
        <f t="shared" si="21"/>
        <v>10.111111111111111</v>
      </c>
      <c r="O109" s="13">
        <f t="shared" si="21"/>
        <v>5.6944444444444446</v>
      </c>
      <c r="P109" s="13">
        <f t="shared" si="21"/>
        <v>4.3055555555555554</v>
      </c>
      <c r="Q109" s="13">
        <f t="shared" si="21"/>
        <v>5.7777777777777777</v>
      </c>
      <c r="R109" s="13">
        <f t="shared" si="21"/>
        <v>1.5</v>
      </c>
      <c r="S109" s="13">
        <f t="shared" si="21"/>
        <v>1.6388888888888886</v>
      </c>
      <c r="T109" s="13">
        <f t="shared" si="21"/>
        <v>4.083333333333333</v>
      </c>
      <c r="U109" s="13">
        <f t="shared" si="21"/>
        <v>2</v>
      </c>
      <c r="V109" s="13">
        <f t="shared" si="21"/>
        <v>5.5277777777777786</v>
      </c>
      <c r="W109" s="13">
        <f t="shared" si="21"/>
        <v>6.083333333333333</v>
      </c>
      <c r="X109" s="13">
        <f t="shared" si="21"/>
        <v>4.666666666666667</v>
      </c>
      <c r="Y109" s="13">
        <f t="shared" si="21"/>
        <v>2.8888888888888888</v>
      </c>
      <c r="Z109" s="13">
        <f t="shared" si="21"/>
        <v>2.8888888888888888</v>
      </c>
      <c r="AA109" s="13">
        <f t="shared" si="21"/>
        <v>4.6388888888888884</v>
      </c>
      <c r="AB109" s="13">
        <f t="shared" si="21"/>
        <v>2.5277777777777777</v>
      </c>
      <c r="AC109" s="13">
        <f t="shared" si="21"/>
        <v>7.2777777777777786</v>
      </c>
      <c r="AD109" s="13">
        <f t="shared" si="21"/>
        <v>6.1111111111111107</v>
      </c>
      <c r="AE109" s="13">
        <f t="shared" si="21"/>
        <v>4.3055555555555554</v>
      </c>
      <c r="AF109" s="13">
        <f t="shared" si="21"/>
        <v>1.9166666666666665</v>
      </c>
      <c r="AG109" s="13">
        <f t="shared" si="21"/>
        <v>4.8611111111111107</v>
      </c>
      <c r="AH109" s="13">
        <f t="shared" si="21"/>
        <v>4.6944444444444438</v>
      </c>
      <c r="AI109" s="13">
        <f t="shared" si="21"/>
        <v>6.0555555555555554</v>
      </c>
      <c r="AJ109" s="13">
        <f t="shared" si="21"/>
        <v>2.9444444444444442</v>
      </c>
      <c r="AK109" s="13">
        <f t="shared" si="21"/>
        <v>2.6388888888888888</v>
      </c>
      <c r="AL109" s="13">
        <f t="shared" si="21"/>
        <v>13.555555555555557</v>
      </c>
      <c r="AM109" s="13">
        <f t="shared" si="21"/>
        <v>10.472222222222221</v>
      </c>
      <c r="AN109" s="13">
        <f t="shared" si="21"/>
        <v>2</v>
      </c>
      <c r="AO109" s="13">
        <f t="shared" si="21"/>
        <v>3.8055555555555558</v>
      </c>
      <c r="AP109" s="13">
        <f t="shared" si="21"/>
        <v>5.5277777777777786</v>
      </c>
      <c r="AQ109" s="13">
        <f t="shared" si="21"/>
        <v>3.3611111111111107</v>
      </c>
      <c r="AR109" s="13">
        <f t="shared" si="21"/>
        <v>3.3611111111111107</v>
      </c>
      <c r="AS109" s="13">
        <f>AS104</f>
        <v>3.6388888888888893</v>
      </c>
    </row>
    <row r="110" spans="2:45" ht="14.25">
      <c r="B110" s="2" t="s">
        <v>57</v>
      </c>
      <c r="C110" s="2" t="s">
        <v>46</v>
      </c>
      <c r="F110" s="2" t="s">
        <v>52</v>
      </c>
      <c r="G110" s="2">
        <v>2005</v>
      </c>
      <c r="I110" s="13">
        <f t="shared" ref="I110:AS110" si="22">0.3333*I$114</f>
        <v>4.3143833333333328</v>
      </c>
      <c r="J110" s="13">
        <f t="shared" si="22"/>
        <v>3.6477833333333338</v>
      </c>
      <c r="K110" s="13">
        <f t="shared" si="22"/>
        <v>1.4998499999999999</v>
      </c>
      <c r="L110" s="13">
        <f t="shared" si="22"/>
        <v>4.3143833333333328</v>
      </c>
      <c r="M110" s="13">
        <f t="shared" si="22"/>
        <v>1.3609749999999998</v>
      </c>
      <c r="N110" s="13">
        <f t="shared" si="22"/>
        <v>2.5090083333333335</v>
      </c>
      <c r="O110" s="13">
        <f t="shared" si="22"/>
        <v>4.4532583333333324</v>
      </c>
      <c r="P110" s="13">
        <f t="shared" si="22"/>
        <v>3.7311083333333332</v>
      </c>
      <c r="Q110" s="13">
        <f t="shared" si="22"/>
        <v>2.8608249999999993</v>
      </c>
      <c r="R110" s="13">
        <f t="shared" si="22"/>
        <v>4.3421583333333329</v>
      </c>
      <c r="S110" s="13">
        <f t="shared" si="22"/>
        <v>3.9162749999999997</v>
      </c>
      <c r="T110" s="13">
        <f t="shared" si="22"/>
        <v>3.0367333333333333</v>
      </c>
      <c r="U110" s="13">
        <f t="shared" si="22"/>
        <v>1.9072166666666663</v>
      </c>
      <c r="V110" s="13">
        <f t="shared" si="22"/>
        <v>2.1201583333333325</v>
      </c>
      <c r="W110" s="13">
        <f t="shared" si="22"/>
        <v>1.8609249999999997</v>
      </c>
      <c r="X110" s="13">
        <f t="shared" si="22"/>
        <v>4.592133333333333</v>
      </c>
      <c r="Y110" s="13">
        <f t="shared" si="22"/>
        <v>4.842108333333333</v>
      </c>
      <c r="Z110" s="13">
        <f t="shared" si="22"/>
        <v>3.823691666666666</v>
      </c>
      <c r="AA110" s="13">
        <f t="shared" si="22"/>
        <v>1.6665000000000003</v>
      </c>
      <c r="AB110" s="13">
        <f t="shared" si="22"/>
        <v>5.7309083333333328</v>
      </c>
      <c r="AC110" s="13">
        <f t="shared" si="22"/>
        <v>2.8052749999999995</v>
      </c>
      <c r="AD110" s="13">
        <f t="shared" si="22"/>
        <v>0</v>
      </c>
      <c r="AE110" s="13">
        <f t="shared" si="22"/>
        <v>3.6200083333333328</v>
      </c>
      <c r="AF110" s="13">
        <f t="shared" si="22"/>
        <v>5.4994499999999986</v>
      </c>
      <c r="AG110" s="13">
        <f t="shared" si="22"/>
        <v>3.4811333333333332</v>
      </c>
      <c r="AH110" s="13">
        <f t="shared" si="22"/>
        <v>2.8145333333333338</v>
      </c>
      <c r="AI110" s="13">
        <f t="shared" si="22"/>
        <v>2.8052749999999995</v>
      </c>
      <c r="AJ110" s="13">
        <f t="shared" si="22"/>
        <v>6.3697333333333326</v>
      </c>
      <c r="AK110" s="13">
        <f t="shared" si="22"/>
        <v>4.2403166666666667</v>
      </c>
      <c r="AL110" s="13">
        <f t="shared" si="22"/>
        <v>2.4441999999999995</v>
      </c>
      <c r="AM110" s="13">
        <f t="shared" si="22"/>
        <v>1.1572916666666671</v>
      </c>
      <c r="AN110" s="13">
        <f t="shared" si="22"/>
        <v>3.4626166666666665</v>
      </c>
      <c r="AO110" s="13">
        <f t="shared" si="22"/>
        <v>2.2497750000000001</v>
      </c>
      <c r="AP110" s="13">
        <f t="shared" si="22"/>
        <v>2.1201583333333325</v>
      </c>
      <c r="AQ110" s="13">
        <f t="shared" si="22"/>
        <v>3.0089583333333336</v>
      </c>
      <c r="AR110" s="13">
        <f t="shared" si="22"/>
        <v>3.0089583333333336</v>
      </c>
      <c r="AS110" s="13">
        <f t="shared" si="22"/>
        <v>1.425783333333333</v>
      </c>
    </row>
    <row r="111" spans="2:45" ht="14.25">
      <c r="B111" s="2" t="s">
        <v>57</v>
      </c>
      <c r="C111" s="2" t="s">
        <v>47</v>
      </c>
      <c r="F111" s="2" t="s">
        <v>52</v>
      </c>
      <c r="G111" s="2">
        <v>2005</v>
      </c>
      <c r="I111" s="13">
        <f>0.66666*I$114</f>
        <v>8.6295433333333325</v>
      </c>
      <c r="J111" s="13">
        <f t="shared" ref="J111:AS111" si="23">0.66666*J$114</f>
        <v>7.2962233333333346</v>
      </c>
      <c r="K111" s="13">
        <f t="shared" si="23"/>
        <v>2.9999700000000002</v>
      </c>
      <c r="L111" s="13">
        <f t="shared" si="23"/>
        <v>8.6295433333333325</v>
      </c>
      <c r="M111" s="13">
        <f t="shared" si="23"/>
        <v>2.7221950000000001</v>
      </c>
      <c r="N111" s="13">
        <f t="shared" si="23"/>
        <v>5.0184683333333338</v>
      </c>
      <c r="O111" s="13">
        <f t="shared" si="23"/>
        <v>8.9073183333333326</v>
      </c>
      <c r="P111" s="13">
        <f>0.66666*P$114</f>
        <v>7.4628883333333338</v>
      </c>
      <c r="Q111" s="13">
        <f t="shared" si="23"/>
        <v>5.7221649999999995</v>
      </c>
      <c r="R111" s="13">
        <f>0.66666*R$114</f>
        <v>8.6850983333333325</v>
      </c>
      <c r="S111" s="13">
        <f t="shared" si="23"/>
        <v>7.8332550000000003</v>
      </c>
      <c r="T111" s="13">
        <f t="shared" si="23"/>
        <v>6.0740133333333333</v>
      </c>
      <c r="U111" s="13">
        <f t="shared" si="23"/>
        <v>3.8147766666666665</v>
      </c>
      <c r="V111" s="13">
        <f t="shared" si="23"/>
        <v>4.2406983333333317</v>
      </c>
      <c r="W111" s="13">
        <f t="shared" si="23"/>
        <v>3.7221850000000001</v>
      </c>
      <c r="X111" s="13">
        <f t="shared" si="23"/>
        <v>9.1850933333333344</v>
      </c>
      <c r="Y111" s="13">
        <f t="shared" si="23"/>
        <v>9.6850883333333346</v>
      </c>
      <c r="Z111" s="13">
        <f t="shared" si="23"/>
        <v>7.6480716666666666</v>
      </c>
      <c r="AA111" s="13">
        <f t="shared" si="23"/>
        <v>3.3333000000000008</v>
      </c>
      <c r="AB111" s="13">
        <f t="shared" si="23"/>
        <v>11.462848333333334</v>
      </c>
      <c r="AC111" s="13">
        <f t="shared" si="23"/>
        <v>5.6110549999999995</v>
      </c>
      <c r="AD111" s="13">
        <f t="shared" si="23"/>
        <v>0</v>
      </c>
      <c r="AE111" s="13">
        <f t="shared" si="23"/>
        <v>7.2406683333333337</v>
      </c>
      <c r="AF111" s="13">
        <f t="shared" si="23"/>
        <v>10.999889999999999</v>
      </c>
      <c r="AG111" s="13">
        <f t="shared" si="23"/>
        <v>6.9628933333333336</v>
      </c>
      <c r="AH111" s="13">
        <f t="shared" si="23"/>
        <v>5.6295733333333349</v>
      </c>
      <c r="AI111" s="13">
        <f t="shared" si="23"/>
        <v>5.6110549999999995</v>
      </c>
      <c r="AJ111" s="13">
        <f t="shared" si="23"/>
        <v>12.740613333333334</v>
      </c>
      <c r="AK111" s="13">
        <f t="shared" si="23"/>
        <v>8.4813966666666669</v>
      </c>
      <c r="AL111" s="13">
        <f t="shared" si="23"/>
        <v>4.8888399999999992</v>
      </c>
      <c r="AM111" s="13">
        <f t="shared" si="23"/>
        <v>2.3147916666666672</v>
      </c>
      <c r="AN111" s="13">
        <f t="shared" si="23"/>
        <v>6.9258566666666672</v>
      </c>
      <c r="AO111" s="13">
        <f t="shared" si="23"/>
        <v>4.4999549999999999</v>
      </c>
      <c r="AP111" s="13">
        <f t="shared" si="23"/>
        <v>4.2406983333333317</v>
      </c>
      <c r="AQ111" s="13">
        <f t="shared" si="23"/>
        <v>6.0184583333333341</v>
      </c>
      <c r="AR111" s="13">
        <f t="shared" si="23"/>
        <v>6.0184583333333341</v>
      </c>
      <c r="AS111" s="13">
        <f t="shared" si="23"/>
        <v>2.8518233333333329</v>
      </c>
    </row>
    <row r="112" spans="2:45" ht="14.25">
      <c r="B112" s="2" t="s">
        <v>57</v>
      </c>
      <c r="C112" s="2" t="s">
        <v>53</v>
      </c>
      <c r="F112" s="2" t="s">
        <v>52</v>
      </c>
      <c r="G112" s="2">
        <v>2005</v>
      </c>
      <c r="I112" s="13">
        <f>I111</f>
        <v>8.6295433333333325</v>
      </c>
      <c r="J112" s="13">
        <f t="shared" ref="J112:AS112" si="24">J111</f>
        <v>7.2962233333333346</v>
      </c>
      <c r="K112" s="13">
        <f t="shared" si="24"/>
        <v>2.9999700000000002</v>
      </c>
      <c r="L112" s="13">
        <f t="shared" si="24"/>
        <v>8.6295433333333325</v>
      </c>
      <c r="M112" s="13">
        <f t="shared" si="24"/>
        <v>2.7221950000000001</v>
      </c>
      <c r="N112" s="13">
        <f t="shared" si="24"/>
        <v>5.0184683333333338</v>
      </c>
      <c r="O112" s="13">
        <f t="shared" si="24"/>
        <v>8.9073183333333326</v>
      </c>
      <c r="P112" s="13">
        <f t="shared" si="24"/>
        <v>7.4628883333333338</v>
      </c>
      <c r="Q112" s="13">
        <f t="shared" si="24"/>
        <v>5.7221649999999995</v>
      </c>
      <c r="R112" s="13">
        <f t="shared" si="24"/>
        <v>8.6850983333333325</v>
      </c>
      <c r="S112" s="13">
        <f t="shared" si="24"/>
        <v>7.8332550000000003</v>
      </c>
      <c r="T112" s="13">
        <f t="shared" si="24"/>
        <v>6.0740133333333333</v>
      </c>
      <c r="U112" s="13">
        <f t="shared" si="24"/>
        <v>3.8147766666666665</v>
      </c>
      <c r="V112" s="13">
        <f t="shared" si="24"/>
        <v>4.2406983333333317</v>
      </c>
      <c r="W112" s="13">
        <f t="shared" si="24"/>
        <v>3.7221850000000001</v>
      </c>
      <c r="X112" s="13">
        <f t="shared" si="24"/>
        <v>9.1850933333333344</v>
      </c>
      <c r="Y112" s="13">
        <f t="shared" si="24"/>
        <v>9.6850883333333346</v>
      </c>
      <c r="Z112" s="13">
        <f t="shared" si="24"/>
        <v>7.6480716666666666</v>
      </c>
      <c r="AA112" s="13">
        <f t="shared" si="24"/>
        <v>3.3333000000000008</v>
      </c>
      <c r="AB112" s="13">
        <f t="shared" si="24"/>
        <v>11.462848333333334</v>
      </c>
      <c r="AC112" s="13">
        <f t="shared" si="24"/>
        <v>5.6110549999999995</v>
      </c>
      <c r="AD112" s="13">
        <f t="shared" si="24"/>
        <v>0</v>
      </c>
      <c r="AE112" s="13">
        <f t="shared" si="24"/>
        <v>7.2406683333333337</v>
      </c>
      <c r="AF112" s="13">
        <f t="shared" si="24"/>
        <v>10.999889999999999</v>
      </c>
      <c r="AG112" s="13">
        <f t="shared" si="24"/>
        <v>6.9628933333333336</v>
      </c>
      <c r="AH112" s="13">
        <f t="shared" si="24"/>
        <v>5.6295733333333349</v>
      </c>
      <c r="AI112" s="13">
        <f t="shared" si="24"/>
        <v>5.6110549999999995</v>
      </c>
      <c r="AJ112" s="13">
        <f t="shared" si="24"/>
        <v>12.740613333333334</v>
      </c>
      <c r="AK112" s="13">
        <f t="shared" si="24"/>
        <v>8.4813966666666669</v>
      </c>
      <c r="AL112" s="13">
        <f t="shared" si="24"/>
        <v>4.8888399999999992</v>
      </c>
      <c r="AM112" s="13">
        <f t="shared" si="24"/>
        <v>2.3147916666666672</v>
      </c>
      <c r="AN112" s="13">
        <f t="shared" si="24"/>
        <v>6.9258566666666672</v>
      </c>
      <c r="AO112" s="13">
        <f t="shared" si="24"/>
        <v>4.4999549999999999</v>
      </c>
      <c r="AP112" s="13">
        <f t="shared" si="24"/>
        <v>4.2406983333333317</v>
      </c>
      <c r="AQ112" s="13">
        <f t="shared" si="24"/>
        <v>6.0184583333333341</v>
      </c>
      <c r="AR112" s="13">
        <f t="shared" si="24"/>
        <v>6.0184583333333341</v>
      </c>
      <c r="AS112" s="13">
        <f t="shared" si="24"/>
        <v>2.8518233333333329</v>
      </c>
    </row>
    <row r="114" spans="2:45">
      <c r="I114" s="29">
        <f>I106-I104</f>
        <v>12.944444444444443</v>
      </c>
      <c r="J114" s="29">
        <f t="shared" ref="J114:AR114" si="25">J106-J104</f>
        <v>10.944444444444446</v>
      </c>
      <c r="K114" s="29">
        <f t="shared" si="25"/>
        <v>4.5</v>
      </c>
      <c r="L114" s="29">
        <f t="shared" si="25"/>
        <v>12.944444444444443</v>
      </c>
      <c r="M114" s="29">
        <f t="shared" si="25"/>
        <v>4.083333333333333</v>
      </c>
      <c r="N114" s="29">
        <f t="shared" si="25"/>
        <v>7.5277777777777786</v>
      </c>
      <c r="O114" s="29">
        <f t="shared" si="25"/>
        <v>13.361111111111109</v>
      </c>
      <c r="P114" s="29">
        <f t="shared" si="25"/>
        <v>11.194444444444445</v>
      </c>
      <c r="Q114" s="29">
        <f t="shared" si="25"/>
        <v>8.5833333333333321</v>
      </c>
      <c r="R114" s="29">
        <f>R106-R104</f>
        <v>13.027777777777777</v>
      </c>
      <c r="S114" s="29">
        <f t="shared" si="25"/>
        <v>11.75</v>
      </c>
      <c r="T114" s="29">
        <f t="shared" si="25"/>
        <v>9.1111111111111107</v>
      </c>
      <c r="U114" s="29">
        <f t="shared" si="25"/>
        <v>5.7222222222222214</v>
      </c>
      <c r="V114" s="29">
        <f t="shared" si="25"/>
        <v>6.3611111111111089</v>
      </c>
      <c r="W114" s="29">
        <f t="shared" si="25"/>
        <v>5.583333333333333</v>
      </c>
      <c r="X114" s="29">
        <f t="shared" si="25"/>
        <v>13.777777777777779</v>
      </c>
      <c r="Y114" s="29">
        <f t="shared" si="25"/>
        <v>14.527777777777779</v>
      </c>
      <c r="Z114" s="29">
        <f t="shared" si="25"/>
        <v>11.472222222222221</v>
      </c>
      <c r="AA114" s="29">
        <f t="shared" si="25"/>
        <v>5.0000000000000009</v>
      </c>
      <c r="AB114" s="29">
        <f t="shared" si="25"/>
        <v>17.194444444444443</v>
      </c>
      <c r="AC114" s="29">
        <f t="shared" si="25"/>
        <v>8.4166666666666661</v>
      </c>
      <c r="AD114" s="29">
        <f t="shared" si="25"/>
        <v>0</v>
      </c>
      <c r="AE114" s="29">
        <f t="shared" si="25"/>
        <v>10.861111111111111</v>
      </c>
      <c r="AF114" s="29">
        <f t="shared" si="25"/>
        <v>16.499999999999996</v>
      </c>
      <c r="AG114" s="29">
        <f t="shared" si="25"/>
        <v>10.444444444444445</v>
      </c>
      <c r="AH114" s="29">
        <f t="shared" si="25"/>
        <v>8.4444444444444464</v>
      </c>
      <c r="AI114" s="29">
        <f t="shared" si="25"/>
        <v>8.4166666666666661</v>
      </c>
      <c r="AJ114" s="29">
        <f t="shared" si="25"/>
        <v>19.111111111111111</v>
      </c>
      <c r="AK114" s="29">
        <f t="shared" si="25"/>
        <v>12.722222222222223</v>
      </c>
      <c r="AL114" s="29">
        <f t="shared" si="25"/>
        <v>7.3333333333333321</v>
      </c>
      <c r="AM114" s="29">
        <f t="shared" si="25"/>
        <v>3.4722222222222232</v>
      </c>
      <c r="AN114" s="29">
        <f t="shared" si="25"/>
        <v>10.388888888888889</v>
      </c>
      <c r="AO114" s="29">
        <f t="shared" si="25"/>
        <v>6.75</v>
      </c>
      <c r="AP114" s="29">
        <f t="shared" si="25"/>
        <v>6.3611111111111089</v>
      </c>
      <c r="AQ114" s="29">
        <f t="shared" si="25"/>
        <v>9.0277777777777786</v>
      </c>
      <c r="AR114" s="29">
        <f t="shared" si="25"/>
        <v>9.0277777777777786</v>
      </c>
      <c r="AS114" s="29">
        <f>AS106-AS104</f>
        <v>4.2777777777777768</v>
      </c>
    </row>
    <row r="118" spans="2:45">
      <c r="E118" s="2" t="s">
        <v>334</v>
      </c>
    </row>
    <row r="119" spans="2:45">
      <c r="E119" s="2" t="s">
        <v>113</v>
      </c>
    </row>
    <row r="120" spans="2:45">
      <c r="E120" s="2" t="s">
        <v>114</v>
      </c>
      <c r="F120" s="2" t="s">
        <v>212</v>
      </c>
      <c r="G120" s="2" t="s">
        <v>116</v>
      </c>
      <c r="H120" s="2" t="s">
        <v>118</v>
      </c>
      <c r="I120" s="2" t="s">
        <v>10</v>
      </c>
      <c r="J120" s="2" t="s">
        <v>11</v>
      </c>
      <c r="K120" s="2" t="s">
        <v>12</v>
      </c>
      <c r="L120" s="2" t="s">
        <v>13</v>
      </c>
      <c r="M120" s="2" t="s">
        <v>14</v>
      </c>
      <c r="N120" s="2" t="s">
        <v>15</v>
      </c>
      <c r="O120" s="2" t="s">
        <v>16</v>
      </c>
      <c r="P120" s="2" t="s">
        <v>17</v>
      </c>
      <c r="Q120" s="2" t="s">
        <v>18</v>
      </c>
      <c r="R120" s="2" t="s">
        <v>19</v>
      </c>
      <c r="S120" s="2" t="s">
        <v>20</v>
      </c>
      <c r="T120" s="2" t="s">
        <v>21</v>
      </c>
      <c r="U120" s="95" t="s">
        <v>199</v>
      </c>
      <c r="V120" s="2" t="s">
        <v>22</v>
      </c>
      <c r="W120" s="2" t="s">
        <v>23</v>
      </c>
      <c r="X120" s="2" t="s">
        <v>24</v>
      </c>
      <c r="Y120" s="2" t="s">
        <v>25</v>
      </c>
      <c r="Z120" s="2" t="s">
        <v>26</v>
      </c>
      <c r="AA120" s="2" t="s">
        <v>27</v>
      </c>
      <c r="AB120" s="2" t="s">
        <v>28</v>
      </c>
      <c r="AC120" s="2" t="s">
        <v>29</v>
      </c>
      <c r="AD120" s="2" t="s">
        <v>119</v>
      </c>
      <c r="AE120" s="2" t="s">
        <v>31</v>
      </c>
      <c r="AF120" s="2" t="s">
        <v>32</v>
      </c>
      <c r="AG120" s="2" t="s">
        <v>33</v>
      </c>
      <c r="AH120" s="2" t="s">
        <v>34</v>
      </c>
      <c r="AI120" s="2" t="s">
        <v>35</v>
      </c>
      <c r="AJ120" s="2" t="s">
        <v>36</v>
      </c>
      <c r="AK120" s="2" t="s">
        <v>37</v>
      </c>
      <c r="AL120" s="2" t="s">
        <v>38</v>
      </c>
      <c r="AM120" s="2" t="s">
        <v>39</v>
      </c>
    </row>
    <row r="121" spans="2:45">
      <c r="E121" s="2" t="s">
        <v>337</v>
      </c>
      <c r="F121" s="2" t="s">
        <v>214</v>
      </c>
      <c r="G121" s="2" t="s">
        <v>45</v>
      </c>
      <c r="H121" s="2" t="s">
        <v>338</v>
      </c>
      <c r="I121" s="14">
        <v>198.64971305010101</v>
      </c>
      <c r="J121" s="14">
        <v>286.93714698891898</v>
      </c>
      <c r="K121" s="14">
        <v>97.964494797316306</v>
      </c>
      <c r="L121" s="14">
        <v>201.315238905592</v>
      </c>
      <c r="M121" s="14">
        <v>16.439344758229399</v>
      </c>
      <c r="N121" s="14">
        <v>181.16811542512301</v>
      </c>
      <c r="O121" s="14">
        <v>1706.68475730612</v>
      </c>
      <c r="P121" s="14">
        <v>98.868400932895398</v>
      </c>
      <c r="Q121" s="14">
        <v>22.2084247767324</v>
      </c>
      <c r="R121" s="14">
        <v>777.331463744855</v>
      </c>
      <c r="S121" s="14">
        <v>259.96946541163601</v>
      </c>
      <c r="T121" s="14">
        <v>1571.89756192347</v>
      </c>
      <c r="U121" s="94">
        <v>191.269747458886</v>
      </c>
      <c r="V121" s="14">
        <v>53.431862357781696</v>
      </c>
      <c r="W121" s="14">
        <v>123.331057860545</v>
      </c>
      <c r="X121" s="14">
        <v>90.221095108498403</v>
      </c>
      <c r="Y121" s="14">
        <v>12.0167346338868</v>
      </c>
      <c r="Z121" s="14">
        <v>1014.46562044709</v>
      </c>
      <c r="AA121" s="14">
        <v>28.775505624659399</v>
      </c>
      <c r="AB121" s="14">
        <v>21.039225701572398</v>
      </c>
      <c r="AC121" s="14">
        <v>20.933055375943201</v>
      </c>
      <c r="AD121" s="14">
        <v>5.33765659088834</v>
      </c>
      <c r="AE121" s="14">
        <v>365.91651129925799</v>
      </c>
      <c r="AF121" s="14">
        <v>413.84677072274297</v>
      </c>
      <c r="AG121" s="14">
        <v>421.61586721748898</v>
      </c>
      <c r="AH121" s="14">
        <v>151.796920344287</v>
      </c>
      <c r="AI121" s="14">
        <v>149.05273780209399</v>
      </c>
      <c r="AJ121" s="14">
        <v>443.52899117898397</v>
      </c>
      <c r="AK121" s="14">
        <v>41.115933127912299</v>
      </c>
      <c r="AL121" s="14">
        <v>79.647876398529405</v>
      </c>
      <c r="AM121" s="14">
        <v>1047.7626222824599</v>
      </c>
    </row>
    <row r="122" spans="2:45">
      <c r="E122" s="2" t="s">
        <v>337</v>
      </c>
      <c r="F122" s="2" t="s">
        <v>214</v>
      </c>
      <c r="G122" s="2" t="s">
        <v>46</v>
      </c>
      <c r="H122" s="2" t="s">
        <v>338</v>
      </c>
      <c r="I122" s="14">
        <v>186.62597597566901</v>
      </c>
      <c r="J122" s="14">
        <v>198.94258793033799</v>
      </c>
      <c r="K122" s="14">
        <v>68.996290036891494</v>
      </c>
      <c r="L122" s="14">
        <v>140.076634976159</v>
      </c>
      <c r="M122" s="14">
        <v>16.296786845355602</v>
      </c>
      <c r="N122" s="14">
        <v>169.459311247751</v>
      </c>
      <c r="O122" s="14">
        <v>1266.0809581036399</v>
      </c>
      <c r="P122" s="14">
        <v>84.423352358058494</v>
      </c>
      <c r="Q122" s="14">
        <v>17.089074822925902</v>
      </c>
      <c r="R122" s="14">
        <v>751.34029535892103</v>
      </c>
      <c r="S122" s="14">
        <v>182.38683532553901</v>
      </c>
      <c r="T122" s="14">
        <v>1251.8252365922101</v>
      </c>
      <c r="U122" s="94">
        <v>159.08102821701499</v>
      </c>
      <c r="V122" s="14">
        <v>43.070431322391698</v>
      </c>
      <c r="W122" s="14">
        <v>116.53849861426001</v>
      </c>
      <c r="X122" s="14">
        <v>72.909856654442706</v>
      </c>
      <c r="Y122" s="14">
        <v>7.0245211575686799</v>
      </c>
      <c r="Z122" s="14">
        <v>688.73463664108704</v>
      </c>
      <c r="AA122" s="14">
        <v>20.169441685056299</v>
      </c>
      <c r="AB122" s="14">
        <v>10.902756012709</v>
      </c>
      <c r="AC122" s="14">
        <v>16.5106166454947</v>
      </c>
      <c r="AD122" s="14">
        <v>4.7423797164737804</v>
      </c>
      <c r="AE122" s="14">
        <v>296.77485489816502</v>
      </c>
      <c r="AF122" s="14">
        <v>240.41351719728999</v>
      </c>
      <c r="AG122" s="14">
        <v>304.99817648783898</v>
      </c>
      <c r="AH122" s="14">
        <v>150.356661804037</v>
      </c>
      <c r="AI122" s="14">
        <v>129.484307761004</v>
      </c>
      <c r="AJ122" s="14">
        <v>310.01856784736202</v>
      </c>
      <c r="AK122" s="14">
        <v>38.386445147567699</v>
      </c>
      <c r="AL122" s="14">
        <v>74.421137944190704</v>
      </c>
      <c r="AM122" s="14">
        <v>848.18931839405695</v>
      </c>
    </row>
    <row r="123" spans="2:45">
      <c r="B123" s="1"/>
      <c r="C123" s="1"/>
      <c r="E123" s="2" t="s">
        <v>337</v>
      </c>
      <c r="F123" s="2" t="s">
        <v>214</v>
      </c>
      <c r="G123" s="2" t="s">
        <v>47</v>
      </c>
      <c r="H123" s="2" t="s">
        <v>338</v>
      </c>
      <c r="I123" s="14">
        <v>113.131996653822</v>
      </c>
      <c r="J123" s="14">
        <v>146.62608682180201</v>
      </c>
      <c r="K123" s="14">
        <v>58.137921757305598</v>
      </c>
      <c r="L123" s="14"/>
      <c r="M123" s="14">
        <v>12.269694103233499</v>
      </c>
      <c r="N123" s="14">
        <v>108.931172261225</v>
      </c>
      <c r="O123" s="14">
        <v>859.61463717890695</v>
      </c>
      <c r="P123" s="14">
        <v>69.206658468157201</v>
      </c>
      <c r="Q123" s="14">
        <v>13.461197108125599</v>
      </c>
      <c r="R123" s="14">
        <v>641.64859258833906</v>
      </c>
      <c r="S123" s="14">
        <v>124.620485852595</v>
      </c>
      <c r="T123" s="14">
        <v>1013.98490499858</v>
      </c>
      <c r="U123" s="94">
        <v>113.95362513416499</v>
      </c>
      <c r="V123" s="14">
        <v>36.478643496957901</v>
      </c>
      <c r="W123" s="14">
        <v>47.527139376338098</v>
      </c>
      <c r="X123" s="14">
        <v>54.838412924398597</v>
      </c>
      <c r="Y123" s="14"/>
      <c r="Z123" s="14">
        <v>489.07215936855903</v>
      </c>
      <c r="AA123" s="14">
        <v>16.046869909366901</v>
      </c>
      <c r="AB123" s="14">
        <v>3.2370607583425199</v>
      </c>
      <c r="AC123" s="14">
        <v>12.893063003513801</v>
      </c>
      <c r="AD123" s="14">
        <v>3.1455673101622299</v>
      </c>
      <c r="AE123" s="14">
        <v>217.96357644068601</v>
      </c>
      <c r="AF123" s="14"/>
      <c r="AG123" s="14">
        <v>213.37650115408701</v>
      </c>
      <c r="AH123" s="14">
        <v>103.64766909400799</v>
      </c>
      <c r="AI123" s="14">
        <v>74.950430413504293</v>
      </c>
      <c r="AJ123" s="14"/>
      <c r="AK123" s="14">
        <v>15.8390342039883</v>
      </c>
      <c r="AL123" s="14">
        <v>43.486220189324001</v>
      </c>
      <c r="AM123" s="14">
        <v>681.48095745030196</v>
      </c>
    </row>
    <row r="124" spans="2:45">
      <c r="B124" s="1"/>
      <c r="C124" s="1"/>
    </row>
    <row r="125" spans="2:45" ht="14.25">
      <c r="B125" s="11"/>
    </row>
    <row r="126" spans="2:45" ht="14.25">
      <c r="B126" s="11"/>
    </row>
    <row r="127" spans="2:45" ht="14.25">
      <c r="B127" s="11"/>
    </row>
    <row r="128" spans="2:45" ht="14.25">
      <c r="B128" s="11"/>
    </row>
    <row r="129" spans="2:3" ht="14.25">
      <c r="B129" s="11"/>
      <c r="C129" s="1"/>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T111"/>
  <sheetViews>
    <sheetView topLeftCell="A9" workbookViewId="0">
      <selection activeCell="B19" sqref="B19"/>
    </sheetView>
  </sheetViews>
  <sheetFormatPr defaultColWidth="9.1328125" defaultRowHeight="12.75"/>
  <cols>
    <col min="1" max="1" width="9.1328125" style="2"/>
    <col min="2" max="2" width="48" style="2" customWidth="1"/>
    <col min="3" max="3" width="26.3984375" style="2" bestFit="1" customWidth="1"/>
    <col min="4" max="4" width="17.3984375" style="2" customWidth="1"/>
    <col min="5" max="16384" width="9.1328125" style="2"/>
  </cols>
  <sheetData>
    <row r="1" spans="1:46" hidden="1">
      <c r="A1" s="30" t="s">
        <v>121</v>
      </c>
    </row>
    <row r="2" spans="1:46" hidden="1"/>
    <row r="3" spans="1:46" hidden="1">
      <c r="A3" s="30" t="s">
        <v>60</v>
      </c>
      <c r="B3" s="31">
        <v>41451.677754629629</v>
      </c>
    </row>
    <row r="4" spans="1:46" hidden="1">
      <c r="A4" s="30" t="s">
        <v>61</v>
      </c>
      <c r="B4" s="31">
        <v>41563.486169826385</v>
      </c>
    </row>
    <row r="5" spans="1:46" hidden="1">
      <c r="A5" s="30" t="s">
        <v>62</v>
      </c>
      <c r="B5" s="30" t="s">
        <v>63</v>
      </c>
    </row>
    <row r="6" spans="1:46" hidden="1">
      <c r="A6" s="30" t="s">
        <v>64</v>
      </c>
      <c r="B6" s="30" t="s">
        <v>65</v>
      </c>
    </row>
    <row r="7" spans="1:46" hidden="1">
      <c r="A7" s="30" t="s">
        <v>122</v>
      </c>
      <c r="B7" s="30" t="s">
        <v>123</v>
      </c>
    </row>
    <row r="8" spans="1:46" hidden="1">
      <c r="A8" s="30" t="s">
        <v>124</v>
      </c>
      <c r="B8" s="30" t="s">
        <v>125</v>
      </c>
    </row>
    <row r="10" spans="1:46">
      <c r="A10" s="32" t="s">
        <v>126</v>
      </c>
      <c r="B10" s="32" t="s">
        <v>127</v>
      </c>
      <c r="C10" s="32" t="s">
        <v>128</v>
      </c>
      <c r="D10" s="32" t="s">
        <v>129</v>
      </c>
      <c r="E10" s="32" t="s">
        <v>130</v>
      </c>
      <c r="F10" s="32" t="s">
        <v>131</v>
      </c>
      <c r="G10" s="32" t="s">
        <v>132</v>
      </c>
      <c r="H10" s="32" t="s">
        <v>133</v>
      </c>
      <c r="I10" s="32" t="s">
        <v>134</v>
      </c>
      <c r="J10" s="32" t="s">
        <v>135</v>
      </c>
      <c r="K10" s="32" t="s">
        <v>136</v>
      </c>
      <c r="L10" s="32" t="s">
        <v>137</v>
      </c>
      <c r="M10" s="32" t="s">
        <v>72</v>
      </c>
      <c r="N10" s="32" t="s">
        <v>73</v>
      </c>
      <c r="O10" s="32" t="s">
        <v>74</v>
      </c>
      <c r="P10" s="32" t="s">
        <v>75</v>
      </c>
      <c r="Q10" s="32" t="s">
        <v>76</v>
      </c>
      <c r="R10" s="32" t="s">
        <v>77</v>
      </c>
      <c r="S10" s="32" t="s">
        <v>78</v>
      </c>
      <c r="T10" s="32" t="s">
        <v>79</v>
      </c>
      <c r="U10" s="32" t="s">
        <v>80</v>
      </c>
      <c r="V10" s="32" t="s">
        <v>81</v>
      </c>
      <c r="W10" s="32" t="s">
        <v>82</v>
      </c>
      <c r="X10" s="32" t="s">
        <v>83</v>
      </c>
      <c r="Y10" s="32" t="s">
        <v>84</v>
      </c>
      <c r="Z10" s="32" t="s">
        <v>85</v>
      </c>
      <c r="AA10" s="32" t="s">
        <v>86</v>
      </c>
      <c r="AB10" s="32" t="s">
        <v>87</v>
      </c>
      <c r="AC10" s="32" t="s">
        <v>88</v>
      </c>
      <c r="AD10" s="32" t="s">
        <v>89</v>
      </c>
      <c r="AE10" s="32" t="s">
        <v>90</v>
      </c>
      <c r="AF10" s="32" t="s">
        <v>91</v>
      </c>
      <c r="AG10" s="32" t="s">
        <v>92</v>
      </c>
      <c r="AH10" s="32" t="s">
        <v>93</v>
      </c>
      <c r="AI10" s="32" t="s">
        <v>94</v>
      </c>
      <c r="AJ10" s="32" t="s">
        <v>95</v>
      </c>
      <c r="AK10" s="32" t="s">
        <v>96</v>
      </c>
      <c r="AL10" s="32" t="s">
        <v>97</v>
      </c>
      <c r="AM10" s="32" t="s">
        <v>98</v>
      </c>
      <c r="AN10" s="32" t="s">
        <v>99</v>
      </c>
      <c r="AO10" s="32" t="s">
        <v>138</v>
      </c>
      <c r="AP10" s="32" t="s">
        <v>139</v>
      </c>
      <c r="AQ10" s="32" t="s">
        <v>100</v>
      </c>
      <c r="AR10" s="32" t="s">
        <v>140</v>
      </c>
      <c r="AS10" s="32" t="s">
        <v>141</v>
      </c>
      <c r="AT10" s="32" t="s">
        <v>102</v>
      </c>
    </row>
    <row r="11" spans="1:46">
      <c r="A11" s="32" t="s">
        <v>142</v>
      </c>
      <c r="B11" s="32" t="s">
        <v>143</v>
      </c>
      <c r="C11" s="33">
        <v>11918318</v>
      </c>
      <c r="D11" s="33">
        <v>11544718</v>
      </c>
      <c r="E11" s="33">
        <v>10254643</v>
      </c>
      <c r="F11" s="33">
        <v>1290074</v>
      </c>
      <c r="G11" s="33">
        <v>8119710</v>
      </c>
      <c r="H11" s="33">
        <v>8347928</v>
      </c>
      <c r="I11" s="33">
        <v>8311190</v>
      </c>
      <c r="J11" s="33">
        <v>8197952</v>
      </c>
      <c r="K11" s="33">
        <v>8174131</v>
      </c>
      <c r="L11" s="33">
        <v>8119710</v>
      </c>
      <c r="M11" s="33">
        <v>313290</v>
      </c>
      <c r="N11" s="33">
        <v>159714</v>
      </c>
      <c r="O11" s="33">
        <v>297281</v>
      </c>
      <c r="P11" s="33">
        <v>130486</v>
      </c>
      <c r="Q11" s="33">
        <v>2234066</v>
      </c>
      <c r="R11" s="33">
        <v>36738</v>
      </c>
      <c r="S11" s="33">
        <v>93492</v>
      </c>
      <c r="T11" s="33">
        <v>216072</v>
      </c>
      <c r="U11" s="33">
        <v>1058677</v>
      </c>
      <c r="V11" s="33">
        <v>2074334</v>
      </c>
      <c r="W11" s="33">
        <v>44852</v>
      </c>
      <c r="X11" s="33">
        <v>1093316</v>
      </c>
      <c r="Y11" s="33">
        <v>15757</v>
      </c>
      <c r="Z11" s="33">
        <v>17662</v>
      </c>
      <c r="AA11" s="33">
        <v>53222</v>
      </c>
      <c r="AB11" s="33">
        <v>14872</v>
      </c>
      <c r="AC11" s="33">
        <v>128722</v>
      </c>
      <c r="AD11" s="33">
        <v>8064</v>
      </c>
      <c r="AE11" s="33">
        <v>360788</v>
      </c>
      <c r="AF11" s="33">
        <v>239072</v>
      </c>
      <c r="AG11" s="33">
        <v>564970</v>
      </c>
      <c r="AH11" s="33">
        <v>167670</v>
      </c>
      <c r="AI11" s="33">
        <v>213887</v>
      </c>
      <c r="AJ11" s="33">
        <v>54421</v>
      </c>
      <c r="AK11" s="33">
        <v>113238</v>
      </c>
      <c r="AL11" s="33">
        <v>254059</v>
      </c>
      <c r="AM11" s="33">
        <v>570370</v>
      </c>
      <c r="AN11" s="33">
        <v>1434078</v>
      </c>
      <c r="AO11" s="33">
        <v>10782727</v>
      </c>
      <c r="AP11" s="33">
        <v>31270</v>
      </c>
      <c r="AQ11" s="33">
        <v>496832</v>
      </c>
      <c r="AR11" s="33">
        <v>214729</v>
      </c>
      <c r="AS11" s="33">
        <v>25002</v>
      </c>
      <c r="AT11" s="33">
        <v>583042</v>
      </c>
    </row>
    <row r="12" spans="1:46">
      <c r="A12" s="32" t="s">
        <v>142</v>
      </c>
      <c r="B12" s="32" t="s">
        <v>144</v>
      </c>
      <c r="C12" s="33">
        <v>11305469</v>
      </c>
      <c r="D12" s="33">
        <v>10960643</v>
      </c>
      <c r="E12" s="33">
        <v>9772960</v>
      </c>
      <c r="F12" s="33">
        <v>1187683</v>
      </c>
      <c r="G12" s="33">
        <v>7722731</v>
      </c>
      <c r="H12" s="33">
        <v>7934767</v>
      </c>
      <c r="I12" s="33">
        <v>7901957</v>
      </c>
      <c r="J12" s="33">
        <v>7796509</v>
      </c>
      <c r="K12" s="33">
        <v>7773667</v>
      </c>
      <c r="L12" s="33">
        <v>7722731</v>
      </c>
      <c r="M12" s="33">
        <v>300226</v>
      </c>
      <c r="N12" s="33">
        <v>145012</v>
      </c>
      <c r="O12" s="33">
        <v>274291</v>
      </c>
      <c r="P12" s="33">
        <v>123887</v>
      </c>
      <c r="Q12" s="33">
        <v>2093612</v>
      </c>
      <c r="R12" s="33">
        <v>32810</v>
      </c>
      <c r="S12" s="33">
        <v>89248</v>
      </c>
      <c r="T12" s="33">
        <v>200664</v>
      </c>
      <c r="U12" s="33">
        <v>1015675</v>
      </c>
      <c r="V12" s="33">
        <v>1981116</v>
      </c>
      <c r="W12" s="33">
        <v>43182</v>
      </c>
      <c r="X12" s="33">
        <v>1046286</v>
      </c>
      <c r="Y12" s="33">
        <v>14872</v>
      </c>
      <c r="Z12" s="33">
        <v>15901</v>
      </c>
      <c r="AA12" s="33">
        <v>48902</v>
      </c>
      <c r="AB12" s="33">
        <v>14782</v>
      </c>
      <c r="AC12" s="33">
        <v>119588</v>
      </c>
      <c r="AD12" s="33">
        <v>7970</v>
      </c>
      <c r="AE12" s="33">
        <v>346216</v>
      </c>
      <c r="AF12" s="33">
        <v>228769</v>
      </c>
      <c r="AG12" s="33">
        <v>516964</v>
      </c>
      <c r="AH12" s="33">
        <v>161942</v>
      </c>
      <c r="AI12" s="33">
        <v>199814</v>
      </c>
      <c r="AJ12" s="33">
        <v>50936</v>
      </c>
      <c r="AK12" s="33">
        <v>105448</v>
      </c>
      <c r="AL12" s="33">
        <v>244195</v>
      </c>
      <c r="AM12" s="33">
        <v>556603</v>
      </c>
      <c r="AN12" s="33">
        <v>1369739</v>
      </c>
      <c r="AO12" s="33">
        <v>10298347</v>
      </c>
      <c r="AP12" s="33">
        <v>30647</v>
      </c>
      <c r="AQ12" s="33">
        <v>494546</v>
      </c>
      <c r="AR12" s="33">
        <v>208224</v>
      </c>
      <c r="AS12" s="33">
        <v>23267</v>
      </c>
      <c r="AT12" s="33">
        <v>559688</v>
      </c>
    </row>
    <row r="13" spans="1:46">
      <c r="A13" s="32" t="s">
        <v>142</v>
      </c>
      <c r="B13" s="32" t="s">
        <v>145</v>
      </c>
      <c r="C13" s="33">
        <v>1175108</v>
      </c>
      <c r="D13" s="33">
        <v>1163876</v>
      </c>
      <c r="E13" s="33">
        <v>950836</v>
      </c>
      <c r="F13" s="33">
        <v>213041</v>
      </c>
      <c r="G13" s="33">
        <v>811591</v>
      </c>
      <c r="H13" s="33">
        <v>875282</v>
      </c>
      <c r="I13" s="33">
        <v>874040</v>
      </c>
      <c r="J13" s="33">
        <v>845222</v>
      </c>
      <c r="K13" s="33">
        <v>845222</v>
      </c>
      <c r="L13" s="33">
        <v>811591</v>
      </c>
      <c r="M13" s="33">
        <v>51581</v>
      </c>
      <c r="N13" s="33">
        <v>2876</v>
      </c>
      <c r="O13" s="33">
        <v>44464</v>
      </c>
      <c r="P13" s="33">
        <v>46595</v>
      </c>
      <c r="Q13" s="33">
        <v>204700</v>
      </c>
      <c r="R13" s="33">
        <v>1242</v>
      </c>
      <c r="S13" s="33">
        <v>7362</v>
      </c>
      <c r="T13" s="33">
        <v>20218</v>
      </c>
      <c r="U13" s="33">
        <v>36763</v>
      </c>
      <c r="V13" s="33">
        <v>29023</v>
      </c>
      <c r="W13" s="33">
        <v>31486</v>
      </c>
      <c r="X13" s="33">
        <v>180950</v>
      </c>
      <c r="Y13" s="33">
        <v>0</v>
      </c>
      <c r="Z13" s="33">
        <v>10278</v>
      </c>
      <c r="AA13" s="33">
        <v>20308</v>
      </c>
      <c r="AB13" s="33">
        <v>23011</v>
      </c>
      <c r="AC13" s="33">
        <v>56293</v>
      </c>
      <c r="AD13" s="33">
        <v>0</v>
      </c>
      <c r="AE13" s="33">
        <v>85288</v>
      </c>
      <c r="AF13" s="33">
        <v>73429</v>
      </c>
      <c r="AG13" s="33">
        <v>18007</v>
      </c>
      <c r="AH13" s="33">
        <v>34654</v>
      </c>
      <c r="AI13" s="33">
        <v>8356</v>
      </c>
      <c r="AJ13" s="33">
        <v>33631</v>
      </c>
      <c r="AK13" s="33">
        <v>28818</v>
      </c>
      <c r="AL13" s="33">
        <v>64613</v>
      </c>
      <c r="AM13" s="33">
        <v>52474</v>
      </c>
      <c r="AN13" s="33">
        <v>40176</v>
      </c>
      <c r="AO13" s="33">
        <v>963986</v>
      </c>
      <c r="AP13" s="33">
        <v>0</v>
      </c>
      <c r="AQ13" s="33">
        <v>13151</v>
      </c>
      <c r="AR13" s="33">
        <v>138046</v>
      </c>
      <c r="AS13" s="33">
        <v>5756</v>
      </c>
      <c r="AT13" s="33">
        <v>2290</v>
      </c>
    </row>
    <row r="14" spans="1:46">
      <c r="A14" s="32" t="s">
        <v>142</v>
      </c>
      <c r="B14" s="32" t="s">
        <v>146</v>
      </c>
      <c r="C14" s="33">
        <v>1134396</v>
      </c>
      <c r="D14" s="33">
        <v>1085422</v>
      </c>
      <c r="E14" s="33">
        <v>787388</v>
      </c>
      <c r="F14" s="33">
        <v>298033</v>
      </c>
      <c r="G14" s="33">
        <v>656417</v>
      </c>
      <c r="H14" s="33">
        <v>738821</v>
      </c>
      <c r="I14" s="33">
        <v>731790</v>
      </c>
      <c r="J14" s="33">
        <v>691218</v>
      </c>
      <c r="K14" s="33">
        <v>691218</v>
      </c>
      <c r="L14" s="33">
        <v>656417</v>
      </c>
      <c r="M14" s="33">
        <v>28886</v>
      </c>
      <c r="N14" s="33">
        <v>30168</v>
      </c>
      <c r="O14" s="33">
        <v>89946</v>
      </c>
      <c r="P14" s="33">
        <v>41666</v>
      </c>
      <c r="Q14" s="33">
        <v>221137</v>
      </c>
      <c r="R14" s="33">
        <v>7031</v>
      </c>
      <c r="S14" s="33">
        <v>4</v>
      </c>
      <c r="T14" s="33">
        <v>6610</v>
      </c>
      <c r="U14" s="33">
        <v>41598</v>
      </c>
      <c r="V14" s="33">
        <v>246204</v>
      </c>
      <c r="W14" s="33">
        <v>13082</v>
      </c>
      <c r="X14" s="33">
        <v>3992</v>
      </c>
      <c r="Y14" s="33">
        <v>0</v>
      </c>
      <c r="Z14" s="33">
        <v>2545</v>
      </c>
      <c r="AA14" s="33">
        <v>30985</v>
      </c>
      <c r="AB14" s="33">
        <v>11272</v>
      </c>
      <c r="AC14" s="33">
        <v>33876</v>
      </c>
      <c r="AD14" s="33">
        <v>0</v>
      </c>
      <c r="AE14" s="33">
        <v>19433</v>
      </c>
      <c r="AF14" s="33">
        <v>63835</v>
      </c>
      <c r="AG14" s="33">
        <v>58277</v>
      </c>
      <c r="AH14" s="33">
        <v>10087</v>
      </c>
      <c r="AI14" s="33">
        <v>18806</v>
      </c>
      <c r="AJ14" s="33">
        <v>34801</v>
      </c>
      <c r="AK14" s="33">
        <v>40572</v>
      </c>
      <c r="AL14" s="33">
        <v>3359</v>
      </c>
      <c r="AM14" s="33">
        <v>79085</v>
      </c>
      <c r="AN14" s="33">
        <v>10220</v>
      </c>
      <c r="AO14" s="33">
        <v>843890</v>
      </c>
      <c r="AP14" s="33">
        <v>0</v>
      </c>
      <c r="AQ14" s="33">
        <v>56502</v>
      </c>
      <c r="AR14" s="33">
        <v>115186</v>
      </c>
      <c r="AS14" s="33">
        <v>0</v>
      </c>
      <c r="AT14" s="33">
        <v>6473</v>
      </c>
    </row>
    <row r="15" spans="1:46">
      <c r="A15" s="32" t="s">
        <v>142</v>
      </c>
      <c r="B15" s="32" t="s">
        <v>147</v>
      </c>
      <c r="C15" s="33">
        <v>10428887</v>
      </c>
      <c r="D15" s="33">
        <v>10145077</v>
      </c>
      <c r="E15" s="33">
        <v>8925754</v>
      </c>
      <c r="F15" s="33">
        <v>1219324</v>
      </c>
      <c r="G15" s="33">
        <v>7119194</v>
      </c>
      <c r="H15" s="33">
        <v>7317587</v>
      </c>
      <c r="I15" s="33">
        <v>7281122</v>
      </c>
      <c r="J15" s="33">
        <v>7184974</v>
      </c>
      <c r="K15" s="33">
        <v>7161156</v>
      </c>
      <c r="L15" s="33">
        <v>7119194</v>
      </c>
      <c r="M15" s="33">
        <v>306695</v>
      </c>
      <c r="N15" s="33">
        <v>142668</v>
      </c>
      <c r="O15" s="33">
        <v>286308</v>
      </c>
      <c r="P15" s="33">
        <v>106585</v>
      </c>
      <c r="Q15" s="33">
        <v>2035246</v>
      </c>
      <c r="R15" s="33">
        <v>36464</v>
      </c>
      <c r="S15" s="33">
        <v>85979</v>
      </c>
      <c r="T15" s="33">
        <v>191315</v>
      </c>
      <c r="U15" s="33">
        <v>899406</v>
      </c>
      <c r="V15" s="33">
        <v>1865682</v>
      </c>
      <c r="W15" s="33">
        <v>21640</v>
      </c>
      <c r="X15" s="33">
        <v>930229</v>
      </c>
      <c r="Y15" s="33">
        <v>15754</v>
      </c>
      <c r="Z15" s="33">
        <v>5519</v>
      </c>
      <c r="AA15" s="33">
        <v>50263</v>
      </c>
      <c r="AB15" s="33">
        <v>11459</v>
      </c>
      <c r="AC15" s="33">
        <v>127958</v>
      </c>
      <c r="AD15" s="33">
        <v>8064</v>
      </c>
      <c r="AE15" s="33">
        <v>352908</v>
      </c>
      <c r="AF15" s="33">
        <v>93733</v>
      </c>
      <c r="AG15" s="33">
        <v>550883</v>
      </c>
      <c r="AH15" s="33">
        <v>142852</v>
      </c>
      <c r="AI15" s="33">
        <v>141142</v>
      </c>
      <c r="AJ15" s="33">
        <v>41962</v>
      </c>
      <c r="AK15" s="33">
        <v>96149</v>
      </c>
      <c r="AL15" s="33">
        <v>203692</v>
      </c>
      <c r="AM15" s="33">
        <v>304646</v>
      </c>
      <c r="AN15" s="33">
        <v>1395328</v>
      </c>
      <c r="AO15" s="33">
        <v>8935560</v>
      </c>
      <c r="AP15" s="33">
        <v>6001</v>
      </c>
      <c r="AQ15" s="33">
        <v>3809</v>
      </c>
      <c r="AR15" s="33">
        <v>95522</v>
      </c>
      <c r="AS15" s="33">
        <v>19631</v>
      </c>
      <c r="AT15" s="33">
        <v>440410</v>
      </c>
    </row>
    <row r="16" spans="1:46" s="36" customFormat="1">
      <c r="A16" s="34" t="s">
        <v>142</v>
      </c>
      <c r="B16" s="34" t="s">
        <v>148</v>
      </c>
      <c r="C16" s="35">
        <v>6837170</v>
      </c>
      <c r="D16" s="35">
        <v>6640510</v>
      </c>
      <c r="E16" s="35">
        <v>5682222</v>
      </c>
      <c r="F16" s="35">
        <v>958288</v>
      </c>
      <c r="G16" s="35">
        <v>4430045</v>
      </c>
      <c r="H16" s="35">
        <v>4543438</v>
      </c>
      <c r="I16" s="35">
        <v>4506973</v>
      </c>
      <c r="J16" s="35">
        <v>4474642</v>
      </c>
      <c r="K16" s="35">
        <v>4450824</v>
      </c>
      <c r="L16" s="35">
        <v>4430045</v>
      </c>
      <c r="M16" s="35">
        <v>135353</v>
      </c>
      <c r="N16" s="35">
        <v>75517</v>
      </c>
      <c r="O16" s="35">
        <v>197287</v>
      </c>
      <c r="P16" s="35">
        <v>106585</v>
      </c>
      <c r="Q16" s="35">
        <v>1448248</v>
      </c>
      <c r="R16" s="35">
        <v>36464</v>
      </c>
      <c r="S16" s="35">
        <v>85979</v>
      </c>
      <c r="T16" s="35">
        <v>191315</v>
      </c>
      <c r="U16" s="35">
        <v>692266</v>
      </c>
      <c r="V16" s="35">
        <v>240178</v>
      </c>
      <c r="W16" s="35">
        <v>21640</v>
      </c>
      <c r="X16" s="35">
        <v>930229</v>
      </c>
      <c r="Y16" s="35">
        <v>15754</v>
      </c>
      <c r="Z16" s="35">
        <v>5519</v>
      </c>
      <c r="AA16" s="35">
        <v>13050</v>
      </c>
      <c r="AB16" s="35">
        <v>11459</v>
      </c>
      <c r="AC16" s="35">
        <v>78156</v>
      </c>
      <c r="AD16" s="35">
        <v>8064</v>
      </c>
      <c r="AE16" s="35">
        <v>338519</v>
      </c>
      <c r="AF16" s="35">
        <v>93733</v>
      </c>
      <c r="AG16" s="35">
        <v>550883</v>
      </c>
      <c r="AH16" s="35">
        <v>142852</v>
      </c>
      <c r="AI16" s="35">
        <v>121144</v>
      </c>
      <c r="AJ16" s="35">
        <v>20779</v>
      </c>
      <c r="AK16" s="35">
        <v>32332</v>
      </c>
      <c r="AL16" s="35">
        <v>119916</v>
      </c>
      <c r="AM16" s="35">
        <v>44089</v>
      </c>
      <c r="AN16" s="35">
        <v>1101503</v>
      </c>
      <c r="AO16" s="35">
        <v>5692028</v>
      </c>
      <c r="AP16" s="35">
        <v>6001</v>
      </c>
      <c r="AQ16" s="35">
        <v>3809</v>
      </c>
      <c r="AR16" s="35">
        <v>11495</v>
      </c>
      <c r="AS16" s="35">
        <v>19631</v>
      </c>
      <c r="AT16" s="35">
        <v>440410</v>
      </c>
    </row>
    <row r="17" spans="1:46" s="36" customFormat="1">
      <c r="A17" s="34" t="s">
        <v>142</v>
      </c>
      <c r="B17" s="34" t="s">
        <v>149</v>
      </c>
      <c r="C17" s="35">
        <v>5973386</v>
      </c>
      <c r="D17" s="35">
        <v>5791014</v>
      </c>
      <c r="E17" s="35">
        <v>4909921</v>
      </c>
      <c r="F17" s="35">
        <v>881093</v>
      </c>
      <c r="G17" s="35">
        <v>3834889</v>
      </c>
      <c r="H17" s="35">
        <v>3937892</v>
      </c>
      <c r="I17" s="35">
        <v>3901961</v>
      </c>
      <c r="J17" s="35">
        <v>3878075</v>
      </c>
      <c r="K17" s="35">
        <v>3854358</v>
      </c>
      <c r="L17" s="35">
        <v>3834889</v>
      </c>
      <c r="M17" s="35">
        <v>129312</v>
      </c>
      <c r="N17" s="35">
        <v>69566</v>
      </c>
      <c r="O17" s="35">
        <v>162835</v>
      </c>
      <c r="P17" s="35">
        <v>96232</v>
      </c>
      <c r="Q17" s="35">
        <v>1289376</v>
      </c>
      <c r="R17" s="35">
        <v>35932</v>
      </c>
      <c r="S17" s="35">
        <v>83711</v>
      </c>
      <c r="T17" s="35">
        <v>187405</v>
      </c>
      <c r="U17" s="35">
        <v>548888</v>
      </c>
      <c r="V17" s="35">
        <v>165078</v>
      </c>
      <c r="W17" s="35">
        <v>19818</v>
      </c>
      <c r="X17" s="35">
        <v>861872</v>
      </c>
      <c r="Y17" s="35">
        <v>15653</v>
      </c>
      <c r="Z17" s="35">
        <v>5234</v>
      </c>
      <c r="AA17" s="35">
        <v>11707</v>
      </c>
      <c r="AB17" s="35">
        <v>10249</v>
      </c>
      <c r="AC17" s="35">
        <v>76676</v>
      </c>
      <c r="AD17" s="35">
        <v>8064</v>
      </c>
      <c r="AE17" s="35">
        <v>284332</v>
      </c>
      <c r="AF17" s="35">
        <v>68249</v>
      </c>
      <c r="AG17" s="35">
        <v>521636</v>
      </c>
      <c r="AH17" s="35">
        <v>122969</v>
      </c>
      <c r="AI17" s="35">
        <v>112806</v>
      </c>
      <c r="AJ17" s="35">
        <v>19469</v>
      </c>
      <c r="AK17" s="35">
        <v>23886</v>
      </c>
      <c r="AL17" s="35">
        <v>83448</v>
      </c>
      <c r="AM17" s="35">
        <v>26266</v>
      </c>
      <c r="AN17" s="35">
        <v>952535</v>
      </c>
      <c r="AO17" s="35">
        <v>4916884</v>
      </c>
      <c r="AP17" s="35">
        <v>5998</v>
      </c>
      <c r="AQ17" s="35">
        <v>965</v>
      </c>
      <c r="AR17" s="35">
        <v>515</v>
      </c>
      <c r="AS17" s="35">
        <v>19609</v>
      </c>
      <c r="AT17" s="35">
        <v>381920</v>
      </c>
    </row>
    <row r="18" spans="1:46" s="36" customFormat="1">
      <c r="A18" s="34" t="s">
        <v>142</v>
      </c>
      <c r="B18" s="34" t="s">
        <v>150</v>
      </c>
      <c r="C18" s="35">
        <v>863784</v>
      </c>
      <c r="D18" s="35">
        <v>849496</v>
      </c>
      <c r="E18" s="35">
        <v>772301</v>
      </c>
      <c r="F18" s="35">
        <v>77195</v>
      </c>
      <c r="G18" s="35">
        <v>595156</v>
      </c>
      <c r="H18" s="35">
        <v>605545</v>
      </c>
      <c r="I18" s="35">
        <v>605012</v>
      </c>
      <c r="J18" s="35">
        <v>596567</v>
      </c>
      <c r="K18" s="35">
        <v>596466</v>
      </c>
      <c r="L18" s="35">
        <v>595156</v>
      </c>
      <c r="M18" s="35">
        <v>6041</v>
      </c>
      <c r="N18" s="35">
        <v>5951</v>
      </c>
      <c r="O18" s="35">
        <v>34452</v>
      </c>
      <c r="P18" s="35">
        <v>10354</v>
      </c>
      <c r="Q18" s="35">
        <v>158872</v>
      </c>
      <c r="R18" s="35">
        <v>533</v>
      </c>
      <c r="S18" s="35">
        <v>2268</v>
      </c>
      <c r="T18" s="35">
        <v>3910</v>
      </c>
      <c r="U18" s="35">
        <v>143377</v>
      </c>
      <c r="V18" s="35">
        <v>75100</v>
      </c>
      <c r="W18" s="35">
        <v>1822</v>
      </c>
      <c r="X18" s="35">
        <v>68357</v>
      </c>
      <c r="Y18" s="35">
        <v>101</v>
      </c>
      <c r="Z18" s="35">
        <v>284</v>
      </c>
      <c r="AA18" s="35">
        <v>1343</v>
      </c>
      <c r="AB18" s="35">
        <v>1210</v>
      </c>
      <c r="AC18" s="35">
        <v>1480</v>
      </c>
      <c r="AD18" s="35">
        <v>0</v>
      </c>
      <c r="AE18" s="35">
        <v>54187</v>
      </c>
      <c r="AF18" s="35">
        <v>25484</v>
      </c>
      <c r="AG18" s="35">
        <v>29246</v>
      </c>
      <c r="AH18" s="35">
        <v>19883</v>
      </c>
      <c r="AI18" s="35">
        <v>8338</v>
      </c>
      <c r="AJ18" s="35">
        <v>1310</v>
      </c>
      <c r="AK18" s="35">
        <v>8446</v>
      </c>
      <c r="AL18" s="35">
        <v>36468</v>
      </c>
      <c r="AM18" s="35">
        <v>17824</v>
      </c>
      <c r="AN18" s="35">
        <v>148968</v>
      </c>
      <c r="AO18" s="35">
        <v>775145</v>
      </c>
      <c r="AP18" s="35">
        <v>4</v>
      </c>
      <c r="AQ18" s="35">
        <v>2844</v>
      </c>
      <c r="AR18" s="35">
        <v>10980</v>
      </c>
      <c r="AS18" s="35">
        <v>22</v>
      </c>
      <c r="AT18" s="35">
        <v>58489</v>
      </c>
    </row>
    <row r="19" spans="1:46" s="36" customFormat="1">
      <c r="A19" s="34" t="s">
        <v>142</v>
      </c>
      <c r="B19" s="34" t="s">
        <v>151</v>
      </c>
      <c r="C19" s="35">
        <v>3591716</v>
      </c>
      <c r="D19" s="35">
        <v>3504568</v>
      </c>
      <c r="E19" s="35">
        <v>3243532</v>
      </c>
      <c r="F19" s="35">
        <v>261036</v>
      </c>
      <c r="G19" s="35">
        <v>2689150</v>
      </c>
      <c r="H19" s="35">
        <v>2774149</v>
      </c>
      <c r="I19" s="35">
        <v>2774149</v>
      </c>
      <c r="J19" s="35">
        <v>2710332</v>
      </c>
      <c r="K19" s="35">
        <v>2710332</v>
      </c>
      <c r="L19" s="35">
        <v>2689150</v>
      </c>
      <c r="M19" s="35">
        <v>171342</v>
      </c>
      <c r="N19" s="35">
        <v>67151</v>
      </c>
      <c r="O19" s="35">
        <v>89021</v>
      </c>
      <c r="P19" s="35">
        <v>0</v>
      </c>
      <c r="Q19" s="35">
        <v>586998</v>
      </c>
      <c r="R19" s="35">
        <v>0</v>
      </c>
      <c r="S19" s="35">
        <v>0</v>
      </c>
      <c r="T19" s="35">
        <v>0</v>
      </c>
      <c r="U19" s="35">
        <v>207140</v>
      </c>
      <c r="V19" s="35">
        <v>1625504</v>
      </c>
      <c r="W19" s="35">
        <v>0</v>
      </c>
      <c r="X19" s="35">
        <v>0</v>
      </c>
      <c r="Y19" s="35">
        <v>0</v>
      </c>
      <c r="Z19" s="35">
        <v>0</v>
      </c>
      <c r="AA19" s="35">
        <v>37213</v>
      </c>
      <c r="AB19" s="35">
        <v>0</v>
      </c>
      <c r="AC19" s="35">
        <v>49802</v>
      </c>
      <c r="AD19" s="35">
        <v>0</v>
      </c>
      <c r="AE19" s="35">
        <v>14389</v>
      </c>
      <c r="AF19" s="35">
        <v>0</v>
      </c>
      <c r="AG19" s="35">
        <v>0</v>
      </c>
      <c r="AH19" s="35">
        <v>0</v>
      </c>
      <c r="AI19" s="35">
        <v>19998</v>
      </c>
      <c r="AJ19" s="35">
        <v>21182</v>
      </c>
      <c r="AK19" s="35">
        <v>63817</v>
      </c>
      <c r="AL19" s="35">
        <v>83776</v>
      </c>
      <c r="AM19" s="35">
        <v>260557</v>
      </c>
      <c r="AN19" s="35">
        <v>293825</v>
      </c>
      <c r="AO19" s="35">
        <v>3243532</v>
      </c>
      <c r="AP19" s="35">
        <v>0</v>
      </c>
      <c r="AQ19" s="35">
        <v>0</v>
      </c>
      <c r="AR19" s="35">
        <v>84028</v>
      </c>
      <c r="AS19" s="35">
        <v>0</v>
      </c>
      <c r="AT19" s="35">
        <v>0</v>
      </c>
    </row>
    <row r="20" spans="1:46">
      <c r="A20" s="32" t="s">
        <v>142</v>
      </c>
      <c r="B20" s="32" t="s">
        <v>152</v>
      </c>
      <c r="C20" s="33">
        <v>612850</v>
      </c>
      <c r="D20" s="33">
        <v>584075</v>
      </c>
      <c r="E20" s="33">
        <v>481684</v>
      </c>
      <c r="F20" s="33">
        <v>102391</v>
      </c>
      <c r="G20" s="33">
        <v>396979</v>
      </c>
      <c r="H20" s="33">
        <v>413161</v>
      </c>
      <c r="I20" s="33">
        <v>409234</v>
      </c>
      <c r="J20" s="33">
        <v>401443</v>
      </c>
      <c r="K20" s="33">
        <v>400464</v>
      </c>
      <c r="L20" s="33">
        <v>396979</v>
      </c>
      <c r="M20" s="33">
        <v>13064</v>
      </c>
      <c r="N20" s="33">
        <v>14702</v>
      </c>
      <c r="O20" s="33">
        <v>22990</v>
      </c>
      <c r="P20" s="33">
        <v>6599</v>
      </c>
      <c r="Q20" s="33">
        <v>140454</v>
      </c>
      <c r="R20" s="33">
        <v>3928</v>
      </c>
      <c r="S20" s="33">
        <v>4244</v>
      </c>
      <c r="T20" s="33">
        <v>15408</v>
      </c>
      <c r="U20" s="33">
        <v>43002</v>
      </c>
      <c r="V20" s="33">
        <v>93218</v>
      </c>
      <c r="W20" s="33">
        <v>1670</v>
      </c>
      <c r="X20" s="33">
        <v>47030</v>
      </c>
      <c r="Y20" s="33">
        <v>886</v>
      </c>
      <c r="Z20" s="33">
        <v>1760</v>
      </c>
      <c r="AA20" s="33">
        <v>4320</v>
      </c>
      <c r="AB20" s="33">
        <v>90</v>
      </c>
      <c r="AC20" s="33">
        <v>9133</v>
      </c>
      <c r="AD20" s="33">
        <v>94</v>
      </c>
      <c r="AE20" s="33">
        <v>14573</v>
      </c>
      <c r="AF20" s="33">
        <v>10303</v>
      </c>
      <c r="AG20" s="33">
        <v>48006</v>
      </c>
      <c r="AH20" s="33">
        <v>5728</v>
      </c>
      <c r="AI20" s="33">
        <v>14072</v>
      </c>
      <c r="AJ20" s="33">
        <v>3485</v>
      </c>
      <c r="AK20" s="33">
        <v>7790</v>
      </c>
      <c r="AL20" s="33">
        <v>9864</v>
      </c>
      <c r="AM20" s="33">
        <v>13766</v>
      </c>
      <c r="AN20" s="33">
        <v>64339</v>
      </c>
      <c r="AO20" s="33">
        <v>484380</v>
      </c>
      <c r="AP20" s="33">
        <v>623</v>
      </c>
      <c r="AQ20" s="33">
        <v>2286</v>
      </c>
      <c r="AR20" s="33">
        <v>6505</v>
      </c>
      <c r="AS20" s="33">
        <v>1735</v>
      </c>
      <c r="AT20" s="33">
        <v>23353</v>
      </c>
    </row>
    <row r="21" spans="1:46">
      <c r="A21" s="32" t="s">
        <v>142</v>
      </c>
      <c r="B21" s="32" t="s">
        <v>153</v>
      </c>
      <c r="C21" s="33">
        <v>781639</v>
      </c>
      <c r="D21" s="33">
        <v>742172</v>
      </c>
      <c r="E21" s="33">
        <v>635040</v>
      </c>
      <c r="F21" s="33">
        <v>107132</v>
      </c>
      <c r="G21" s="33">
        <v>486947</v>
      </c>
      <c r="H21" s="33">
        <v>501934</v>
      </c>
      <c r="I21" s="33">
        <v>497963</v>
      </c>
      <c r="J21" s="33">
        <v>491890</v>
      </c>
      <c r="K21" s="33">
        <v>490378</v>
      </c>
      <c r="L21" s="33">
        <v>486947</v>
      </c>
      <c r="M21" s="33">
        <v>14962</v>
      </c>
      <c r="N21" s="33">
        <v>17579</v>
      </c>
      <c r="O21" s="33">
        <v>18097</v>
      </c>
      <c r="P21" s="33">
        <v>5497</v>
      </c>
      <c r="Q21" s="33">
        <v>105728</v>
      </c>
      <c r="R21" s="33">
        <v>3971</v>
      </c>
      <c r="S21" s="33">
        <v>7376</v>
      </c>
      <c r="T21" s="33">
        <v>20153</v>
      </c>
      <c r="U21" s="33">
        <v>93456</v>
      </c>
      <c r="V21" s="33">
        <v>116032</v>
      </c>
      <c r="W21" s="33">
        <v>7672</v>
      </c>
      <c r="X21" s="33">
        <v>74254</v>
      </c>
      <c r="Y21" s="33">
        <v>590</v>
      </c>
      <c r="Z21" s="33">
        <v>3010</v>
      </c>
      <c r="AA21" s="33">
        <v>4424</v>
      </c>
      <c r="AB21" s="33">
        <v>418</v>
      </c>
      <c r="AC21" s="33">
        <v>14188</v>
      </c>
      <c r="AD21" s="33">
        <v>922</v>
      </c>
      <c r="AE21" s="33">
        <v>16103</v>
      </c>
      <c r="AF21" s="33">
        <v>12355</v>
      </c>
      <c r="AG21" s="33">
        <v>52427</v>
      </c>
      <c r="AH21" s="33">
        <v>15163</v>
      </c>
      <c r="AI21" s="33">
        <v>21888</v>
      </c>
      <c r="AJ21" s="33">
        <v>3431</v>
      </c>
      <c r="AK21" s="33">
        <v>6073</v>
      </c>
      <c r="AL21" s="33">
        <v>10948</v>
      </c>
      <c r="AM21" s="33">
        <v>42152</v>
      </c>
      <c r="AN21" s="33">
        <v>100444</v>
      </c>
      <c r="AO21" s="33">
        <v>671040</v>
      </c>
      <c r="AP21" s="33">
        <v>1372</v>
      </c>
      <c r="AQ21" s="33">
        <v>36000</v>
      </c>
      <c r="AR21" s="33">
        <v>15224</v>
      </c>
      <c r="AS21" s="33">
        <v>5731</v>
      </c>
      <c r="AT21" s="33">
        <v>86558</v>
      </c>
    </row>
    <row r="22" spans="1:46">
      <c r="A22" s="32" t="s">
        <v>142</v>
      </c>
      <c r="B22" s="32" t="s">
        <v>154</v>
      </c>
      <c r="C22" s="33">
        <v>9972126</v>
      </c>
      <c r="D22" s="33">
        <v>9739645</v>
      </c>
      <c r="E22" s="33">
        <v>8824162</v>
      </c>
      <c r="F22" s="33">
        <v>915484</v>
      </c>
      <c r="G22" s="33">
        <v>6977925</v>
      </c>
      <c r="H22" s="33">
        <v>7149104</v>
      </c>
      <c r="I22" s="33">
        <v>7127360</v>
      </c>
      <c r="J22" s="33">
        <v>7045100</v>
      </c>
      <c r="K22" s="33">
        <v>7023797</v>
      </c>
      <c r="L22" s="33">
        <v>6977925</v>
      </c>
      <c r="M22" s="33">
        <v>289207</v>
      </c>
      <c r="N22" s="33">
        <v>92588</v>
      </c>
      <c r="O22" s="33">
        <v>199049</v>
      </c>
      <c r="P22" s="33">
        <v>120489</v>
      </c>
      <c r="Q22" s="33">
        <v>1875435</v>
      </c>
      <c r="R22" s="33">
        <v>21744</v>
      </c>
      <c r="S22" s="33">
        <v>86735</v>
      </c>
      <c r="T22" s="33">
        <v>183254</v>
      </c>
      <c r="U22" s="33">
        <v>872000</v>
      </c>
      <c r="V22" s="33">
        <v>1521981</v>
      </c>
      <c r="W22" s="33">
        <v>51901</v>
      </c>
      <c r="X22" s="33">
        <v>1083168</v>
      </c>
      <c r="Y22" s="33">
        <v>14254</v>
      </c>
      <c r="Z22" s="33">
        <v>20624</v>
      </c>
      <c r="AA22" s="33">
        <v>28717</v>
      </c>
      <c r="AB22" s="33">
        <v>22125</v>
      </c>
      <c r="AC22" s="33">
        <v>116417</v>
      </c>
      <c r="AD22" s="33">
        <v>7049</v>
      </c>
      <c r="AE22" s="33">
        <v>376225</v>
      </c>
      <c r="AF22" s="33">
        <v>209876</v>
      </c>
      <c r="AG22" s="33">
        <v>379498</v>
      </c>
      <c r="AH22" s="33">
        <v>166759</v>
      </c>
      <c r="AI22" s="33">
        <v>139892</v>
      </c>
      <c r="AJ22" s="33">
        <v>45871</v>
      </c>
      <c r="AK22" s="33">
        <v>82260</v>
      </c>
      <c r="AL22" s="33">
        <v>291159</v>
      </c>
      <c r="AM22" s="33">
        <v>470513</v>
      </c>
      <c r="AN22" s="33">
        <v>1255234</v>
      </c>
      <c r="AO22" s="33">
        <v>9227736</v>
      </c>
      <c r="AP22" s="33">
        <v>28220</v>
      </c>
      <c r="AQ22" s="33">
        <v>398617</v>
      </c>
      <c r="AR22" s="33">
        <v>206363</v>
      </c>
      <c r="AS22" s="33">
        <v>22417</v>
      </c>
      <c r="AT22" s="33">
        <v>463108</v>
      </c>
    </row>
    <row r="23" spans="1:46">
      <c r="A23" s="32" t="s">
        <v>142</v>
      </c>
      <c r="B23" s="32" t="s">
        <v>155</v>
      </c>
      <c r="C23" s="33">
        <v>9972050</v>
      </c>
      <c r="D23" s="33">
        <v>9739580</v>
      </c>
      <c r="E23" s="33">
        <v>8824097</v>
      </c>
      <c r="F23" s="33">
        <v>915484</v>
      </c>
      <c r="G23" s="33">
        <v>6977884</v>
      </c>
      <c r="H23" s="33">
        <v>7149064</v>
      </c>
      <c r="I23" s="33">
        <v>7127320</v>
      </c>
      <c r="J23" s="33">
        <v>7045060</v>
      </c>
      <c r="K23" s="33">
        <v>7023755</v>
      </c>
      <c r="L23" s="33">
        <v>6977884</v>
      </c>
      <c r="M23" s="33">
        <v>288727</v>
      </c>
      <c r="N23" s="33">
        <v>92578</v>
      </c>
      <c r="O23" s="33">
        <v>199048</v>
      </c>
      <c r="P23" s="33">
        <v>120470</v>
      </c>
      <c r="Q23" s="33">
        <v>1875434</v>
      </c>
      <c r="R23" s="33">
        <v>21744</v>
      </c>
      <c r="S23" s="33">
        <v>87667</v>
      </c>
      <c r="T23" s="33">
        <v>183254</v>
      </c>
      <c r="U23" s="33">
        <v>871999</v>
      </c>
      <c r="V23" s="33">
        <v>1521976</v>
      </c>
      <c r="W23" s="33">
        <v>51901</v>
      </c>
      <c r="X23" s="33">
        <v>1083168</v>
      </c>
      <c r="Y23" s="33">
        <v>14256</v>
      </c>
      <c r="Z23" s="33">
        <v>20624</v>
      </c>
      <c r="AA23" s="33">
        <v>28717</v>
      </c>
      <c r="AB23" s="33">
        <v>22147</v>
      </c>
      <c r="AC23" s="33">
        <v>116417</v>
      </c>
      <c r="AD23" s="33">
        <v>7049</v>
      </c>
      <c r="AE23" s="33">
        <v>376225</v>
      </c>
      <c r="AF23" s="33">
        <v>209876</v>
      </c>
      <c r="AG23" s="33">
        <v>379498</v>
      </c>
      <c r="AH23" s="33">
        <v>166759</v>
      </c>
      <c r="AI23" s="33">
        <v>139892</v>
      </c>
      <c r="AJ23" s="33">
        <v>45871</v>
      </c>
      <c r="AK23" s="33">
        <v>82260</v>
      </c>
      <c r="AL23" s="33">
        <v>290650</v>
      </c>
      <c r="AM23" s="33">
        <v>470513</v>
      </c>
      <c r="AN23" s="33">
        <v>1255230</v>
      </c>
      <c r="AO23" s="33">
        <v>9226256</v>
      </c>
      <c r="AP23" s="33">
        <v>28220</v>
      </c>
      <c r="AQ23" s="33">
        <v>398617</v>
      </c>
      <c r="AR23" s="33">
        <v>206363</v>
      </c>
      <c r="AS23" s="33">
        <v>22417</v>
      </c>
      <c r="AT23" s="33">
        <v>463108</v>
      </c>
    </row>
    <row r="24" spans="1:46">
      <c r="A24" s="32" t="s">
        <v>142</v>
      </c>
      <c r="B24" s="32" t="s">
        <v>156</v>
      </c>
      <c r="C24" s="33">
        <v>76</v>
      </c>
      <c r="D24" s="33">
        <v>65</v>
      </c>
      <c r="E24" s="33">
        <v>65</v>
      </c>
      <c r="F24" s="33">
        <v>0</v>
      </c>
      <c r="G24" s="33">
        <v>42</v>
      </c>
      <c r="H24" s="33">
        <v>40</v>
      </c>
      <c r="I24" s="33">
        <v>40</v>
      </c>
      <c r="J24" s="33">
        <v>40</v>
      </c>
      <c r="K24" s="33">
        <v>42</v>
      </c>
      <c r="L24" s="33">
        <v>42</v>
      </c>
      <c r="M24" s="33">
        <v>480</v>
      </c>
      <c r="N24" s="33">
        <v>11</v>
      </c>
      <c r="O24" s="33">
        <v>1</v>
      </c>
      <c r="P24" s="33">
        <v>19</v>
      </c>
      <c r="Q24" s="33">
        <v>1</v>
      </c>
      <c r="R24" s="33">
        <v>0</v>
      </c>
      <c r="S24" s="33">
        <v>-932</v>
      </c>
      <c r="T24" s="33">
        <v>0</v>
      </c>
      <c r="U24" s="33">
        <v>0</v>
      </c>
      <c r="V24" s="33">
        <v>5</v>
      </c>
      <c r="W24" s="33">
        <v>0</v>
      </c>
      <c r="X24" s="33">
        <v>0</v>
      </c>
      <c r="Y24" s="33">
        <v>-2</v>
      </c>
      <c r="Z24" s="33">
        <v>0</v>
      </c>
      <c r="AA24" s="33">
        <v>0</v>
      </c>
      <c r="AB24" s="33">
        <v>-23</v>
      </c>
      <c r="AC24" s="33">
        <v>0</v>
      </c>
      <c r="AD24" s="33">
        <v>0</v>
      </c>
      <c r="AE24" s="33">
        <v>0</v>
      </c>
      <c r="AF24" s="33">
        <v>0</v>
      </c>
      <c r="AG24" s="33">
        <v>0</v>
      </c>
      <c r="AH24" s="33">
        <v>0</v>
      </c>
      <c r="AI24" s="33">
        <v>0</v>
      </c>
      <c r="AJ24" s="33">
        <v>0</v>
      </c>
      <c r="AK24" s="33">
        <v>0</v>
      </c>
      <c r="AL24" s="33">
        <v>510</v>
      </c>
      <c r="AM24" s="33">
        <v>0</v>
      </c>
      <c r="AN24" s="33">
        <v>4</v>
      </c>
      <c r="AO24" s="33">
        <v>1480</v>
      </c>
      <c r="AP24" s="33">
        <v>0</v>
      </c>
      <c r="AQ24" s="33">
        <v>0</v>
      </c>
      <c r="AR24" s="33">
        <v>0</v>
      </c>
      <c r="AS24" s="33">
        <v>0</v>
      </c>
      <c r="AT24" s="33">
        <v>0</v>
      </c>
    </row>
    <row r="25" spans="1:46" s="39" customFormat="1">
      <c r="A25" s="37"/>
      <c r="B25" s="37"/>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row>
    <row r="26" spans="1:46">
      <c r="A26" s="32" t="s">
        <v>157</v>
      </c>
      <c r="B26" s="32" t="s">
        <v>143</v>
      </c>
      <c r="C26" s="33">
        <v>11806452</v>
      </c>
      <c r="D26" s="33">
        <v>11399598</v>
      </c>
      <c r="E26" s="33">
        <v>10094148</v>
      </c>
      <c r="F26" s="33">
        <v>1305450</v>
      </c>
      <c r="G26" s="33">
        <v>8335098</v>
      </c>
      <c r="H26" s="33">
        <v>8335098</v>
      </c>
      <c r="I26" s="33">
        <v>8288683</v>
      </c>
      <c r="J26" s="33">
        <v>8185522</v>
      </c>
      <c r="K26" s="33">
        <v>8159897</v>
      </c>
      <c r="L26" s="33">
        <v>8102095</v>
      </c>
      <c r="M26" s="33">
        <v>324605</v>
      </c>
      <c r="N26" s="33">
        <v>182869</v>
      </c>
      <c r="O26" s="33">
        <v>314834</v>
      </c>
      <c r="P26" s="33">
        <v>126616</v>
      </c>
      <c r="Q26" s="33">
        <v>2191928</v>
      </c>
      <c r="R26" s="33">
        <v>46415</v>
      </c>
      <c r="S26" s="33">
        <v>98921</v>
      </c>
      <c r="T26" s="33">
        <v>213970</v>
      </c>
      <c r="U26" s="33">
        <v>1050332</v>
      </c>
      <c r="V26" s="33">
        <v>2023128</v>
      </c>
      <c r="W26" s="33">
        <v>38992</v>
      </c>
      <c r="X26" s="33">
        <v>1089252</v>
      </c>
      <c r="Y26" s="33">
        <v>17744</v>
      </c>
      <c r="Z26" s="33">
        <v>21942</v>
      </c>
      <c r="AA26" s="33">
        <v>17359</v>
      </c>
      <c r="AB26" s="33">
        <v>13381</v>
      </c>
      <c r="AC26" s="33">
        <v>129539</v>
      </c>
      <c r="AD26" s="33">
        <v>7880</v>
      </c>
      <c r="AE26" s="33">
        <v>406678</v>
      </c>
      <c r="AF26" s="33">
        <v>236516</v>
      </c>
      <c r="AG26" s="33">
        <v>588773</v>
      </c>
      <c r="AH26" s="33">
        <v>188852</v>
      </c>
      <c r="AI26" s="33">
        <v>223985</v>
      </c>
      <c r="AJ26" s="33">
        <v>57802</v>
      </c>
      <c r="AK26" s="33">
        <v>103162</v>
      </c>
      <c r="AL26" s="33">
        <v>264532</v>
      </c>
      <c r="AM26" s="33">
        <v>541354</v>
      </c>
      <c r="AN26" s="33">
        <v>1324084</v>
      </c>
      <c r="AO26" s="33">
        <v>10617440</v>
      </c>
      <c r="AP26" s="40" t="s">
        <v>105</v>
      </c>
      <c r="AQ26" s="33">
        <v>461333</v>
      </c>
      <c r="AR26" s="40" t="s">
        <v>105</v>
      </c>
      <c r="AS26" s="33">
        <v>24754</v>
      </c>
      <c r="AT26" s="33">
        <v>825822</v>
      </c>
    </row>
    <row r="27" spans="1:46">
      <c r="A27" s="32" t="s">
        <v>157</v>
      </c>
      <c r="B27" s="32" t="s">
        <v>144</v>
      </c>
      <c r="C27" s="33">
        <v>11212344</v>
      </c>
      <c r="D27" s="33">
        <v>10843938</v>
      </c>
      <c r="E27" s="33">
        <v>9645714</v>
      </c>
      <c r="F27" s="33">
        <v>1198224</v>
      </c>
      <c r="G27" s="33">
        <v>7945582</v>
      </c>
      <c r="H27" s="33">
        <v>7945582</v>
      </c>
      <c r="I27" s="33">
        <v>7903580</v>
      </c>
      <c r="J27" s="33">
        <v>7809656</v>
      </c>
      <c r="K27" s="33">
        <v>7785313</v>
      </c>
      <c r="L27" s="33">
        <v>7731320</v>
      </c>
      <c r="M27" s="33">
        <v>311987</v>
      </c>
      <c r="N27" s="33">
        <v>165038</v>
      </c>
      <c r="O27" s="33">
        <v>291316</v>
      </c>
      <c r="P27" s="33">
        <v>120575</v>
      </c>
      <c r="Q27" s="33">
        <v>2062393</v>
      </c>
      <c r="R27" s="33">
        <v>42001</v>
      </c>
      <c r="S27" s="33">
        <v>94928</v>
      </c>
      <c r="T27" s="33">
        <v>194087</v>
      </c>
      <c r="U27" s="33">
        <v>1012694</v>
      </c>
      <c r="V27" s="33">
        <v>1934428</v>
      </c>
      <c r="W27" s="33">
        <v>37472</v>
      </c>
      <c r="X27" s="33">
        <v>1049188</v>
      </c>
      <c r="Y27" s="33">
        <v>16913</v>
      </c>
      <c r="Z27" s="33">
        <v>20038</v>
      </c>
      <c r="AA27" s="33">
        <v>16002</v>
      </c>
      <c r="AB27" s="33">
        <v>13316</v>
      </c>
      <c r="AC27" s="33">
        <v>120600</v>
      </c>
      <c r="AD27" s="33">
        <v>7430</v>
      </c>
      <c r="AE27" s="33">
        <v>392537</v>
      </c>
      <c r="AF27" s="33">
        <v>228316</v>
      </c>
      <c r="AG27" s="33">
        <v>536008</v>
      </c>
      <c r="AH27" s="33">
        <v>184046</v>
      </c>
      <c r="AI27" s="33">
        <v>203368</v>
      </c>
      <c r="AJ27" s="33">
        <v>53993</v>
      </c>
      <c r="AK27" s="33">
        <v>93924</v>
      </c>
      <c r="AL27" s="33">
        <v>253400</v>
      </c>
      <c r="AM27" s="33">
        <v>528970</v>
      </c>
      <c r="AN27" s="33">
        <v>1264849</v>
      </c>
      <c r="AO27" s="33">
        <v>10165673</v>
      </c>
      <c r="AP27" s="40" t="s">
        <v>105</v>
      </c>
      <c r="AQ27" s="33">
        <v>459133</v>
      </c>
      <c r="AR27" s="40" t="s">
        <v>105</v>
      </c>
      <c r="AS27" s="33">
        <v>23040</v>
      </c>
      <c r="AT27" s="33">
        <v>783209</v>
      </c>
    </row>
    <row r="28" spans="1:46">
      <c r="A28" s="32" t="s">
        <v>157</v>
      </c>
      <c r="B28" s="32" t="s">
        <v>145</v>
      </c>
      <c r="C28" s="33">
        <v>1136930</v>
      </c>
      <c r="D28" s="33">
        <v>1119438</v>
      </c>
      <c r="E28" s="33">
        <v>889222</v>
      </c>
      <c r="F28" s="33">
        <v>230216</v>
      </c>
      <c r="G28" s="33">
        <v>842742</v>
      </c>
      <c r="H28" s="33">
        <v>842742</v>
      </c>
      <c r="I28" s="33">
        <v>836658</v>
      </c>
      <c r="J28" s="33">
        <v>796241</v>
      </c>
      <c r="K28" s="33">
        <v>796241</v>
      </c>
      <c r="L28" s="33">
        <v>770911</v>
      </c>
      <c r="M28" s="33">
        <v>47480</v>
      </c>
      <c r="N28" s="33">
        <v>5216</v>
      </c>
      <c r="O28" s="33">
        <v>37645</v>
      </c>
      <c r="P28" s="33">
        <v>42098</v>
      </c>
      <c r="Q28" s="33">
        <v>183611</v>
      </c>
      <c r="R28" s="33">
        <v>6084</v>
      </c>
      <c r="S28" s="33">
        <v>2635</v>
      </c>
      <c r="T28" s="33">
        <v>25848</v>
      </c>
      <c r="U28" s="33">
        <v>28555</v>
      </c>
      <c r="V28" s="33">
        <v>34204</v>
      </c>
      <c r="W28" s="33">
        <v>31428</v>
      </c>
      <c r="X28" s="33">
        <v>171068</v>
      </c>
      <c r="Y28" s="33">
        <v>0</v>
      </c>
      <c r="Z28" s="33">
        <v>14432</v>
      </c>
      <c r="AA28" s="33">
        <v>29110</v>
      </c>
      <c r="AB28" s="33">
        <v>25546</v>
      </c>
      <c r="AC28" s="33">
        <v>52790</v>
      </c>
      <c r="AD28" s="33">
        <v>0</v>
      </c>
      <c r="AE28" s="33">
        <v>74232</v>
      </c>
      <c r="AF28" s="33">
        <v>89899</v>
      </c>
      <c r="AG28" s="33">
        <v>24408</v>
      </c>
      <c r="AH28" s="33">
        <v>24271</v>
      </c>
      <c r="AI28" s="33">
        <v>12276</v>
      </c>
      <c r="AJ28" s="33">
        <v>25330</v>
      </c>
      <c r="AK28" s="33">
        <v>40417</v>
      </c>
      <c r="AL28" s="33">
        <v>63562</v>
      </c>
      <c r="AM28" s="33">
        <v>44932</v>
      </c>
      <c r="AN28" s="33">
        <v>31280</v>
      </c>
      <c r="AO28" s="33">
        <v>929740</v>
      </c>
      <c r="AP28" s="40" t="s">
        <v>105</v>
      </c>
      <c r="AQ28" s="33">
        <v>40518</v>
      </c>
      <c r="AR28" s="40" t="s">
        <v>105</v>
      </c>
      <c r="AS28" s="33">
        <v>9634</v>
      </c>
      <c r="AT28" s="33">
        <v>16402</v>
      </c>
    </row>
    <row r="29" spans="1:46">
      <c r="A29" s="32" t="s">
        <v>157</v>
      </c>
      <c r="B29" s="32" t="s">
        <v>146</v>
      </c>
      <c r="C29" s="33">
        <v>1136430</v>
      </c>
      <c r="D29" s="33">
        <v>1073696</v>
      </c>
      <c r="E29" s="33">
        <v>801158</v>
      </c>
      <c r="F29" s="33">
        <v>272538</v>
      </c>
      <c r="G29" s="33">
        <v>770540</v>
      </c>
      <c r="H29" s="33">
        <v>770540</v>
      </c>
      <c r="I29" s="33">
        <v>751633</v>
      </c>
      <c r="J29" s="33">
        <v>713833</v>
      </c>
      <c r="K29" s="33">
        <v>713833</v>
      </c>
      <c r="L29" s="33">
        <v>683960</v>
      </c>
      <c r="M29" s="33">
        <v>38347</v>
      </c>
      <c r="N29" s="33">
        <v>43596</v>
      </c>
      <c r="O29" s="33">
        <v>99004</v>
      </c>
      <c r="P29" s="33">
        <v>37346</v>
      </c>
      <c r="Q29" s="33">
        <v>197165</v>
      </c>
      <c r="R29" s="33">
        <v>18907</v>
      </c>
      <c r="S29" s="33">
        <v>871</v>
      </c>
      <c r="T29" s="33">
        <v>14213</v>
      </c>
      <c r="U29" s="33">
        <v>50483</v>
      </c>
      <c r="V29" s="33">
        <v>237290</v>
      </c>
      <c r="W29" s="33">
        <v>3719</v>
      </c>
      <c r="X29" s="33">
        <v>6433</v>
      </c>
      <c r="Y29" s="33">
        <v>0</v>
      </c>
      <c r="Z29" s="33">
        <v>9950</v>
      </c>
      <c r="AA29" s="33">
        <v>4849</v>
      </c>
      <c r="AB29" s="33">
        <v>9410</v>
      </c>
      <c r="AC29" s="33">
        <v>28876</v>
      </c>
      <c r="AD29" s="33">
        <v>0</v>
      </c>
      <c r="AE29" s="33">
        <v>41512</v>
      </c>
      <c r="AF29" s="33">
        <v>60397</v>
      </c>
      <c r="AG29" s="33">
        <v>43279</v>
      </c>
      <c r="AH29" s="33">
        <v>14144</v>
      </c>
      <c r="AI29" s="33">
        <v>19138</v>
      </c>
      <c r="AJ29" s="33">
        <v>29873</v>
      </c>
      <c r="AK29" s="33">
        <v>37800</v>
      </c>
      <c r="AL29" s="33">
        <v>13694</v>
      </c>
      <c r="AM29" s="33">
        <v>70970</v>
      </c>
      <c r="AN29" s="33">
        <v>8881</v>
      </c>
      <c r="AO29" s="33">
        <v>852743</v>
      </c>
      <c r="AP29" s="40" t="s">
        <v>105</v>
      </c>
      <c r="AQ29" s="33">
        <v>51584</v>
      </c>
      <c r="AR29" s="40" t="s">
        <v>105</v>
      </c>
      <c r="AS29" s="33">
        <v>0</v>
      </c>
      <c r="AT29" s="33">
        <v>13122</v>
      </c>
    </row>
    <row r="30" spans="1:46">
      <c r="A30" s="32" t="s">
        <v>157</v>
      </c>
      <c r="B30" s="32" t="s">
        <v>147</v>
      </c>
      <c r="C30" s="33">
        <v>9791203</v>
      </c>
      <c r="D30" s="33">
        <v>9459909</v>
      </c>
      <c r="E30" s="33">
        <v>8245885</v>
      </c>
      <c r="F30" s="33">
        <v>1214024</v>
      </c>
      <c r="G30" s="33">
        <v>6839430</v>
      </c>
      <c r="H30" s="33">
        <v>6839430</v>
      </c>
      <c r="I30" s="33">
        <v>6794448</v>
      </c>
      <c r="J30" s="33">
        <v>6707659</v>
      </c>
      <c r="K30" s="33">
        <v>6682517</v>
      </c>
      <c r="L30" s="33">
        <v>6638283</v>
      </c>
      <c r="M30" s="33">
        <v>306950</v>
      </c>
      <c r="N30" s="33">
        <v>166118</v>
      </c>
      <c r="O30" s="33">
        <v>295960</v>
      </c>
      <c r="P30" s="33">
        <v>91314</v>
      </c>
      <c r="Q30" s="33">
        <v>1861679</v>
      </c>
      <c r="R30" s="33">
        <v>44982</v>
      </c>
      <c r="S30" s="33">
        <v>80608</v>
      </c>
      <c r="T30" s="33">
        <v>184450</v>
      </c>
      <c r="U30" s="33">
        <v>752503</v>
      </c>
      <c r="V30" s="33">
        <v>1790165</v>
      </c>
      <c r="W30" s="33">
        <v>21636</v>
      </c>
      <c r="X30" s="33">
        <v>842980</v>
      </c>
      <c r="Y30" s="33">
        <v>17291</v>
      </c>
      <c r="Z30" s="33">
        <v>11293</v>
      </c>
      <c r="AA30" s="33">
        <v>11848</v>
      </c>
      <c r="AB30" s="33">
        <v>8989</v>
      </c>
      <c r="AC30" s="33">
        <v>126482</v>
      </c>
      <c r="AD30" s="33">
        <v>7852</v>
      </c>
      <c r="AE30" s="33">
        <v>387752</v>
      </c>
      <c r="AF30" s="33">
        <v>93139</v>
      </c>
      <c r="AG30" s="33">
        <v>567295</v>
      </c>
      <c r="AH30" s="33">
        <v>111262</v>
      </c>
      <c r="AI30" s="33">
        <v>165175</v>
      </c>
      <c r="AJ30" s="33">
        <v>44233</v>
      </c>
      <c r="AK30" s="33">
        <v>86789</v>
      </c>
      <c r="AL30" s="33">
        <v>217807</v>
      </c>
      <c r="AM30" s="33">
        <v>279832</v>
      </c>
      <c r="AN30" s="33">
        <v>1236456</v>
      </c>
      <c r="AO30" s="33">
        <v>8280009</v>
      </c>
      <c r="AP30" s="40" t="s">
        <v>105</v>
      </c>
      <c r="AQ30" s="33">
        <v>17190</v>
      </c>
      <c r="AR30" s="40" t="s">
        <v>105</v>
      </c>
      <c r="AS30" s="33">
        <v>19591</v>
      </c>
      <c r="AT30" s="33">
        <v>620395</v>
      </c>
    </row>
    <row r="31" spans="1:46" s="36" customFormat="1">
      <c r="A31" s="34" t="s">
        <v>157</v>
      </c>
      <c r="B31" s="34" t="s">
        <v>148</v>
      </c>
      <c r="C31" s="35">
        <v>6526878</v>
      </c>
      <c r="D31" s="35">
        <v>6296604</v>
      </c>
      <c r="E31" s="35">
        <v>5318718</v>
      </c>
      <c r="F31" s="35">
        <v>977886</v>
      </c>
      <c r="G31" s="35">
        <v>4300447</v>
      </c>
      <c r="H31" s="35">
        <v>4300447</v>
      </c>
      <c r="I31" s="35">
        <v>4255465</v>
      </c>
      <c r="J31" s="35">
        <v>4224156</v>
      </c>
      <c r="K31" s="35">
        <v>4199013</v>
      </c>
      <c r="L31" s="35">
        <v>4177154</v>
      </c>
      <c r="M31" s="35">
        <v>133308</v>
      </c>
      <c r="N31" s="35">
        <v>107388</v>
      </c>
      <c r="O31" s="35">
        <v>194141</v>
      </c>
      <c r="P31" s="35">
        <v>91314</v>
      </c>
      <c r="Q31" s="35">
        <v>1472983</v>
      </c>
      <c r="R31" s="35">
        <v>44982</v>
      </c>
      <c r="S31" s="35">
        <v>80608</v>
      </c>
      <c r="T31" s="35">
        <v>184450</v>
      </c>
      <c r="U31" s="35">
        <v>544671</v>
      </c>
      <c r="V31" s="35">
        <v>197586</v>
      </c>
      <c r="W31" s="35">
        <v>21636</v>
      </c>
      <c r="X31" s="35">
        <v>842980</v>
      </c>
      <c r="Y31" s="35">
        <v>17291</v>
      </c>
      <c r="Z31" s="35">
        <v>11293</v>
      </c>
      <c r="AA31" s="35">
        <v>11848</v>
      </c>
      <c r="AB31" s="35">
        <v>8989</v>
      </c>
      <c r="AC31" s="35">
        <v>70016</v>
      </c>
      <c r="AD31" s="35">
        <v>7852</v>
      </c>
      <c r="AE31" s="35">
        <v>372845</v>
      </c>
      <c r="AF31" s="35">
        <v>93139</v>
      </c>
      <c r="AG31" s="35">
        <v>567295</v>
      </c>
      <c r="AH31" s="35">
        <v>111262</v>
      </c>
      <c r="AI31" s="35">
        <v>122886</v>
      </c>
      <c r="AJ31" s="35">
        <v>21859</v>
      </c>
      <c r="AK31" s="35">
        <v>31309</v>
      </c>
      <c r="AL31" s="35">
        <v>134334</v>
      </c>
      <c r="AM31" s="35">
        <v>62122</v>
      </c>
      <c r="AN31" s="35">
        <v>988128</v>
      </c>
      <c r="AO31" s="35">
        <v>5352842</v>
      </c>
      <c r="AP31" s="34" t="s">
        <v>105</v>
      </c>
      <c r="AQ31" s="35">
        <v>17190</v>
      </c>
      <c r="AR31" s="34" t="s">
        <v>105</v>
      </c>
      <c r="AS31" s="35">
        <v>19591</v>
      </c>
      <c r="AT31" s="35">
        <v>620395</v>
      </c>
    </row>
    <row r="32" spans="1:46" s="36" customFormat="1">
      <c r="A32" s="34" t="s">
        <v>157</v>
      </c>
      <c r="B32" s="34" t="s">
        <v>149</v>
      </c>
      <c r="C32" s="35">
        <v>5605623</v>
      </c>
      <c r="D32" s="35">
        <v>5385332</v>
      </c>
      <c r="E32" s="35">
        <v>4478715</v>
      </c>
      <c r="F32" s="35">
        <v>906617</v>
      </c>
      <c r="G32" s="35">
        <v>3622149</v>
      </c>
      <c r="H32" s="35">
        <v>3622149</v>
      </c>
      <c r="I32" s="35">
        <v>3577545</v>
      </c>
      <c r="J32" s="35">
        <v>3553703</v>
      </c>
      <c r="K32" s="35">
        <v>3528798</v>
      </c>
      <c r="L32" s="35">
        <v>3507831</v>
      </c>
      <c r="M32" s="35">
        <v>114077</v>
      </c>
      <c r="N32" s="35">
        <v>106859</v>
      </c>
      <c r="O32" s="35">
        <v>166687</v>
      </c>
      <c r="P32" s="35">
        <v>83776</v>
      </c>
      <c r="Q32" s="35">
        <v>1291943</v>
      </c>
      <c r="R32" s="35">
        <v>44604</v>
      </c>
      <c r="S32" s="35">
        <v>73523</v>
      </c>
      <c r="T32" s="35">
        <v>175288</v>
      </c>
      <c r="U32" s="35">
        <v>400549</v>
      </c>
      <c r="V32" s="35">
        <v>148183</v>
      </c>
      <c r="W32" s="35">
        <v>19793</v>
      </c>
      <c r="X32" s="35">
        <v>761310</v>
      </c>
      <c r="Y32" s="35">
        <v>17053</v>
      </c>
      <c r="Z32" s="35">
        <v>11009</v>
      </c>
      <c r="AA32" s="35">
        <v>9688</v>
      </c>
      <c r="AB32" s="35">
        <v>7841</v>
      </c>
      <c r="AC32" s="35">
        <v>67644</v>
      </c>
      <c r="AD32" s="35">
        <v>7852</v>
      </c>
      <c r="AE32" s="35">
        <v>291096</v>
      </c>
      <c r="AF32" s="35">
        <v>62899</v>
      </c>
      <c r="AG32" s="35">
        <v>537271</v>
      </c>
      <c r="AH32" s="35">
        <v>81547</v>
      </c>
      <c r="AI32" s="35">
        <v>113432</v>
      </c>
      <c r="AJ32" s="35">
        <v>20966</v>
      </c>
      <c r="AK32" s="35">
        <v>23843</v>
      </c>
      <c r="AL32" s="35">
        <v>99576</v>
      </c>
      <c r="AM32" s="35">
        <v>40522</v>
      </c>
      <c r="AN32" s="35">
        <v>846587</v>
      </c>
      <c r="AO32" s="35">
        <v>4496982</v>
      </c>
      <c r="AP32" s="34" t="s">
        <v>105</v>
      </c>
      <c r="AQ32" s="35">
        <v>1332</v>
      </c>
      <c r="AR32" s="34" t="s">
        <v>105</v>
      </c>
      <c r="AS32" s="35">
        <v>19584</v>
      </c>
      <c r="AT32" s="35">
        <v>580792</v>
      </c>
    </row>
    <row r="33" spans="1:46" s="36" customFormat="1">
      <c r="A33" s="34" t="s">
        <v>157</v>
      </c>
      <c r="B33" s="34" t="s">
        <v>150</v>
      </c>
      <c r="C33" s="35">
        <v>921254</v>
      </c>
      <c r="D33" s="35">
        <v>911272</v>
      </c>
      <c r="E33" s="35">
        <v>840002</v>
      </c>
      <c r="F33" s="35">
        <v>71269</v>
      </c>
      <c r="G33" s="35">
        <v>678298</v>
      </c>
      <c r="H33" s="35">
        <v>678298</v>
      </c>
      <c r="I33" s="35">
        <v>677920</v>
      </c>
      <c r="J33" s="35">
        <v>670453</v>
      </c>
      <c r="K33" s="35">
        <v>670216</v>
      </c>
      <c r="L33" s="35">
        <v>669323</v>
      </c>
      <c r="M33" s="35">
        <v>19231</v>
      </c>
      <c r="N33" s="35">
        <v>529</v>
      </c>
      <c r="O33" s="35">
        <v>27454</v>
      </c>
      <c r="P33" s="35">
        <v>7538</v>
      </c>
      <c r="Q33" s="35">
        <v>181040</v>
      </c>
      <c r="R33" s="35">
        <v>378</v>
      </c>
      <c r="S33" s="35">
        <v>7085</v>
      </c>
      <c r="T33" s="35">
        <v>9162</v>
      </c>
      <c r="U33" s="35">
        <v>144122</v>
      </c>
      <c r="V33" s="35">
        <v>49403</v>
      </c>
      <c r="W33" s="35">
        <v>1843</v>
      </c>
      <c r="X33" s="35">
        <v>81670</v>
      </c>
      <c r="Y33" s="35">
        <v>238</v>
      </c>
      <c r="Z33" s="35">
        <v>284</v>
      </c>
      <c r="AA33" s="35">
        <v>2160</v>
      </c>
      <c r="AB33" s="35">
        <v>1148</v>
      </c>
      <c r="AC33" s="35">
        <v>2372</v>
      </c>
      <c r="AD33" s="35">
        <v>0</v>
      </c>
      <c r="AE33" s="35">
        <v>81749</v>
      </c>
      <c r="AF33" s="35">
        <v>30240</v>
      </c>
      <c r="AG33" s="35">
        <v>30024</v>
      </c>
      <c r="AH33" s="35">
        <v>29714</v>
      </c>
      <c r="AI33" s="35">
        <v>9454</v>
      </c>
      <c r="AJ33" s="35">
        <v>893</v>
      </c>
      <c r="AK33" s="35">
        <v>7466</v>
      </c>
      <c r="AL33" s="35">
        <v>34758</v>
      </c>
      <c r="AM33" s="35">
        <v>21600</v>
      </c>
      <c r="AN33" s="35">
        <v>141541</v>
      </c>
      <c r="AO33" s="35">
        <v>855860</v>
      </c>
      <c r="AP33" s="34" t="s">
        <v>105</v>
      </c>
      <c r="AQ33" s="35">
        <v>15858</v>
      </c>
      <c r="AR33" s="34" t="s">
        <v>105</v>
      </c>
      <c r="AS33" s="35">
        <v>7</v>
      </c>
      <c r="AT33" s="35">
        <v>39604</v>
      </c>
    </row>
    <row r="34" spans="1:46" s="36" customFormat="1">
      <c r="A34" s="34" t="s">
        <v>157</v>
      </c>
      <c r="B34" s="34" t="s">
        <v>151</v>
      </c>
      <c r="C34" s="35">
        <v>3264325</v>
      </c>
      <c r="D34" s="35">
        <v>3163306</v>
      </c>
      <c r="E34" s="35">
        <v>2927167</v>
      </c>
      <c r="F34" s="35">
        <v>236138</v>
      </c>
      <c r="G34" s="35">
        <v>2538983</v>
      </c>
      <c r="H34" s="35">
        <v>2538983</v>
      </c>
      <c r="I34" s="35">
        <v>2538983</v>
      </c>
      <c r="J34" s="35">
        <v>2483503</v>
      </c>
      <c r="K34" s="35">
        <v>2483503</v>
      </c>
      <c r="L34" s="35">
        <v>2461129</v>
      </c>
      <c r="M34" s="35">
        <v>173642</v>
      </c>
      <c r="N34" s="35">
        <v>58730</v>
      </c>
      <c r="O34" s="35">
        <v>101819</v>
      </c>
      <c r="P34" s="35">
        <v>0</v>
      </c>
      <c r="Q34" s="35">
        <v>388696</v>
      </c>
      <c r="R34" s="35">
        <v>0</v>
      </c>
      <c r="S34" s="35">
        <v>0</v>
      </c>
      <c r="T34" s="35">
        <v>0</v>
      </c>
      <c r="U34" s="35">
        <v>207832</v>
      </c>
      <c r="V34" s="35">
        <v>1592579</v>
      </c>
      <c r="W34" s="35">
        <v>0</v>
      </c>
      <c r="X34" s="35">
        <v>0</v>
      </c>
      <c r="Y34" s="35">
        <v>0</v>
      </c>
      <c r="Z34" s="35">
        <v>0</v>
      </c>
      <c r="AA34" s="35">
        <v>0</v>
      </c>
      <c r="AB34" s="35">
        <v>0</v>
      </c>
      <c r="AC34" s="35">
        <v>56466</v>
      </c>
      <c r="AD34" s="35">
        <v>0</v>
      </c>
      <c r="AE34" s="35">
        <v>14908</v>
      </c>
      <c r="AF34" s="35">
        <v>0</v>
      </c>
      <c r="AG34" s="35">
        <v>0</v>
      </c>
      <c r="AH34" s="35">
        <v>0</v>
      </c>
      <c r="AI34" s="35">
        <v>42289</v>
      </c>
      <c r="AJ34" s="35">
        <v>22374</v>
      </c>
      <c r="AK34" s="35">
        <v>55480</v>
      </c>
      <c r="AL34" s="35">
        <v>83473</v>
      </c>
      <c r="AM34" s="35">
        <v>217710</v>
      </c>
      <c r="AN34" s="35">
        <v>248328</v>
      </c>
      <c r="AO34" s="35">
        <v>2927167</v>
      </c>
      <c r="AP34" s="34" t="s">
        <v>105</v>
      </c>
      <c r="AQ34" s="35">
        <v>0</v>
      </c>
      <c r="AR34" s="34" t="s">
        <v>105</v>
      </c>
      <c r="AS34" s="35">
        <v>0</v>
      </c>
      <c r="AT34" s="35">
        <v>0</v>
      </c>
    </row>
    <row r="35" spans="1:46">
      <c r="A35" s="32" t="s">
        <v>157</v>
      </c>
      <c r="B35" s="32" t="s">
        <v>152</v>
      </c>
      <c r="C35" s="33">
        <v>594108</v>
      </c>
      <c r="D35" s="33">
        <v>555660</v>
      </c>
      <c r="E35" s="33">
        <v>448434</v>
      </c>
      <c r="F35" s="33">
        <v>107226</v>
      </c>
      <c r="G35" s="33">
        <v>389516</v>
      </c>
      <c r="H35" s="33">
        <v>389516</v>
      </c>
      <c r="I35" s="33">
        <v>385103</v>
      </c>
      <c r="J35" s="33">
        <v>375865</v>
      </c>
      <c r="K35" s="33">
        <v>374584</v>
      </c>
      <c r="L35" s="33">
        <v>370775</v>
      </c>
      <c r="M35" s="33">
        <v>12618</v>
      </c>
      <c r="N35" s="33">
        <v>17831</v>
      </c>
      <c r="O35" s="33">
        <v>23519</v>
      </c>
      <c r="P35" s="33">
        <v>6041</v>
      </c>
      <c r="Q35" s="33">
        <v>129535</v>
      </c>
      <c r="R35" s="33">
        <v>4414</v>
      </c>
      <c r="S35" s="33">
        <v>3992</v>
      </c>
      <c r="T35" s="33">
        <v>19883</v>
      </c>
      <c r="U35" s="33">
        <v>37638</v>
      </c>
      <c r="V35" s="33">
        <v>88700</v>
      </c>
      <c r="W35" s="33">
        <v>1519</v>
      </c>
      <c r="X35" s="33">
        <v>40064</v>
      </c>
      <c r="Y35" s="33">
        <v>832</v>
      </c>
      <c r="Z35" s="33">
        <v>1904</v>
      </c>
      <c r="AA35" s="33">
        <v>1357</v>
      </c>
      <c r="AB35" s="33">
        <v>65</v>
      </c>
      <c r="AC35" s="33">
        <v>8939</v>
      </c>
      <c r="AD35" s="33">
        <v>450</v>
      </c>
      <c r="AE35" s="33">
        <v>14141</v>
      </c>
      <c r="AF35" s="33">
        <v>8201</v>
      </c>
      <c r="AG35" s="33">
        <v>52765</v>
      </c>
      <c r="AH35" s="33">
        <v>4806</v>
      </c>
      <c r="AI35" s="33">
        <v>20617</v>
      </c>
      <c r="AJ35" s="33">
        <v>3809</v>
      </c>
      <c r="AK35" s="33">
        <v>9238</v>
      </c>
      <c r="AL35" s="33">
        <v>11131</v>
      </c>
      <c r="AM35" s="33">
        <v>12384</v>
      </c>
      <c r="AN35" s="33">
        <v>59234</v>
      </c>
      <c r="AO35" s="33">
        <v>451768</v>
      </c>
      <c r="AP35" s="40" t="s">
        <v>105</v>
      </c>
      <c r="AQ35" s="33">
        <v>2200</v>
      </c>
      <c r="AR35" s="40" t="s">
        <v>105</v>
      </c>
      <c r="AS35" s="33">
        <v>1714</v>
      </c>
      <c r="AT35" s="33">
        <v>42613</v>
      </c>
    </row>
    <row r="36" spans="1:46">
      <c r="A36" s="32" t="s">
        <v>157</v>
      </c>
      <c r="B36" s="32" t="s">
        <v>153</v>
      </c>
      <c r="C36" s="33">
        <v>723035</v>
      </c>
      <c r="D36" s="33">
        <v>681502</v>
      </c>
      <c r="E36" s="33">
        <v>598738</v>
      </c>
      <c r="F36" s="33">
        <v>82764</v>
      </c>
      <c r="G36" s="33">
        <v>461419</v>
      </c>
      <c r="H36" s="33">
        <v>461419</v>
      </c>
      <c r="I36" s="33">
        <v>458003</v>
      </c>
      <c r="J36" s="33">
        <v>456203</v>
      </c>
      <c r="K36" s="33">
        <v>454756</v>
      </c>
      <c r="L36" s="33">
        <v>451789</v>
      </c>
      <c r="M36" s="33">
        <v>14954</v>
      </c>
      <c r="N36" s="33">
        <v>15826</v>
      </c>
      <c r="O36" s="33">
        <v>15858</v>
      </c>
      <c r="P36" s="33">
        <v>8597</v>
      </c>
      <c r="Q36" s="33">
        <v>89276</v>
      </c>
      <c r="R36" s="33">
        <v>3416</v>
      </c>
      <c r="S36" s="33">
        <v>7387</v>
      </c>
      <c r="T36" s="33">
        <v>10152</v>
      </c>
      <c r="U36" s="33">
        <v>96455</v>
      </c>
      <c r="V36" s="33">
        <v>104587</v>
      </c>
      <c r="W36" s="33">
        <v>6592</v>
      </c>
      <c r="X36" s="33">
        <v>75053</v>
      </c>
      <c r="Y36" s="33">
        <v>576</v>
      </c>
      <c r="Z36" s="33">
        <v>2218</v>
      </c>
      <c r="AA36" s="33">
        <v>3139</v>
      </c>
      <c r="AB36" s="33">
        <v>536</v>
      </c>
      <c r="AC36" s="33">
        <v>13622</v>
      </c>
      <c r="AD36" s="33">
        <v>871</v>
      </c>
      <c r="AE36" s="33">
        <v>16592</v>
      </c>
      <c r="AF36" s="33">
        <v>12978</v>
      </c>
      <c r="AG36" s="33">
        <v>38297</v>
      </c>
      <c r="AH36" s="33">
        <v>14710</v>
      </c>
      <c r="AI36" s="33">
        <v>25708</v>
      </c>
      <c r="AJ36" s="33">
        <v>2966</v>
      </c>
      <c r="AK36" s="33">
        <v>1800</v>
      </c>
      <c r="AL36" s="33">
        <v>9108</v>
      </c>
      <c r="AM36" s="33">
        <v>38048</v>
      </c>
      <c r="AN36" s="33">
        <v>100303</v>
      </c>
      <c r="AO36" s="33">
        <v>637589</v>
      </c>
      <c r="AP36" s="40" t="s">
        <v>105</v>
      </c>
      <c r="AQ36" s="33">
        <v>37055</v>
      </c>
      <c r="AR36" s="40" t="s">
        <v>105</v>
      </c>
      <c r="AS36" s="33">
        <v>4993</v>
      </c>
      <c r="AT36" s="33">
        <v>116528</v>
      </c>
    </row>
    <row r="37" spans="1:46">
      <c r="A37" s="32" t="s">
        <v>157</v>
      </c>
      <c r="B37" s="32" t="s">
        <v>154</v>
      </c>
      <c r="C37" s="33">
        <v>9960399</v>
      </c>
      <c r="D37" s="33">
        <v>9704304</v>
      </c>
      <c r="E37" s="33">
        <v>8702441</v>
      </c>
      <c r="F37" s="33">
        <v>1001863</v>
      </c>
      <c r="G37" s="33">
        <v>7177650</v>
      </c>
      <c r="H37" s="33">
        <v>7177650</v>
      </c>
      <c r="I37" s="33">
        <v>7153793</v>
      </c>
      <c r="J37" s="33">
        <v>7064470</v>
      </c>
      <c r="K37" s="33">
        <v>7041632</v>
      </c>
      <c r="L37" s="33">
        <v>6996247</v>
      </c>
      <c r="M37" s="33">
        <v>288416</v>
      </c>
      <c r="N37" s="33">
        <v>102405</v>
      </c>
      <c r="O37" s="33">
        <v>203951</v>
      </c>
      <c r="P37" s="33">
        <v>112705</v>
      </c>
      <c r="Q37" s="33">
        <v>1877462</v>
      </c>
      <c r="R37" s="33">
        <v>23857</v>
      </c>
      <c r="S37" s="33">
        <v>88531</v>
      </c>
      <c r="T37" s="33">
        <v>186460</v>
      </c>
      <c r="U37" s="33">
        <v>863796</v>
      </c>
      <c r="V37" s="33">
        <v>1510373</v>
      </c>
      <c r="W37" s="33">
        <v>56646</v>
      </c>
      <c r="X37" s="33">
        <v>1086562</v>
      </c>
      <c r="Y37" s="33">
        <v>16308</v>
      </c>
      <c r="Z37" s="33">
        <v>22288</v>
      </c>
      <c r="AA37" s="33">
        <v>30888</v>
      </c>
      <c r="AB37" s="33">
        <v>23395</v>
      </c>
      <c r="AC37" s="33">
        <v>124349</v>
      </c>
      <c r="AD37" s="33">
        <v>6530</v>
      </c>
      <c r="AE37" s="33">
        <v>386886</v>
      </c>
      <c r="AF37" s="33">
        <v>221544</v>
      </c>
      <c r="AG37" s="33">
        <v>438985</v>
      </c>
      <c r="AH37" s="33">
        <v>174110</v>
      </c>
      <c r="AI37" s="33">
        <v>153689</v>
      </c>
      <c r="AJ37" s="33">
        <v>45384</v>
      </c>
      <c r="AK37" s="33">
        <v>89323</v>
      </c>
      <c r="AL37" s="33">
        <v>288713</v>
      </c>
      <c r="AM37" s="33">
        <v>448657</v>
      </c>
      <c r="AN37" s="33">
        <v>1144832</v>
      </c>
      <c r="AO37" s="33">
        <v>9140205</v>
      </c>
      <c r="AP37" s="40" t="s">
        <v>105</v>
      </c>
      <c r="AQ37" s="33">
        <v>379440</v>
      </c>
      <c r="AR37" s="40" t="s">
        <v>105</v>
      </c>
      <c r="AS37" s="33">
        <v>26983</v>
      </c>
      <c r="AT37" s="33">
        <v>661594</v>
      </c>
    </row>
    <row r="38" spans="1:46">
      <c r="A38" s="32" t="s">
        <v>157</v>
      </c>
      <c r="B38" s="32" t="s">
        <v>155</v>
      </c>
      <c r="C38" s="33">
        <v>9963176</v>
      </c>
      <c r="D38" s="33">
        <v>9707090</v>
      </c>
      <c r="E38" s="33">
        <v>8704544</v>
      </c>
      <c r="F38" s="33">
        <v>1002546</v>
      </c>
      <c r="G38" s="33">
        <v>7180128</v>
      </c>
      <c r="H38" s="33">
        <v>7180128</v>
      </c>
      <c r="I38" s="33">
        <v>7156271</v>
      </c>
      <c r="J38" s="33">
        <v>7066948</v>
      </c>
      <c r="K38" s="33">
        <v>7043422</v>
      </c>
      <c r="L38" s="33">
        <v>6998036</v>
      </c>
      <c r="M38" s="33">
        <v>288414</v>
      </c>
      <c r="N38" s="33">
        <v>102316</v>
      </c>
      <c r="O38" s="33">
        <v>203951</v>
      </c>
      <c r="P38" s="33">
        <v>113015</v>
      </c>
      <c r="Q38" s="33">
        <v>1877461</v>
      </c>
      <c r="R38" s="33">
        <v>23857</v>
      </c>
      <c r="S38" s="33">
        <v>89557</v>
      </c>
      <c r="T38" s="33">
        <v>186458</v>
      </c>
      <c r="U38" s="33">
        <v>863791</v>
      </c>
      <c r="V38" s="33">
        <v>1510981</v>
      </c>
      <c r="W38" s="33">
        <v>56646</v>
      </c>
      <c r="X38" s="33">
        <v>1086581</v>
      </c>
      <c r="Y38" s="33">
        <v>16996</v>
      </c>
      <c r="Z38" s="33">
        <v>22288</v>
      </c>
      <c r="AA38" s="33">
        <v>30888</v>
      </c>
      <c r="AB38" s="33">
        <v>23368</v>
      </c>
      <c r="AC38" s="33">
        <v>124344</v>
      </c>
      <c r="AD38" s="33">
        <v>6530</v>
      </c>
      <c r="AE38" s="33">
        <v>386885</v>
      </c>
      <c r="AF38" s="33">
        <v>221544</v>
      </c>
      <c r="AG38" s="33">
        <v>438984</v>
      </c>
      <c r="AH38" s="33">
        <v>174110</v>
      </c>
      <c r="AI38" s="33">
        <v>153770</v>
      </c>
      <c r="AJ38" s="33">
        <v>45385</v>
      </c>
      <c r="AK38" s="33">
        <v>89323</v>
      </c>
      <c r="AL38" s="33">
        <v>288886</v>
      </c>
      <c r="AM38" s="33">
        <v>448657</v>
      </c>
      <c r="AN38" s="33">
        <v>1144836</v>
      </c>
      <c r="AO38" s="33">
        <v>9142272</v>
      </c>
      <c r="AP38" s="40" t="s">
        <v>105</v>
      </c>
      <c r="AQ38" s="33">
        <v>379440</v>
      </c>
      <c r="AR38" s="40" t="s">
        <v>105</v>
      </c>
      <c r="AS38" s="33">
        <v>26982</v>
      </c>
      <c r="AT38" s="33">
        <v>661590</v>
      </c>
    </row>
    <row r="39" spans="1:46">
      <c r="A39" s="32" t="s">
        <v>157</v>
      </c>
      <c r="B39" s="32" t="s">
        <v>156</v>
      </c>
      <c r="C39" s="33">
        <v>-2778</v>
      </c>
      <c r="D39" s="33">
        <v>-2786</v>
      </c>
      <c r="E39" s="33">
        <v>-2103</v>
      </c>
      <c r="F39" s="33">
        <v>-683</v>
      </c>
      <c r="G39" s="33">
        <v>-2478</v>
      </c>
      <c r="H39" s="33">
        <v>-2478</v>
      </c>
      <c r="I39" s="33">
        <v>-2478</v>
      </c>
      <c r="J39" s="33">
        <v>-2478</v>
      </c>
      <c r="K39" s="33">
        <v>-1790</v>
      </c>
      <c r="L39" s="33">
        <v>-1789</v>
      </c>
      <c r="M39" s="33">
        <v>2</v>
      </c>
      <c r="N39" s="33">
        <v>90</v>
      </c>
      <c r="O39" s="33">
        <v>0</v>
      </c>
      <c r="P39" s="33">
        <v>-310</v>
      </c>
      <c r="Q39" s="33">
        <v>1</v>
      </c>
      <c r="R39" s="33">
        <v>0</v>
      </c>
      <c r="S39" s="33">
        <v>-1026</v>
      </c>
      <c r="T39" s="33">
        <v>1</v>
      </c>
      <c r="U39" s="33">
        <v>4</v>
      </c>
      <c r="V39" s="33">
        <v>-608</v>
      </c>
      <c r="W39" s="33">
        <v>0</v>
      </c>
      <c r="X39" s="33">
        <v>-19</v>
      </c>
      <c r="Y39" s="33">
        <v>-688</v>
      </c>
      <c r="Z39" s="33">
        <v>0</v>
      </c>
      <c r="AA39" s="33">
        <v>0</v>
      </c>
      <c r="AB39" s="33">
        <v>28</v>
      </c>
      <c r="AC39" s="33">
        <v>5</v>
      </c>
      <c r="AD39" s="33">
        <v>0</v>
      </c>
      <c r="AE39" s="33">
        <v>1</v>
      </c>
      <c r="AF39" s="33">
        <v>0</v>
      </c>
      <c r="AG39" s="33">
        <v>1</v>
      </c>
      <c r="AH39" s="33">
        <v>0</v>
      </c>
      <c r="AI39" s="33">
        <v>-81</v>
      </c>
      <c r="AJ39" s="33">
        <v>-1</v>
      </c>
      <c r="AK39" s="33">
        <v>0</v>
      </c>
      <c r="AL39" s="33">
        <v>-173</v>
      </c>
      <c r="AM39" s="33">
        <v>0</v>
      </c>
      <c r="AN39" s="33">
        <v>-4</v>
      </c>
      <c r="AO39" s="33">
        <v>-2067</v>
      </c>
      <c r="AP39" s="40" t="s">
        <v>105</v>
      </c>
      <c r="AQ39" s="33">
        <v>0</v>
      </c>
      <c r="AR39" s="40" t="s">
        <v>105</v>
      </c>
      <c r="AS39" s="33">
        <v>1</v>
      </c>
      <c r="AT39" s="33">
        <v>4</v>
      </c>
    </row>
    <row r="41" spans="1:46">
      <c r="A41" s="30"/>
    </row>
    <row r="42" spans="1:46" s="43" customFormat="1">
      <c r="A42" s="41"/>
      <c r="B42" s="42">
        <v>2005</v>
      </c>
    </row>
    <row r="43" spans="1:46" ht="13.5">
      <c r="B43" s="44" t="s">
        <v>158</v>
      </c>
      <c r="C43" s="45">
        <f>C11-C12</f>
        <v>612849</v>
      </c>
      <c r="D43" s="45">
        <f t="shared" ref="D43:AT43" si="0">D11-D12</f>
        <v>584075</v>
      </c>
      <c r="E43" s="45">
        <f t="shared" si="0"/>
        <v>481683</v>
      </c>
      <c r="F43" s="45">
        <f t="shared" si="0"/>
        <v>102391</v>
      </c>
      <c r="G43" s="45">
        <f t="shared" si="0"/>
        <v>396979</v>
      </c>
      <c r="H43" s="45">
        <f t="shared" si="0"/>
        <v>413161</v>
      </c>
      <c r="I43" s="45">
        <f t="shared" si="0"/>
        <v>409233</v>
      </c>
      <c r="J43" s="45">
        <f t="shared" si="0"/>
        <v>401443</v>
      </c>
      <c r="K43" s="45">
        <f t="shared" si="0"/>
        <v>400464</v>
      </c>
      <c r="L43" s="45">
        <f t="shared" si="0"/>
        <v>396979</v>
      </c>
      <c r="M43" s="45">
        <f t="shared" si="0"/>
        <v>13064</v>
      </c>
      <c r="N43" s="45">
        <f t="shared" si="0"/>
        <v>14702</v>
      </c>
      <c r="O43" s="45">
        <f t="shared" si="0"/>
        <v>22990</v>
      </c>
      <c r="P43" s="45">
        <f t="shared" si="0"/>
        <v>6599</v>
      </c>
      <c r="Q43" s="45">
        <f t="shared" si="0"/>
        <v>140454</v>
      </c>
      <c r="R43" s="45">
        <f t="shared" si="0"/>
        <v>3928</v>
      </c>
      <c r="S43" s="45">
        <f t="shared" si="0"/>
        <v>4244</v>
      </c>
      <c r="T43" s="45">
        <f t="shared" si="0"/>
        <v>15408</v>
      </c>
      <c r="U43" s="45">
        <f t="shared" si="0"/>
        <v>43002</v>
      </c>
      <c r="V43" s="45">
        <f t="shared" si="0"/>
        <v>93218</v>
      </c>
      <c r="W43" s="45">
        <f t="shared" si="0"/>
        <v>1670</v>
      </c>
      <c r="X43" s="45">
        <f t="shared" si="0"/>
        <v>47030</v>
      </c>
      <c r="Y43" s="45">
        <f t="shared" si="0"/>
        <v>885</v>
      </c>
      <c r="Z43" s="45">
        <f t="shared" si="0"/>
        <v>1761</v>
      </c>
      <c r="AA43" s="45">
        <f t="shared" si="0"/>
        <v>4320</v>
      </c>
      <c r="AB43" s="45">
        <f t="shared" si="0"/>
        <v>90</v>
      </c>
      <c r="AC43" s="45">
        <f t="shared" si="0"/>
        <v>9134</v>
      </c>
      <c r="AD43" s="45">
        <f t="shared" si="0"/>
        <v>94</v>
      </c>
      <c r="AE43" s="45">
        <f t="shared" si="0"/>
        <v>14572</v>
      </c>
      <c r="AF43" s="45">
        <f t="shared" si="0"/>
        <v>10303</v>
      </c>
      <c r="AG43" s="45">
        <f t="shared" si="0"/>
        <v>48006</v>
      </c>
      <c r="AH43" s="45">
        <f t="shared" si="0"/>
        <v>5728</v>
      </c>
      <c r="AI43" s="45">
        <f t="shared" si="0"/>
        <v>14073</v>
      </c>
      <c r="AJ43" s="45">
        <f t="shared" si="0"/>
        <v>3485</v>
      </c>
      <c r="AK43" s="45">
        <f t="shared" si="0"/>
        <v>7790</v>
      </c>
      <c r="AL43" s="45">
        <f t="shared" si="0"/>
        <v>9864</v>
      </c>
      <c r="AM43" s="45">
        <f t="shared" si="0"/>
        <v>13767</v>
      </c>
      <c r="AN43" s="45">
        <f t="shared" si="0"/>
        <v>64339</v>
      </c>
      <c r="AO43" s="45">
        <f t="shared" si="0"/>
        <v>484380</v>
      </c>
      <c r="AP43" s="45">
        <f t="shared" si="0"/>
        <v>623</v>
      </c>
      <c r="AQ43" s="45">
        <f t="shared" si="0"/>
        <v>2286</v>
      </c>
      <c r="AR43" s="45">
        <f t="shared" si="0"/>
        <v>6505</v>
      </c>
      <c r="AS43" s="45">
        <f t="shared" si="0"/>
        <v>1735</v>
      </c>
      <c r="AT43" s="45">
        <f t="shared" si="0"/>
        <v>23354</v>
      </c>
    </row>
    <row r="44" spans="1:46" ht="13.5">
      <c r="B44" s="44" t="s">
        <v>159</v>
      </c>
      <c r="C44" s="45">
        <f>C46-C43-C45</f>
        <v>592492</v>
      </c>
      <c r="D44" s="45">
        <f t="shared" ref="D44:AT44" si="1">D46-D43-D45</f>
        <v>557345</v>
      </c>
      <c r="E44" s="45">
        <f t="shared" si="1"/>
        <v>477271</v>
      </c>
      <c r="F44" s="45">
        <f t="shared" si="1"/>
        <v>80075</v>
      </c>
      <c r="G44" s="45">
        <f t="shared" si="1"/>
        <v>413074</v>
      </c>
      <c r="H44" s="45">
        <f t="shared" si="1"/>
        <v>420230</v>
      </c>
      <c r="I44" s="45">
        <f t="shared" si="1"/>
        <v>418924</v>
      </c>
      <c r="J44" s="45">
        <f t="shared" si="1"/>
        <v>413563</v>
      </c>
      <c r="K44" s="45">
        <f t="shared" si="1"/>
        <v>413538</v>
      </c>
      <c r="L44" s="45">
        <f t="shared" si="1"/>
        <v>413074</v>
      </c>
      <c r="M44" s="45">
        <f t="shared" si="1"/>
        <v>19232</v>
      </c>
      <c r="N44" s="45">
        <f t="shared" si="1"/>
        <v>7563</v>
      </c>
      <c r="O44" s="45">
        <f t="shared" si="1"/>
        <v>11664</v>
      </c>
      <c r="P44" s="45">
        <f t="shared" si="1"/>
        <v>2849</v>
      </c>
      <c r="Q44" s="45">
        <f t="shared" si="1"/>
        <v>96013</v>
      </c>
      <c r="R44" s="45">
        <f t="shared" si="1"/>
        <v>1306</v>
      </c>
      <c r="S44" s="45">
        <f t="shared" si="1"/>
        <v>1563</v>
      </c>
      <c r="T44" s="45">
        <f t="shared" si="1"/>
        <v>10865</v>
      </c>
      <c r="U44" s="45">
        <f t="shared" si="1"/>
        <v>45385</v>
      </c>
      <c r="V44" s="45">
        <f t="shared" si="1"/>
        <v>125927</v>
      </c>
      <c r="W44" s="45">
        <f t="shared" si="1"/>
        <v>2013</v>
      </c>
      <c r="X44" s="45">
        <f t="shared" si="1"/>
        <v>65822</v>
      </c>
      <c r="Y44" s="45">
        <f t="shared" si="1"/>
        <v>26</v>
      </c>
      <c r="Z44" s="45">
        <f>Z46-Z43-Z45</f>
        <v>0</v>
      </c>
      <c r="AA44" s="45">
        <f t="shared" si="1"/>
        <v>5084</v>
      </c>
      <c r="AB44" s="45">
        <f t="shared" si="1"/>
        <v>3956</v>
      </c>
      <c r="AC44" s="45">
        <f t="shared" si="1"/>
        <v>11400</v>
      </c>
      <c r="AD44" s="45">
        <f t="shared" si="1"/>
        <v>-1</v>
      </c>
      <c r="AE44" s="45">
        <f t="shared" si="1"/>
        <v>19743</v>
      </c>
      <c r="AF44" s="45">
        <f t="shared" si="1"/>
        <v>16132</v>
      </c>
      <c r="AG44" s="45">
        <f t="shared" si="1"/>
        <v>44769</v>
      </c>
      <c r="AH44" s="45">
        <f t="shared" si="1"/>
        <v>4587</v>
      </c>
      <c r="AI44" s="45">
        <f t="shared" si="1"/>
        <v>27584</v>
      </c>
      <c r="AJ44" s="45">
        <f t="shared" si="1"/>
        <v>464</v>
      </c>
      <c r="AK44" s="45">
        <f t="shared" si="1"/>
        <v>5361</v>
      </c>
      <c r="AL44" s="45">
        <f t="shared" si="1"/>
        <v>3851</v>
      </c>
      <c r="AM44" s="45">
        <f t="shared" si="1"/>
        <v>17327</v>
      </c>
      <c r="AN44" s="45">
        <f t="shared" si="1"/>
        <v>44021</v>
      </c>
      <c r="AO44" s="45">
        <f t="shared" si="1"/>
        <v>521147</v>
      </c>
      <c r="AP44" s="45">
        <f t="shared" si="1"/>
        <v>1055</v>
      </c>
      <c r="AQ44" s="45">
        <f t="shared" si="1"/>
        <v>16578</v>
      </c>
      <c r="AR44" s="45">
        <f t="shared" si="1"/>
        <v>9497</v>
      </c>
      <c r="AS44" s="45">
        <f t="shared" si="1"/>
        <v>875</v>
      </c>
      <c r="AT44" s="45">
        <f t="shared" si="1"/>
        <v>5839</v>
      </c>
    </row>
    <row r="45" spans="1:46" ht="13.5">
      <c r="B45" s="44" t="s">
        <v>160</v>
      </c>
      <c r="C45" s="45">
        <f>C21</f>
        <v>781639</v>
      </c>
      <c r="D45" s="45">
        <f t="shared" ref="D45:AT45" si="2">D21</f>
        <v>742172</v>
      </c>
      <c r="E45" s="45">
        <f t="shared" si="2"/>
        <v>635040</v>
      </c>
      <c r="F45" s="45">
        <f t="shared" si="2"/>
        <v>107132</v>
      </c>
      <c r="G45" s="45">
        <f t="shared" si="2"/>
        <v>486947</v>
      </c>
      <c r="H45" s="45">
        <f t="shared" si="2"/>
        <v>501934</v>
      </c>
      <c r="I45" s="45">
        <f t="shared" si="2"/>
        <v>497963</v>
      </c>
      <c r="J45" s="45">
        <f t="shared" si="2"/>
        <v>491890</v>
      </c>
      <c r="K45" s="45">
        <f t="shared" si="2"/>
        <v>490378</v>
      </c>
      <c r="L45" s="45">
        <f t="shared" si="2"/>
        <v>486947</v>
      </c>
      <c r="M45" s="45">
        <f t="shared" si="2"/>
        <v>14962</v>
      </c>
      <c r="N45" s="45">
        <f t="shared" si="2"/>
        <v>17579</v>
      </c>
      <c r="O45" s="45">
        <f t="shared" si="2"/>
        <v>18097</v>
      </c>
      <c r="P45" s="45">
        <f t="shared" si="2"/>
        <v>5497</v>
      </c>
      <c r="Q45" s="45">
        <f t="shared" si="2"/>
        <v>105728</v>
      </c>
      <c r="R45" s="45">
        <f t="shared" si="2"/>
        <v>3971</v>
      </c>
      <c r="S45" s="45">
        <f t="shared" si="2"/>
        <v>7376</v>
      </c>
      <c r="T45" s="45">
        <f t="shared" si="2"/>
        <v>20153</v>
      </c>
      <c r="U45" s="45">
        <f t="shared" si="2"/>
        <v>93456</v>
      </c>
      <c r="V45" s="45">
        <f t="shared" si="2"/>
        <v>116032</v>
      </c>
      <c r="W45" s="45">
        <f t="shared" si="2"/>
        <v>7672</v>
      </c>
      <c r="X45" s="45">
        <f t="shared" si="2"/>
        <v>74254</v>
      </c>
      <c r="Y45" s="45">
        <f t="shared" si="2"/>
        <v>590</v>
      </c>
      <c r="Z45" s="45">
        <f t="shared" si="2"/>
        <v>3010</v>
      </c>
      <c r="AA45" s="45">
        <f t="shared" si="2"/>
        <v>4424</v>
      </c>
      <c r="AB45" s="45">
        <f t="shared" si="2"/>
        <v>418</v>
      </c>
      <c r="AC45" s="45">
        <f t="shared" si="2"/>
        <v>14188</v>
      </c>
      <c r="AD45" s="45">
        <f t="shared" si="2"/>
        <v>922</v>
      </c>
      <c r="AE45" s="45">
        <f t="shared" si="2"/>
        <v>16103</v>
      </c>
      <c r="AF45" s="45">
        <f t="shared" si="2"/>
        <v>12355</v>
      </c>
      <c r="AG45" s="45">
        <f t="shared" si="2"/>
        <v>52427</v>
      </c>
      <c r="AH45" s="45">
        <f t="shared" si="2"/>
        <v>15163</v>
      </c>
      <c r="AI45" s="45">
        <f t="shared" si="2"/>
        <v>21888</v>
      </c>
      <c r="AJ45" s="45">
        <f t="shared" si="2"/>
        <v>3431</v>
      </c>
      <c r="AK45" s="45">
        <f t="shared" si="2"/>
        <v>6073</v>
      </c>
      <c r="AL45" s="45">
        <f t="shared" si="2"/>
        <v>10948</v>
      </c>
      <c r="AM45" s="45">
        <f t="shared" si="2"/>
        <v>42152</v>
      </c>
      <c r="AN45" s="45">
        <f t="shared" si="2"/>
        <v>100444</v>
      </c>
      <c r="AO45" s="45">
        <f t="shared" si="2"/>
        <v>671040</v>
      </c>
      <c r="AP45" s="45">
        <f t="shared" si="2"/>
        <v>1372</v>
      </c>
      <c r="AQ45" s="45">
        <f t="shared" si="2"/>
        <v>36000</v>
      </c>
      <c r="AR45" s="45">
        <f t="shared" si="2"/>
        <v>15224</v>
      </c>
      <c r="AS45" s="45">
        <f t="shared" si="2"/>
        <v>5731</v>
      </c>
      <c r="AT45" s="45">
        <f t="shared" si="2"/>
        <v>86558</v>
      </c>
    </row>
    <row r="46" spans="1:46" ht="13.5">
      <c r="B46" s="44" t="s">
        <v>161</v>
      </c>
      <c r="C46" s="45">
        <f>C11+C13-C14-C23</f>
        <v>1986980</v>
      </c>
      <c r="D46" s="45">
        <f t="shared" ref="D46:AT46" si="3">D11+D13-D14-D23</f>
        <v>1883592</v>
      </c>
      <c r="E46" s="45">
        <f t="shared" si="3"/>
        <v>1593994</v>
      </c>
      <c r="F46" s="45">
        <f t="shared" si="3"/>
        <v>289598</v>
      </c>
      <c r="G46" s="45">
        <f t="shared" si="3"/>
        <v>1297000</v>
      </c>
      <c r="H46" s="45">
        <f t="shared" si="3"/>
        <v>1335325</v>
      </c>
      <c r="I46" s="45">
        <f t="shared" si="3"/>
        <v>1326120</v>
      </c>
      <c r="J46" s="45">
        <f t="shared" si="3"/>
        <v>1306896</v>
      </c>
      <c r="K46" s="45">
        <f t="shared" si="3"/>
        <v>1304380</v>
      </c>
      <c r="L46" s="45">
        <f t="shared" si="3"/>
        <v>1297000</v>
      </c>
      <c r="M46" s="45">
        <f>M11+M13-M14-M23</f>
        <v>47258</v>
      </c>
      <c r="N46" s="45">
        <f t="shared" si="3"/>
        <v>39844</v>
      </c>
      <c r="O46" s="45">
        <f t="shared" si="3"/>
        <v>52751</v>
      </c>
      <c r="P46" s="45">
        <f t="shared" si="3"/>
        <v>14945</v>
      </c>
      <c r="Q46" s="45">
        <f t="shared" si="3"/>
        <v>342195</v>
      </c>
      <c r="R46" s="45">
        <f t="shared" si="3"/>
        <v>9205</v>
      </c>
      <c r="S46" s="45">
        <f t="shared" si="3"/>
        <v>13183</v>
      </c>
      <c r="T46" s="45">
        <f t="shared" si="3"/>
        <v>46426</v>
      </c>
      <c r="U46" s="45">
        <f t="shared" si="3"/>
        <v>181843</v>
      </c>
      <c r="V46" s="45">
        <f t="shared" si="3"/>
        <v>335177</v>
      </c>
      <c r="W46" s="45">
        <f t="shared" si="3"/>
        <v>11355</v>
      </c>
      <c r="X46" s="45">
        <f t="shared" si="3"/>
        <v>187106</v>
      </c>
      <c r="Y46" s="45">
        <f t="shared" si="3"/>
        <v>1501</v>
      </c>
      <c r="Z46" s="45">
        <f t="shared" si="3"/>
        <v>4771</v>
      </c>
      <c r="AA46" s="45">
        <f t="shared" si="3"/>
        <v>13828</v>
      </c>
      <c r="AB46" s="45">
        <f t="shared" si="3"/>
        <v>4464</v>
      </c>
      <c r="AC46" s="45">
        <f t="shared" si="3"/>
        <v>34722</v>
      </c>
      <c r="AD46" s="45">
        <f t="shared" si="3"/>
        <v>1015</v>
      </c>
      <c r="AE46" s="45">
        <f t="shared" si="3"/>
        <v>50418</v>
      </c>
      <c r="AF46" s="45">
        <f t="shared" si="3"/>
        <v>38790</v>
      </c>
      <c r="AG46" s="45">
        <f t="shared" si="3"/>
        <v>145202</v>
      </c>
      <c r="AH46" s="45">
        <f t="shared" si="3"/>
        <v>25478</v>
      </c>
      <c r="AI46" s="45">
        <f t="shared" si="3"/>
        <v>63545</v>
      </c>
      <c r="AJ46" s="45">
        <f t="shared" si="3"/>
        <v>7380</v>
      </c>
      <c r="AK46" s="45">
        <f t="shared" si="3"/>
        <v>19224</v>
      </c>
      <c r="AL46" s="45">
        <f t="shared" si="3"/>
        <v>24663</v>
      </c>
      <c r="AM46" s="45">
        <f t="shared" si="3"/>
        <v>73246</v>
      </c>
      <c r="AN46" s="45">
        <f t="shared" si="3"/>
        <v>208804</v>
      </c>
      <c r="AO46" s="45">
        <f t="shared" si="3"/>
        <v>1676567</v>
      </c>
      <c r="AP46" s="45">
        <f t="shared" si="3"/>
        <v>3050</v>
      </c>
      <c r="AQ46" s="45">
        <f t="shared" si="3"/>
        <v>54864</v>
      </c>
      <c r="AR46" s="45">
        <f t="shared" si="3"/>
        <v>31226</v>
      </c>
      <c r="AS46" s="45">
        <f t="shared" si="3"/>
        <v>8341</v>
      </c>
      <c r="AT46" s="45">
        <f t="shared" si="3"/>
        <v>115751</v>
      </c>
    </row>
    <row r="47" spans="1:46" ht="13.5">
      <c r="B47" s="44"/>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row>
    <row r="48" spans="1:46" ht="14.25">
      <c r="B48" s="44" t="s">
        <v>162</v>
      </c>
      <c r="C48" s="46">
        <f>C44/C15</f>
        <v>5.6812582205560382E-2</v>
      </c>
      <c r="D48" s="46">
        <f t="shared" ref="D48:AT48" si="4">D44/D15</f>
        <v>5.4937483471047092E-2</v>
      </c>
      <c r="E48" s="46">
        <f t="shared" si="4"/>
        <v>5.3471224951976044E-2</v>
      </c>
      <c r="F48" s="46">
        <f t="shared" si="4"/>
        <v>6.5671634446627797E-2</v>
      </c>
      <c r="G48" s="46">
        <f t="shared" si="4"/>
        <v>5.8022579522344804E-2</v>
      </c>
      <c r="H48" s="46">
        <f t="shared" si="4"/>
        <v>5.7427400589839243E-2</v>
      </c>
      <c r="I48" s="46">
        <f t="shared" si="4"/>
        <v>5.7535638051388234E-2</v>
      </c>
      <c r="J48" s="46">
        <f t="shared" si="4"/>
        <v>5.7559428885894368E-2</v>
      </c>
      <c r="K48" s="46">
        <f t="shared" si="4"/>
        <v>5.7747380450865755E-2</v>
      </c>
      <c r="L48" s="46">
        <f t="shared" si="4"/>
        <v>5.8022579522344804E-2</v>
      </c>
      <c r="M48" s="46">
        <f t="shared" si="4"/>
        <v>6.2707249873652976E-2</v>
      </c>
      <c r="N48" s="46">
        <f t="shared" si="4"/>
        <v>5.3011186811338214E-2</v>
      </c>
      <c r="O48" s="46">
        <f t="shared" si="4"/>
        <v>4.0739343643907959E-2</v>
      </c>
      <c r="P48" s="46">
        <f t="shared" si="4"/>
        <v>2.6729840033775858E-2</v>
      </c>
      <c r="Q48" s="46">
        <f t="shared" si="4"/>
        <v>4.717513263752883E-2</v>
      </c>
      <c r="R48" s="46">
        <f t="shared" si="4"/>
        <v>3.5816147433084686E-2</v>
      </c>
      <c r="S48" s="46">
        <f t="shared" si="4"/>
        <v>1.8178857628025447E-2</v>
      </c>
      <c r="T48" s="46">
        <f t="shared" si="4"/>
        <v>5.6791155946998406E-2</v>
      </c>
      <c r="U48" s="46">
        <f t="shared" si="4"/>
        <v>5.0461082091958473E-2</v>
      </c>
      <c r="V48" s="46">
        <f t="shared" si="4"/>
        <v>6.7496497259447216E-2</v>
      </c>
      <c r="W48" s="46">
        <f t="shared" si="4"/>
        <v>9.3022181146025881E-2</v>
      </c>
      <c r="X48" s="46">
        <f t="shared" si="4"/>
        <v>7.0758920652871496E-2</v>
      </c>
      <c r="Y48" s="46">
        <f t="shared" si="4"/>
        <v>1.6503745080614447E-3</v>
      </c>
      <c r="Z48" s="46">
        <f t="shared" si="4"/>
        <v>0</v>
      </c>
      <c r="AA48" s="46">
        <f t="shared" si="4"/>
        <v>0.10114796172134573</v>
      </c>
      <c r="AB48" s="46">
        <f t="shared" si="4"/>
        <v>0.34523082293393836</v>
      </c>
      <c r="AC48" s="46">
        <f t="shared" si="4"/>
        <v>8.9091733224964442E-2</v>
      </c>
      <c r="AD48" s="46">
        <f t="shared" si="4"/>
        <v>-1.240079365079365E-4</v>
      </c>
      <c r="AE48" s="46">
        <f t="shared" si="4"/>
        <v>5.5943758713319053E-2</v>
      </c>
      <c r="AF48" s="46">
        <f t="shared" si="4"/>
        <v>0.17210587519870268</v>
      </c>
      <c r="AG48" s="46">
        <f t="shared" si="4"/>
        <v>8.1267710203437024E-2</v>
      </c>
      <c r="AH48" s="46">
        <f t="shared" si="4"/>
        <v>3.2110155965614763E-2</v>
      </c>
      <c r="AI48" s="46">
        <f t="shared" si="4"/>
        <v>0.19543438522906009</v>
      </c>
      <c r="AJ48" s="46">
        <f t="shared" si="4"/>
        <v>1.1057623564177112E-2</v>
      </c>
      <c r="AK48" s="46">
        <f t="shared" si="4"/>
        <v>5.5757210163392232E-2</v>
      </c>
      <c r="AL48" s="46">
        <f t="shared" si="4"/>
        <v>1.8905995326276927E-2</v>
      </c>
      <c r="AM48" s="46">
        <f t="shared" si="4"/>
        <v>5.6875849346454573E-2</v>
      </c>
      <c r="AN48" s="46">
        <f t="shared" si="4"/>
        <v>3.1548854462893315E-2</v>
      </c>
      <c r="AO48" s="46">
        <f t="shared" si="4"/>
        <v>5.8322813567364552E-2</v>
      </c>
      <c r="AP48" s="46">
        <f t="shared" si="4"/>
        <v>0.17580403266122313</v>
      </c>
      <c r="AQ48" s="46">
        <f>AQ44/AQ15</f>
        <v>4.3523234444736154</v>
      </c>
      <c r="AR48" s="46">
        <f t="shared" si="4"/>
        <v>9.9422122652373282E-2</v>
      </c>
      <c r="AS48" s="46">
        <f t="shared" si="4"/>
        <v>4.4572360042789465E-2</v>
      </c>
      <c r="AT48" s="46">
        <f t="shared" si="4"/>
        <v>1.3258100406439453E-2</v>
      </c>
    </row>
    <row r="49" spans="2:46" ht="13.5">
      <c r="B49" s="44" t="s">
        <v>163</v>
      </c>
      <c r="C49" s="45">
        <f>C12-(C15-C20)</f>
        <v>1489432</v>
      </c>
      <c r="D49" s="45">
        <f t="shared" ref="D49:AT49" si="5">D12-(D15-D20)</f>
        <v>1399641</v>
      </c>
      <c r="E49" s="45">
        <f t="shared" si="5"/>
        <v>1328890</v>
      </c>
      <c r="F49" s="45">
        <f t="shared" si="5"/>
        <v>70750</v>
      </c>
      <c r="G49" s="45">
        <f t="shared" si="5"/>
        <v>1000516</v>
      </c>
      <c r="H49" s="45">
        <f t="shared" si="5"/>
        <v>1030341</v>
      </c>
      <c r="I49" s="45">
        <f t="shared" si="5"/>
        <v>1030069</v>
      </c>
      <c r="J49" s="45">
        <f t="shared" si="5"/>
        <v>1012978</v>
      </c>
      <c r="K49" s="45">
        <f t="shared" si="5"/>
        <v>1012975</v>
      </c>
      <c r="L49" s="45">
        <f t="shared" si="5"/>
        <v>1000516</v>
      </c>
      <c r="M49" s="45">
        <f t="shared" si="5"/>
        <v>6595</v>
      </c>
      <c r="N49" s="45">
        <f t="shared" si="5"/>
        <v>17046</v>
      </c>
      <c r="O49" s="45">
        <f t="shared" si="5"/>
        <v>10973</v>
      </c>
      <c r="P49" s="45">
        <f t="shared" si="5"/>
        <v>23901</v>
      </c>
      <c r="Q49" s="45">
        <f t="shared" si="5"/>
        <v>198820</v>
      </c>
      <c r="R49" s="45">
        <f t="shared" si="5"/>
        <v>274</v>
      </c>
      <c r="S49" s="45">
        <f t="shared" si="5"/>
        <v>7513</v>
      </c>
      <c r="T49" s="45">
        <f t="shared" si="5"/>
        <v>24757</v>
      </c>
      <c r="U49" s="45">
        <f t="shared" si="5"/>
        <v>159271</v>
      </c>
      <c r="V49" s="45">
        <f t="shared" si="5"/>
        <v>208652</v>
      </c>
      <c r="W49" s="45">
        <f t="shared" si="5"/>
        <v>23212</v>
      </c>
      <c r="X49" s="45">
        <f t="shared" si="5"/>
        <v>163087</v>
      </c>
      <c r="Y49" s="45">
        <f t="shared" si="5"/>
        <v>4</v>
      </c>
      <c r="Z49" s="45">
        <f t="shared" si="5"/>
        <v>12142</v>
      </c>
      <c r="AA49" s="45">
        <f t="shared" si="5"/>
        <v>2959</v>
      </c>
      <c r="AB49" s="45">
        <f t="shared" si="5"/>
        <v>3413</v>
      </c>
      <c r="AC49" s="45">
        <f t="shared" si="5"/>
        <v>763</v>
      </c>
      <c r="AD49" s="45">
        <f t="shared" si="5"/>
        <v>0</v>
      </c>
      <c r="AE49" s="45">
        <f t="shared" si="5"/>
        <v>7881</v>
      </c>
      <c r="AF49" s="45">
        <f t="shared" si="5"/>
        <v>145339</v>
      </c>
      <c r="AG49" s="45">
        <f t="shared" si="5"/>
        <v>14087</v>
      </c>
      <c r="AH49" s="45">
        <f t="shared" si="5"/>
        <v>24818</v>
      </c>
      <c r="AI49" s="45">
        <f t="shared" si="5"/>
        <v>72744</v>
      </c>
      <c r="AJ49" s="45">
        <f t="shared" si="5"/>
        <v>12459</v>
      </c>
      <c r="AK49" s="45">
        <f t="shared" si="5"/>
        <v>17089</v>
      </c>
      <c r="AL49" s="45">
        <f t="shared" si="5"/>
        <v>50367</v>
      </c>
      <c r="AM49" s="45">
        <f t="shared" si="5"/>
        <v>265723</v>
      </c>
      <c r="AN49" s="45">
        <f t="shared" si="5"/>
        <v>38750</v>
      </c>
      <c r="AO49" s="45">
        <f t="shared" si="5"/>
        <v>1847167</v>
      </c>
      <c r="AP49" s="45">
        <f t="shared" si="5"/>
        <v>25269</v>
      </c>
      <c r="AQ49" s="45">
        <f t="shared" si="5"/>
        <v>493023</v>
      </c>
      <c r="AR49" s="45">
        <f t="shared" si="5"/>
        <v>119207</v>
      </c>
      <c r="AS49" s="45">
        <f t="shared" si="5"/>
        <v>5371</v>
      </c>
      <c r="AT49" s="45">
        <f t="shared" si="5"/>
        <v>142631</v>
      </c>
    </row>
    <row r="50" spans="2:46" ht="14.25">
      <c r="B50" s="44" t="s">
        <v>164</v>
      </c>
      <c r="C50" s="47">
        <f>C49/C12</f>
        <v>0.13174437964493113</v>
      </c>
      <c r="D50" s="47">
        <f t="shared" ref="D50:AT50" si="6">D49/D12</f>
        <v>0.12769697909146388</v>
      </c>
      <c r="E50" s="47">
        <f t="shared" si="6"/>
        <v>0.13597620372947397</v>
      </c>
      <c r="F50" s="47">
        <f t="shared" si="6"/>
        <v>5.956976735374675E-2</v>
      </c>
      <c r="G50" s="47">
        <f t="shared" si="6"/>
        <v>0.12955468732498904</v>
      </c>
      <c r="H50" s="47">
        <f t="shared" si="6"/>
        <v>0.1298514499543591</v>
      </c>
      <c r="I50" s="47">
        <f t="shared" si="6"/>
        <v>0.13035618897951481</v>
      </c>
      <c r="J50" s="47">
        <f t="shared" si="6"/>
        <v>0.12992712507610779</v>
      </c>
      <c r="K50" s="47">
        <f t="shared" si="6"/>
        <v>0.13030851463022536</v>
      </c>
      <c r="L50" s="47">
        <f t="shared" si="6"/>
        <v>0.12955468732498904</v>
      </c>
      <c r="M50" s="47">
        <f t="shared" si="6"/>
        <v>2.1966785021950132E-2</v>
      </c>
      <c r="N50" s="47">
        <f t="shared" si="6"/>
        <v>0.11754889250544782</v>
      </c>
      <c r="O50" s="47">
        <f t="shared" si="6"/>
        <v>4.0004958237783959E-2</v>
      </c>
      <c r="P50" s="47">
        <f t="shared" si="6"/>
        <v>0.19292581142492757</v>
      </c>
      <c r="Q50" s="47">
        <f t="shared" si="6"/>
        <v>9.496506516011563E-2</v>
      </c>
      <c r="R50" s="47">
        <f t="shared" si="6"/>
        <v>8.3511124657116732E-3</v>
      </c>
      <c r="S50" s="47">
        <f t="shared" si="6"/>
        <v>8.4181158121190397E-2</v>
      </c>
      <c r="T50" s="47">
        <f t="shared" si="6"/>
        <v>0.12337539369293944</v>
      </c>
      <c r="U50" s="47">
        <f t="shared" si="6"/>
        <v>0.15681295690058336</v>
      </c>
      <c r="V50" s="47">
        <f t="shared" si="6"/>
        <v>0.10532043555248657</v>
      </c>
      <c r="W50" s="47">
        <f t="shared" si="6"/>
        <v>0.53753878931036081</v>
      </c>
      <c r="X50" s="47">
        <f t="shared" si="6"/>
        <v>0.15587229495568133</v>
      </c>
      <c r="Y50" s="47">
        <f t="shared" si="6"/>
        <v>2.6896180742334586E-4</v>
      </c>
      <c r="Z50" s="47">
        <f t="shared" si="6"/>
        <v>0.76359977359914466</v>
      </c>
      <c r="AA50" s="47">
        <f t="shared" si="6"/>
        <v>6.0508772647335486E-2</v>
      </c>
      <c r="AB50" s="47">
        <f t="shared" si="6"/>
        <v>0.23088891895548641</v>
      </c>
      <c r="AC50" s="47">
        <f t="shared" si="6"/>
        <v>6.3802388199484901E-3</v>
      </c>
      <c r="AD50" s="47">
        <f t="shared" si="6"/>
        <v>0</v>
      </c>
      <c r="AE50" s="47">
        <f t="shared" si="6"/>
        <v>2.2763246066039699E-2</v>
      </c>
      <c r="AF50" s="47">
        <f t="shared" si="6"/>
        <v>0.63530897980058487</v>
      </c>
      <c r="AG50" s="47">
        <f t="shared" si="6"/>
        <v>2.7249479654289272E-2</v>
      </c>
      <c r="AH50" s="47">
        <f t="shared" si="6"/>
        <v>0.1532523990070519</v>
      </c>
      <c r="AI50" s="47">
        <f t="shared" si="6"/>
        <v>0.36405857447426104</v>
      </c>
      <c r="AJ50" s="47">
        <f t="shared" si="6"/>
        <v>0.24460106800691064</v>
      </c>
      <c r="AK50" s="47">
        <f t="shared" si="6"/>
        <v>0.16206092102268416</v>
      </c>
      <c r="AL50" s="47">
        <f t="shared" si="6"/>
        <v>0.20625729437539672</v>
      </c>
      <c r="AM50" s="47">
        <f t="shared" si="6"/>
        <v>0.47740130757469867</v>
      </c>
      <c r="AN50" s="47">
        <f t="shared" si="6"/>
        <v>2.8290061099231312E-2</v>
      </c>
      <c r="AO50" s="47">
        <f t="shared" si="6"/>
        <v>0.1793653874743199</v>
      </c>
      <c r="AP50" s="47">
        <f t="shared" si="6"/>
        <v>0.82451789734721181</v>
      </c>
      <c r="AQ50" s="47">
        <f t="shared" si="6"/>
        <v>0.99692040780837377</v>
      </c>
      <c r="AR50" s="47">
        <f t="shared" si="6"/>
        <v>0.57249404487475031</v>
      </c>
      <c r="AS50" s="47">
        <f t="shared" si="6"/>
        <v>0.23084196501482787</v>
      </c>
      <c r="AT50" s="47">
        <f t="shared" si="6"/>
        <v>0.25484019668100799</v>
      </c>
    </row>
    <row r="51" spans="2:46" ht="13.5">
      <c r="B51" s="44" t="s">
        <v>165</v>
      </c>
      <c r="C51" s="45">
        <f>C17+C19</f>
        <v>9565102</v>
      </c>
      <c r="D51" s="45">
        <f t="shared" ref="D51:AT51" si="7">D17+D19</f>
        <v>9295582</v>
      </c>
      <c r="E51" s="45">
        <f t="shared" si="7"/>
        <v>8153453</v>
      </c>
      <c r="F51" s="45">
        <f t="shared" si="7"/>
        <v>1142129</v>
      </c>
      <c r="G51" s="45">
        <f t="shared" si="7"/>
        <v>6524039</v>
      </c>
      <c r="H51" s="45">
        <f t="shared" si="7"/>
        <v>6712041</v>
      </c>
      <c r="I51" s="45">
        <f t="shared" si="7"/>
        <v>6676110</v>
      </c>
      <c r="J51" s="45">
        <f t="shared" si="7"/>
        <v>6588407</v>
      </c>
      <c r="K51" s="45">
        <f t="shared" si="7"/>
        <v>6564690</v>
      </c>
      <c r="L51" s="45">
        <f t="shared" si="7"/>
        <v>6524039</v>
      </c>
      <c r="M51" s="45">
        <f t="shared" si="7"/>
        <v>300654</v>
      </c>
      <c r="N51" s="45">
        <f t="shared" si="7"/>
        <v>136717</v>
      </c>
      <c r="O51" s="45">
        <f t="shared" si="7"/>
        <v>251856</v>
      </c>
      <c r="P51" s="45">
        <f t="shared" si="7"/>
        <v>96232</v>
      </c>
      <c r="Q51" s="45">
        <f t="shared" si="7"/>
        <v>1876374</v>
      </c>
      <c r="R51" s="45">
        <f t="shared" si="7"/>
        <v>35932</v>
      </c>
      <c r="S51" s="45">
        <f t="shared" si="7"/>
        <v>83711</v>
      </c>
      <c r="T51" s="45">
        <f t="shared" si="7"/>
        <v>187405</v>
      </c>
      <c r="U51" s="45">
        <f t="shared" si="7"/>
        <v>756028</v>
      </c>
      <c r="V51" s="45">
        <f t="shared" si="7"/>
        <v>1790582</v>
      </c>
      <c r="W51" s="45">
        <f t="shared" si="7"/>
        <v>19818</v>
      </c>
      <c r="X51" s="45">
        <f t="shared" si="7"/>
        <v>861872</v>
      </c>
      <c r="Y51" s="45">
        <f t="shared" si="7"/>
        <v>15653</v>
      </c>
      <c r="Z51" s="45">
        <f t="shared" si="7"/>
        <v>5234</v>
      </c>
      <c r="AA51" s="45">
        <f t="shared" si="7"/>
        <v>48920</v>
      </c>
      <c r="AB51" s="45">
        <f t="shared" si="7"/>
        <v>10249</v>
      </c>
      <c r="AC51" s="45">
        <f t="shared" si="7"/>
        <v>126478</v>
      </c>
      <c r="AD51" s="45">
        <f t="shared" si="7"/>
        <v>8064</v>
      </c>
      <c r="AE51" s="45">
        <f t="shared" si="7"/>
        <v>298721</v>
      </c>
      <c r="AF51" s="45">
        <f t="shared" si="7"/>
        <v>68249</v>
      </c>
      <c r="AG51" s="45">
        <f t="shared" si="7"/>
        <v>521636</v>
      </c>
      <c r="AH51" s="45">
        <f t="shared" si="7"/>
        <v>122969</v>
      </c>
      <c r="AI51" s="45">
        <f t="shared" si="7"/>
        <v>132804</v>
      </c>
      <c r="AJ51" s="45">
        <f t="shared" si="7"/>
        <v>40651</v>
      </c>
      <c r="AK51" s="45">
        <f t="shared" si="7"/>
        <v>87703</v>
      </c>
      <c r="AL51" s="45">
        <f t="shared" si="7"/>
        <v>167224</v>
      </c>
      <c r="AM51" s="45">
        <f t="shared" si="7"/>
        <v>286823</v>
      </c>
      <c r="AN51" s="45">
        <f t="shared" si="7"/>
        <v>1246360</v>
      </c>
      <c r="AO51" s="45">
        <f t="shared" si="7"/>
        <v>8160416</v>
      </c>
      <c r="AP51" s="45">
        <f t="shared" si="7"/>
        <v>5998</v>
      </c>
      <c r="AQ51" s="45">
        <f t="shared" si="7"/>
        <v>965</v>
      </c>
      <c r="AR51" s="45">
        <f t="shared" si="7"/>
        <v>84543</v>
      </c>
      <c r="AS51" s="45">
        <f t="shared" si="7"/>
        <v>19609</v>
      </c>
      <c r="AT51" s="45">
        <f t="shared" si="7"/>
        <v>381920</v>
      </c>
    </row>
    <row r="52" spans="2:46" ht="13.5">
      <c r="B52" s="44" t="s">
        <v>166</v>
      </c>
      <c r="C52" s="45">
        <f>C15+(C13-C14)+C49-C23</f>
        <v>1986981</v>
      </c>
      <c r="D52" s="45">
        <f t="shared" ref="D52:AT52" si="8">D15+(D13-D14)+D49-D23</f>
        <v>1883592</v>
      </c>
      <c r="E52" s="45">
        <f t="shared" si="8"/>
        <v>1593995</v>
      </c>
      <c r="F52" s="45">
        <f t="shared" si="8"/>
        <v>289598</v>
      </c>
      <c r="G52" s="45">
        <f t="shared" si="8"/>
        <v>1297000</v>
      </c>
      <c r="H52" s="45">
        <f t="shared" si="8"/>
        <v>1335325</v>
      </c>
      <c r="I52" s="45">
        <f t="shared" si="8"/>
        <v>1326121</v>
      </c>
      <c r="J52" s="45">
        <f t="shared" si="8"/>
        <v>1306896</v>
      </c>
      <c r="K52" s="45">
        <f t="shared" si="8"/>
        <v>1304380</v>
      </c>
      <c r="L52" s="45">
        <f t="shared" si="8"/>
        <v>1297000</v>
      </c>
      <c r="M52" s="45">
        <f t="shared" si="8"/>
        <v>47258</v>
      </c>
      <c r="N52" s="45">
        <f t="shared" si="8"/>
        <v>39844</v>
      </c>
      <c r="O52" s="45">
        <f t="shared" si="8"/>
        <v>52751</v>
      </c>
      <c r="P52" s="45">
        <f t="shared" si="8"/>
        <v>14945</v>
      </c>
      <c r="Q52" s="45">
        <f t="shared" si="8"/>
        <v>342195</v>
      </c>
      <c r="R52" s="45">
        <f t="shared" si="8"/>
        <v>9205</v>
      </c>
      <c r="S52" s="45">
        <f t="shared" si="8"/>
        <v>13183</v>
      </c>
      <c r="T52" s="45">
        <f t="shared" si="8"/>
        <v>46426</v>
      </c>
      <c r="U52" s="45">
        <f t="shared" si="8"/>
        <v>181843</v>
      </c>
      <c r="V52" s="45">
        <f t="shared" si="8"/>
        <v>335177</v>
      </c>
      <c r="W52" s="45">
        <f t="shared" si="8"/>
        <v>11355</v>
      </c>
      <c r="X52" s="45">
        <f t="shared" si="8"/>
        <v>187106</v>
      </c>
      <c r="Y52" s="45">
        <f t="shared" si="8"/>
        <v>1502</v>
      </c>
      <c r="Z52" s="45">
        <f t="shared" si="8"/>
        <v>4770</v>
      </c>
      <c r="AA52" s="45">
        <f t="shared" si="8"/>
        <v>13828</v>
      </c>
      <c r="AB52" s="45">
        <f t="shared" si="8"/>
        <v>4464</v>
      </c>
      <c r="AC52" s="45">
        <f t="shared" si="8"/>
        <v>34721</v>
      </c>
      <c r="AD52" s="45">
        <f t="shared" si="8"/>
        <v>1015</v>
      </c>
      <c r="AE52" s="45">
        <f t="shared" si="8"/>
        <v>50419</v>
      </c>
      <c r="AF52" s="45">
        <f t="shared" si="8"/>
        <v>38790</v>
      </c>
      <c r="AG52" s="45">
        <f t="shared" si="8"/>
        <v>145202</v>
      </c>
      <c r="AH52" s="45">
        <f t="shared" si="8"/>
        <v>25478</v>
      </c>
      <c r="AI52" s="45">
        <f t="shared" si="8"/>
        <v>63544</v>
      </c>
      <c r="AJ52" s="45">
        <f t="shared" si="8"/>
        <v>7380</v>
      </c>
      <c r="AK52" s="45">
        <f t="shared" si="8"/>
        <v>19224</v>
      </c>
      <c r="AL52" s="45">
        <f t="shared" si="8"/>
        <v>24663</v>
      </c>
      <c r="AM52" s="45">
        <f t="shared" si="8"/>
        <v>73245</v>
      </c>
      <c r="AN52" s="45">
        <f t="shared" si="8"/>
        <v>208804</v>
      </c>
      <c r="AO52" s="45">
        <f t="shared" si="8"/>
        <v>1676567</v>
      </c>
      <c r="AP52" s="45">
        <f t="shared" si="8"/>
        <v>3050</v>
      </c>
      <c r="AQ52" s="45">
        <f t="shared" si="8"/>
        <v>54864</v>
      </c>
      <c r="AR52" s="45">
        <f t="shared" si="8"/>
        <v>31226</v>
      </c>
      <c r="AS52" s="45">
        <f t="shared" si="8"/>
        <v>8341</v>
      </c>
      <c r="AT52" s="45">
        <f t="shared" si="8"/>
        <v>115750</v>
      </c>
    </row>
    <row r="53" spans="2:46" ht="14.25">
      <c r="B53" s="44"/>
      <c r="C53" s="45"/>
      <c r="D53" s="45"/>
      <c r="E53" s="45"/>
      <c r="F53" s="45"/>
      <c r="G53" s="45"/>
      <c r="H53" s="45"/>
      <c r="I53" s="45"/>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row>
    <row r="54" spans="2:46" ht="14.25">
      <c r="B54" s="44" t="s">
        <v>167</v>
      </c>
      <c r="C54" s="46">
        <f>C43/C$11</f>
        <v>5.1420762560623071E-2</v>
      </c>
      <c r="D54" s="46">
        <f t="shared" ref="D54:AT54" si="9">D43/D$11</f>
        <v>5.0592400784497289E-2</v>
      </c>
      <c r="E54" s="46">
        <f t="shared" si="9"/>
        <v>4.6972186159966761E-2</v>
      </c>
      <c r="F54" s="46">
        <f t="shared" si="9"/>
        <v>7.9368315305943696E-2</v>
      </c>
      <c r="G54" s="46">
        <f t="shared" si="9"/>
        <v>4.8890785508349438E-2</v>
      </c>
      <c r="H54" s="46">
        <f t="shared" si="9"/>
        <v>4.9492640569013056E-2</v>
      </c>
      <c r="I54" s="46">
        <f t="shared" si="9"/>
        <v>4.9238797332271309E-2</v>
      </c>
      <c r="J54" s="46">
        <f t="shared" si="9"/>
        <v>4.8968693644461443E-2</v>
      </c>
      <c r="K54" s="46">
        <f t="shared" si="9"/>
        <v>4.8991629813615663E-2</v>
      </c>
      <c r="L54" s="46">
        <f t="shared" si="9"/>
        <v>4.8890785508349438E-2</v>
      </c>
      <c r="M54" s="46">
        <f t="shared" si="9"/>
        <v>4.1699383957355805E-2</v>
      </c>
      <c r="N54" s="46">
        <f t="shared" si="9"/>
        <v>9.2052043026910599E-2</v>
      </c>
      <c r="O54" s="46">
        <f t="shared" si="9"/>
        <v>7.7334239322391946E-2</v>
      </c>
      <c r="P54" s="46">
        <f t="shared" si="9"/>
        <v>5.0572475208068297E-2</v>
      </c>
      <c r="Q54" s="46">
        <f t="shared" si="9"/>
        <v>6.2869225886791169E-2</v>
      </c>
      <c r="R54" s="46">
        <f t="shared" si="9"/>
        <v>0.10691926615493494</v>
      </c>
      <c r="S54" s="46">
        <f t="shared" si="9"/>
        <v>4.5394258332263723E-2</v>
      </c>
      <c r="T54" s="46">
        <f t="shared" si="9"/>
        <v>7.130956347884039E-2</v>
      </c>
      <c r="U54" s="46">
        <f t="shared" si="9"/>
        <v>4.061862116585134E-2</v>
      </c>
      <c r="V54" s="46">
        <f t="shared" si="9"/>
        <v>4.4938761067407657E-2</v>
      </c>
      <c r="W54" s="46">
        <f t="shared" si="9"/>
        <v>3.7233568179791315E-2</v>
      </c>
      <c r="X54" s="46">
        <f t="shared" si="9"/>
        <v>4.3015925862239277E-2</v>
      </c>
      <c r="Y54" s="46">
        <f t="shared" si="9"/>
        <v>5.6165513739925114E-2</v>
      </c>
      <c r="Z54" s="46">
        <f t="shared" si="9"/>
        <v>9.9705582606726309E-2</v>
      </c>
      <c r="AA54" s="46">
        <f t="shared" si="9"/>
        <v>8.1169441208522791E-2</v>
      </c>
      <c r="AB54" s="46">
        <f t="shared" si="9"/>
        <v>6.0516406670252827E-3</v>
      </c>
      <c r="AC54" s="46">
        <f t="shared" si="9"/>
        <v>7.0959121206942088E-2</v>
      </c>
      <c r="AD54" s="46">
        <f t="shared" si="9"/>
        <v>1.1656746031746032E-2</v>
      </c>
      <c r="AE54" s="46">
        <f t="shared" si="9"/>
        <v>4.0389369934698494E-2</v>
      </c>
      <c r="AF54" s="46">
        <f t="shared" si="9"/>
        <v>4.3095803774595098E-2</v>
      </c>
      <c r="AG54" s="46">
        <f t="shared" si="9"/>
        <v>8.4970883409738573E-2</v>
      </c>
      <c r="AH54" s="46">
        <f t="shared" si="9"/>
        <v>3.4162342696964276E-2</v>
      </c>
      <c r="AI54" s="46">
        <f t="shared" si="9"/>
        <v>6.5796425215183724E-2</v>
      </c>
      <c r="AJ54" s="46">
        <f t="shared" si="9"/>
        <v>6.4037779533635916E-2</v>
      </c>
      <c r="AK54" s="46">
        <f t="shared" si="9"/>
        <v>6.8793161306275274E-2</v>
      </c>
      <c r="AL54" s="46">
        <f t="shared" si="9"/>
        <v>3.8825627118110363E-2</v>
      </c>
      <c r="AM54" s="46">
        <f t="shared" si="9"/>
        <v>2.4136963725301119E-2</v>
      </c>
      <c r="AN54" s="46">
        <f t="shared" si="9"/>
        <v>4.4864365815527468E-2</v>
      </c>
      <c r="AO54" s="46">
        <f t="shared" si="9"/>
        <v>4.4921845837328535E-2</v>
      </c>
      <c r="AP54" s="46">
        <f t="shared" si="9"/>
        <v>1.9923249120562841E-2</v>
      </c>
      <c r="AQ54" s="46">
        <f t="shared" si="9"/>
        <v>4.6011529048048437E-3</v>
      </c>
      <c r="AR54" s="46">
        <f t="shared" si="9"/>
        <v>3.0293998481807301E-2</v>
      </c>
      <c r="AS54" s="46">
        <f t="shared" si="9"/>
        <v>6.9394448444124471E-2</v>
      </c>
      <c r="AT54" s="46">
        <f t="shared" si="9"/>
        <v>4.0055433399309143E-2</v>
      </c>
    </row>
    <row r="55" spans="2:46" ht="14.25">
      <c r="B55" s="44" t="s">
        <v>168</v>
      </c>
      <c r="C55" s="46">
        <f>C44/C$12</f>
        <v>5.2407556024433838E-2</v>
      </c>
      <c r="D55" s="46">
        <f t="shared" ref="D55:AT56" si="10">D44/D$12</f>
        <v>5.0849662743326279E-2</v>
      </c>
      <c r="E55" s="46">
        <f t="shared" si="10"/>
        <v>4.8835869583012718E-2</v>
      </c>
      <c r="F55" s="46">
        <f t="shared" si="10"/>
        <v>6.7421188987297112E-2</v>
      </c>
      <c r="G55" s="46">
        <f t="shared" si="10"/>
        <v>5.3488073066380273E-2</v>
      </c>
      <c r="H55" s="46">
        <f t="shared" si="10"/>
        <v>5.2960597330709271E-2</v>
      </c>
      <c r="I55" s="46">
        <f t="shared" si="10"/>
        <v>5.3015221419200335E-2</v>
      </c>
      <c r="J55" s="46">
        <f t="shared" si="10"/>
        <v>5.3044638311839309E-2</v>
      </c>
      <c r="K55" s="46">
        <f t="shared" si="10"/>
        <v>5.319728771505134E-2</v>
      </c>
      <c r="L55" s="46">
        <f t="shared" si="10"/>
        <v>5.3488073066380273E-2</v>
      </c>
      <c r="M55" s="46">
        <f t="shared" si="10"/>
        <v>6.405840933163684E-2</v>
      </c>
      <c r="N55" s="46">
        <f>N44/N$12</f>
        <v>5.2154304471354093E-2</v>
      </c>
      <c r="O55" s="46">
        <f t="shared" si="10"/>
        <v>4.2524180523604495E-2</v>
      </c>
      <c r="P55" s="46">
        <f t="shared" si="10"/>
        <v>2.2996763179348925E-2</v>
      </c>
      <c r="Q55" s="46">
        <f t="shared" si="10"/>
        <v>4.5859977875556693E-2</v>
      </c>
      <c r="R55" s="46">
        <f t="shared" si="10"/>
        <v>3.9804937519049073E-2</v>
      </c>
      <c r="S55" s="46">
        <f t="shared" si="10"/>
        <v>1.7512997490139834E-2</v>
      </c>
      <c r="T55" s="46">
        <f t="shared" si="10"/>
        <v>5.4145237810469239E-2</v>
      </c>
      <c r="U55" s="46">
        <f t="shared" si="10"/>
        <v>4.4684569375046154E-2</v>
      </c>
      <c r="V55" s="46">
        <f t="shared" si="10"/>
        <v>6.356366815471684E-2</v>
      </c>
      <c r="W55" s="46">
        <f t="shared" si="10"/>
        <v>4.661664582464916E-2</v>
      </c>
      <c r="X55" s="46">
        <f t="shared" si="10"/>
        <v>6.2910141204221406E-2</v>
      </c>
      <c r="Y55" s="46">
        <f t="shared" si="10"/>
        <v>1.7482517482517483E-3</v>
      </c>
      <c r="Z55" s="46">
        <f>Z44/Z$12</f>
        <v>0</v>
      </c>
      <c r="AA55" s="46">
        <f t="shared" si="10"/>
        <v>0.10396302809701034</v>
      </c>
      <c r="AB55" s="46">
        <f t="shared" si="10"/>
        <v>0.26762278446759574</v>
      </c>
      <c r="AC55" s="46">
        <f t="shared" si="10"/>
        <v>9.5327290363581632E-2</v>
      </c>
      <c r="AD55" s="46">
        <f t="shared" si="10"/>
        <v>-1.2547051442910915E-4</v>
      </c>
      <c r="AE55" s="46">
        <f t="shared" si="10"/>
        <v>5.7025094160870669E-2</v>
      </c>
      <c r="AF55" s="46">
        <f t="shared" si="10"/>
        <v>7.0516547259462603E-2</v>
      </c>
      <c r="AG55" s="46">
        <f t="shared" si="10"/>
        <v>8.6599840607856637E-2</v>
      </c>
      <c r="AH55" s="46">
        <f t="shared" si="10"/>
        <v>2.8324955848390166E-2</v>
      </c>
      <c r="AI55" s="46">
        <f t="shared" si="10"/>
        <v>0.1380483849980482</v>
      </c>
      <c r="AJ55" s="46">
        <f t="shared" si="10"/>
        <v>9.1094707083398778E-3</v>
      </c>
      <c r="AK55" s="46">
        <f t="shared" si="10"/>
        <v>5.0840224565662694E-2</v>
      </c>
      <c r="AL55" s="46">
        <f t="shared" si="10"/>
        <v>1.5770183664694199E-2</v>
      </c>
      <c r="AM55" s="46">
        <f t="shared" si="10"/>
        <v>3.1129907672075071E-2</v>
      </c>
      <c r="AN55" s="46">
        <f t="shared" si="10"/>
        <v>3.2138239474819655E-2</v>
      </c>
      <c r="AO55" s="46">
        <f t="shared" si="10"/>
        <v>5.0604917468793781E-2</v>
      </c>
      <c r="AP55" s="46">
        <f t="shared" si="10"/>
        <v>3.4424250334453614E-2</v>
      </c>
      <c r="AQ55" s="46">
        <f t="shared" si="10"/>
        <v>3.3521654204057866E-2</v>
      </c>
      <c r="AR55" s="46">
        <f t="shared" si="10"/>
        <v>4.5609535884432152E-2</v>
      </c>
      <c r="AS55" s="46">
        <f t="shared" si="10"/>
        <v>3.7606911075772555E-2</v>
      </c>
      <c r="AT55" s="46">
        <f t="shared" si="10"/>
        <v>1.043259816183302E-2</v>
      </c>
    </row>
    <row r="56" spans="2:46" ht="14.25">
      <c r="B56" s="44" t="s">
        <v>169</v>
      </c>
      <c r="C56" s="46">
        <f>C45/C$12</f>
        <v>6.9138131288494095E-2</v>
      </c>
      <c r="D56" s="46">
        <f t="shared" si="10"/>
        <v>6.7712450811508049E-2</v>
      </c>
      <c r="E56" s="46">
        <f t="shared" si="10"/>
        <v>6.4979289795517425E-2</v>
      </c>
      <c r="F56" s="46">
        <f t="shared" si="10"/>
        <v>9.0202520369492528E-2</v>
      </c>
      <c r="G56" s="46">
        <f t="shared" si="10"/>
        <v>6.3053730603849861E-2</v>
      </c>
      <c r="H56" s="46">
        <f t="shared" si="10"/>
        <v>6.3257560051857856E-2</v>
      </c>
      <c r="I56" s="46">
        <f t="shared" si="10"/>
        <v>6.3017680303752599E-2</v>
      </c>
      <c r="J56" s="46">
        <f t="shared" si="10"/>
        <v>6.3091057805487044E-2</v>
      </c>
      <c r="K56" s="46">
        <f t="shared" si="10"/>
        <v>6.3081940607952469E-2</v>
      </c>
      <c r="L56" s="46">
        <f t="shared" si="10"/>
        <v>6.3053730603849861E-2</v>
      </c>
      <c r="M56" s="46">
        <f t="shared" si="10"/>
        <v>4.9835790371253658E-2</v>
      </c>
      <c r="N56" s="46">
        <f>N45/N$12</f>
        <v>0.12122445039031253</v>
      </c>
      <c r="O56" s="46">
        <f t="shared" si="10"/>
        <v>6.5977374394347615E-2</v>
      </c>
      <c r="P56" s="46">
        <f t="shared" si="10"/>
        <v>4.4371080097185336E-2</v>
      </c>
      <c r="Q56" s="46">
        <f t="shared" si="10"/>
        <v>5.0500283720192662E-2</v>
      </c>
      <c r="R56" s="46">
        <f t="shared" si="10"/>
        <v>0.1210301737275221</v>
      </c>
      <c r="S56" s="46">
        <f t="shared" si="10"/>
        <v>8.2646109716744354E-2</v>
      </c>
      <c r="T56" s="46">
        <f t="shared" si="10"/>
        <v>0.10043156719690627</v>
      </c>
      <c r="U56" s="46">
        <f t="shared" si="10"/>
        <v>9.2013685480099444E-2</v>
      </c>
      <c r="V56" s="46">
        <f t="shared" si="10"/>
        <v>5.8569008579002949E-2</v>
      </c>
      <c r="W56" s="46">
        <f t="shared" si="10"/>
        <v>0.1776666203510722</v>
      </c>
      <c r="X56" s="46">
        <f t="shared" si="10"/>
        <v>7.0969123165176631E-2</v>
      </c>
      <c r="Y56" s="46">
        <f t="shared" si="10"/>
        <v>3.9671866594943518E-2</v>
      </c>
      <c r="Z56" s="46">
        <f t="shared" si="10"/>
        <v>0.18929627067480032</v>
      </c>
      <c r="AA56" s="46">
        <f t="shared" si="10"/>
        <v>9.0466647580876039E-2</v>
      </c>
      <c r="AB56" s="46">
        <f t="shared" si="10"/>
        <v>2.8277634961439587E-2</v>
      </c>
      <c r="AC56" s="46">
        <f t="shared" si="10"/>
        <v>0.11864066628758739</v>
      </c>
      <c r="AD56" s="46">
        <f t="shared" si="10"/>
        <v>0.11568381430363865</v>
      </c>
      <c r="AE56" s="46">
        <f t="shared" si="10"/>
        <v>4.6511426392772143E-2</v>
      </c>
      <c r="AF56" s="46">
        <f t="shared" si="10"/>
        <v>5.4006443180675705E-2</v>
      </c>
      <c r="AG56" s="46">
        <f t="shared" si="10"/>
        <v>0.10141325121285041</v>
      </c>
      <c r="AH56" s="46">
        <f t="shared" si="10"/>
        <v>9.363228810314804E-2</v>
      </c>
      <c r="AI56" s="46">
        <f t="shared" si="10"/>
        <v>0.10954187394276678</v>
      </c>
      <c r="AJ56" s="46">
        <f t="shared" si="10"/>
        <v>6.7359038793780426E-2</v>
      </c>
      <c r="AK56" s="46">
        <f t="shared" si="10"/>
        <v>5.7592367802139444E-2</v>
      </c>
      <c r="AL56" s="46">
        <f t="shared" si="10"/>
        <v>4.4833022789164401E-2</v>
      </c>
      <c r="AM56" s="46">
        <f t="shared" si="10"/>
        <v>7.573081711740684E-2</v>
      </c>
      <c r="AN56" s="46">
        <f t="shared" si="10"/>
        <v>7.3330758633579102E-2</v>
      </c>
      <c r="AO56" s="46">
        <f t="shared" si="10"/>
        <v>6.51599717896474E-2</v>
      </c>
      <c r="AP56" s="46">
        <f t="shared" si="10"/>
        <v>4.4767840245374751E-2</v>
      </c>
      <c r="AQ56" s="46">
        <f t="shared" si="10"/>
        <v>7.2794037359517616E-2</v>
      </c>
      <c r="AR56" s="46">
        <f t="shared" si="10"/>
        <v>7.3113570001536801E-2</v>
      </c>
      <c r="AS56" s="46">
        <f t="shared" si="10"/>
        <v>0.2463145227145743</v>
      </c>
      <c r="AT56" s="46">
        <f t="shared" si="10"/>
        <v>0.15465402152627894</v>
      </c>
    </row>
    <row r="57" spans="2:46" ht="14.25">
      <c r="B57" s="44" t="s">
        <v>170</v>
      </c>
      <c r="C57" s="46">
        <f>C46/C11</f>
        <v>0.1667164779459652</v>
      </c>
      <c r="D57" s="46">
        <f t="shared" ref="D57:AT57" si="11">D46/D11</f>
        <v>0.16315617237250837</v>
      </c>
      <c r="E57" s="46">
        <f t="shared" si="11"/>
        <v>0.15544119868434231</v>
      </c>
      <c r="F57" s="46">
        <f t="shared" si="11"/>
        <v>0.22448169639881124</v>
      </c>
      <c r="G57" s="46">
        <f t="shared" si="11"/>
        <v>0.15973476885258217</v>
      </c>
      <c r="H57" s="46">
        <f t="shared" si="11"/>
        <v>0.15995885446065181</v>
      </c>
      <c r="I57" s="46">
        <f t="shared" si="11"/>
        <v>0.15955837852341243</v>
      </c>
      <c r="J57" s="46">
        <f t="shared" si="11"/>
        <v>0.15941737643743217</v>
      </c>
      <c r="K57" s="46">
        <f t="shared" si="11"/>
        <v>0.15957414922760596</v>
      </c>
      <c r="L57" s="46">
        <f t="shared" si="11"/>
        <v>0.15973476885258217</v>
      </c>
      <c r="M57" s="46">
        <f t="shared" si="11"/>
        <v>0.1508442656963197</v>
      </c>
      <c r="N57" s="46">
        <f t="shared" si="11"/>
        <v>0.2494709292860989</v>
      </c>
      <c r="O57" s="46">
        <f t="shared" si="11"/>
        <v>0.17744490902546747</v>
      </c>
      <c r="P57" s="46">
        <f t="shared" si="11"/>
        <v>0.114533359900679</v>
      </c>
      <c r="Q57" s="46">
        <f t="shared" si="11"/>
        <v>0.15317139242976707</v>
      </c>
      <c r="R57" s="46">
        <f t="shared" si="11"/>
        <v>0.25055800533507538</v>
      </c>
      <c r="S57" s="46">
        <f t="shared" si="11"/>
        <v>0.1410067171522697</v>
      </c>
      <c r="T57" s="46">
        <f t="shared" si="11"/>
        <v>0.21486356399718612</v>
      </c>
      <c r="U57" s="46">
        <f t="shared" si="11"/>
        <v>0.17176438139300276</v>
      </c>
      <c r="V57" s="46">
        <f t="shared" si="11"/>
        <v>0.16158294662286787</v>
      </c>
      <c r="W57" s="46">
        <f t="shared" si="11"/>
        <v>0.2531659680727727</v>
      </c>
      <c r="X57" s="46">
        <f t="shared" si="11"/>
        <v>0.17113624972103217</v>
      </c>
      <c r="Y57" s="46">
        <f t="shared" si="11"/>
        <v>9.5259249857206324E-2</v>
      </c>
      <c r="Z57" s="46">
        <f t="shared" si="11"/>
        <v>0.27012795832861508</v>
      </c>
      <c r="AA57" s="46">
        <f t="shared" si="11"/>
        <v>0.25981736875728084</v>
      </c>
      <c r="AB57" s="46">
        <f t="shared" si="11"/>
        <v>0.30016137708445401</v>
      </c>
      <c r="AC57" s="46">
        <f t="shared" si="11"/>
        <v>0.26974409968769908</v>
      </c>
      <c r="AD57" s="46">
        <f t="shared" si="11"/>
        <v>0.12586805555555555</v>
      </c>
      <c r="AE57" s="46">
        <f t="shared" si="11"/>
        <v>0.13974411565794873</v>
      </c>
      <c r="AF57" s="46">
        <f t="shared" si="11"/>
        <v>0.16225237585329944</v>
      </c>
      <c r="AG57" s="46">
        <f t="shared" si="11"/>
        <v>0.25700833672584383</v>
      </c>
      <c r="AH57" s="46">
        <f t="shared" si="11"/>
        <v>0.15195324148625275</v>
      </c>
      <c r="AI57" s="46">
        <f t="shared" si="11"/>
        <v>0.29709613019959136</v>
      </c>
      <c r="AJ57" s="46">
        <f t="shared" si="11"/>
        <v>0.13560941548299368</v>
      </c>
      <c r="AK57" s="46">
        <f t="shared" si="11"/>
        <v>0.16976633285646162</v>
      </c>
      <c r="AL57" s="46">
        <f t="shared" si="11"/>
        <v>9.7075876076029577E-2</v>
      </c>
      <c r="AM57" s="46">
        <f t="shared" si="11"/>
        <v>0.12841839507687991</v>
      </c>
      <c r="AN57" s="46">
        <f t="shared" si="11"/>
        <v>0.14560156421059384</v>
      </c>
      <c r="AO57" s="46">
        <f t="shared" si="11"/>
        <v>0.15548636258712661</v>
      </c>
      <c r="AP57" s="46">
        <f t="shared" si="11"/>
        <v>9.7537575951391106E-2</v>
      </c>
      <c r="AQ57" s="46">
        <f t="shared" si="11"/>
        <v>0.11042766971531624</v>
      </c>
      <c r="AR57" s="46">
        <f t="shared" si="11"/>
        <v>0.14542050677831125</v>
      </c>
      <c r="AS57" s="46">
        <f t="shared" si="11"/>
        <v>0.3336133109351252</v>
      </c>
      <c r="AT57" s="46">
        <f t="shared" si="11"/>
        <v>0.19852943698738684</v>
      </c>
    </row>
    <row r="58" spans="2:46" ht="14.25">
      <c r="B58" s="44"/>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row>
    <row r="59" spans="2:46" ht="14.25">
      <c r="B59" s="44" t="s">
        <v>171</v>
      </c>
      <c r="C59" s="46">
        <f t="shared" ref="C59:AT59" si="12">(C44+C45)/C23</f>
        <v>0.13779824609784347</v>
      </c>
      <c r="D59" s="46">
        <f t="shared" si="12"/>
        <v>0.1334263900496736</v>
      </c>
      <c r="E59" s="46">
        <f t="shared" si="12"/>
        <v>0.12605380471225555</v>
      </c>
      <c r="F59" s="46">
        <f t="shared" si="12"/>
        <v>0.20448964700639224</v>
      </c>
      <c r="G59" s="46">
        <f t="shared" si="12"/>
        <v>0.12898193779088332</v>
      </c>
      <c r="H59" s="46">
        <f t="shared" si="12"/>
        <v>0.12899087209178711</v>
      </c>
      <c r="I59" s="46">
        <f t="shared" si="12"/>
        <v>0.1286440064428144</v>
      </c>
      <c r="J59" s="46">
        <f t="shared" si="12"/>
        <v>0.12852310697140976</v>
      </c>
      <c r="K59" s="46">
        <f t="shared" si="12"/>
        <v>0.12869412443913547</v>
      </c>
      <c r="L59" s="46">
        <f t="shared" si="12"/>
        <v>0.12898193779088332</v>
      </c>
      <c r="M59" s="46">
        <f t="shared" si="12"/>
        <v>0.11843021262299681</v>
      </c>
      <c r="N59" s="46">
        <f t="shared" si="12"/>
        <v>0.27157640044070946</v>
      </c>
      <c r="O59" s="46">
        <f t="shared" si="12"/>
        <v>0.14951669948957036</v>
      </c>
      <c r="P59" s="46">
        <f t="shared" si="12"/>
        <v>6.9278658587200129E-2</v>
      </c>
      <c r="Q59" s="46">
        <f t="shared" si="12"/>
        <v>0.10757030106098109</v>
      </c>
      <c r="R59" s="46">
        <f t="shared" si="12"/>
        <v>0.24268763796909493</v>
      </c>
      <c r="S59" s="46">
        <f t="shared" si="12"/>
        <v>0.10196539176657123</v>
      </c>
      <c r="T59" s="46">
        <f t="shared" si="12"/>
        <v>0.16926233533783711</v>
      </c>
      <c r="U59" s="46">
        <f t="shared" si="12"/>
        <v>0.15922151286870742</v>
      </c>
      <c r="V59" s="46">
        <f t="shared" si="12"/>
        <v>0.15897688268408963</v>
      </c>
      <c r="W59" s="46">
        <f t="shared" si="12"/>
        <v>0.1866052677212385</v>
      </c>
      <c r="X59" s="46">
        <f t="shared" si="12"/>
        <v>0.12932065939909598</v>
      </c>
      <c r="Y59" s="46">
        <f t="shared" si="12"/>
        <v>4.3209876543209874E-2</v>
      </c>
      <c r="Z59" s="46">
        <f t="shared" si="12"/>
        <v>0.14594647013188519</v>
      </c>
      <c r="AA59" s="46">
        <f t="shared" si="12"/>
        <v>0.33109308075356059</v>
      </c>
      <c r="AB59" s="46">
        <f t="shared" si="12"/>
        <v>0.19749853253262292</v>
      </c>
      <c r="AC59" s="46">
        <f t="shared" si="12"/>
        <v>0.21979607789240402</v>
      </c>
      <c r="AD59" s="46">
        <f t="shared" si="12"/>
        <v>0.13065683075613563</v>
      </c>
      <c r="AE59" s="46">
        <f t="shared" si="12"/>
        <v>9.5278091567546019E-2</v>
      </c>
      <c r="AF59" s="46">
        <f t="shared" si="12"/>
        <v>0.13573252777830719</v>
      </c>
      <c r="AG59" s="46">
        <f t="shared" si="12"/>
        <v>0.25611729179073406</v>
      </c>
      <c r="AH59" s="46">
        <f t="shared" si="12"/>
        <v>0.11843438734940842</v>
      </c>
      <c r="AI59" s="46">
        <f t="shared" si="12"/>
        <v>0.35364423984216398</v>
      </c>
      <c r="AJ59" s="46">
        <f t="shared" si="12"/>
        <v>8.4912035926838311E-2</v>
      </c>
      <c r="AK59" s="46">
        <f t="shared" si="12"/>
        <v>0.13899829807926087</v>
      </c>
      <c r="AL59" s="46">
        <f t="shared" si="12"/>
        <v>5.0916910373301219E-2</v>
      </c>
      <c r="AM59" s="46">
        <f t="shared" si="12"/>
        <v>0.12641308529201106</v>
      </c>
      <c r="AN59" s="46">
        <f t="shared" si="12"/>
        <v>0.11509046150904616</v>
      </c>
      <c r="AO59" s="46">
        <f t="shared" si="12"/>
        <v>0.12921677005277113</v>
      </c>
      <c r="AP59" s="46">
        <f t="shared" si="12"/>
        <v>8.600283486888731E-2</v>
      </c>
      <c r="AQ59" s="46">
        <f t="shared" si="12"/>
        <v>0.13190104787302098</v>
      </c>
      <c r="AR59" s="46">
        <f t="shared" si="12"/>
        <v>0.11979376147855962</v>
      </c>
      <c r="AS59" s="46">
        <f t="shared" si="12"/>
        <v>0.29468706785029219</v>
      </c>
      <c r="AT59" s="46">
        <f t="shared" si="12"/>
        <v>0.19951501593580764</v>
      </c>
    </row>
    <row r="60" spans="2:46" ht="13.5">
      <c r="B60" s="44" t="s">
        <v>172</v>
      </c>
      <c r="C60" s="48">
        <f>1+C59</f>
        <v>1.1377982460978435</v>
      </c>
      <c r="D60" s="48">
        <f t="shared" ref="D60:AT60" si="13">1+D59</f>
        <v>1.1334263900496735</v>
      </c>
      <c r="E60" s="48">
        <f t="shared" si="13"/>
        <v>1.1260538047122555</v>
      </c>
      <c r="F60" s="48">
        <f t="shared" si="13"/>
        <v>1.2044896470063922</v>
      </c>
      <c r="G60" s="48">
        <f t="shared" si="13"/>
        <v>1.1289819377908834</v>
      </c>
      <c r="H60" s="48">
        <f t="shared" si="13"/>
        <v>1.1289908720917872</v>
      </c>
      <c r="I60" s="48">
        <f t="shared" si="13"/>
        <v>1.1286440064428145</v>
      </c>
      <c r="J60" s="48">
        <f t="shared" si="13"/>
        <v>1.1285231069714097</v>
      </c>
      <c r="K60" s="48">
        <f t="shared" si="13"/>
        <v>1.1286941244391355</v>
      </c>
      <c r="L60" s="48">
        <f t="shared" si="13"/>
        <v>1.1289819377908834</v>
      </c>
      <c r="M60" s="48">
        <f t="shared" si="13"/>
        <v>1.1184302126229968</v>
      </c>
      <c r="N60" s="48">
        <f t="shared" si="13"/>
        <v>1.2715764004407095</v>
      </c>
      <c r="O60" s="48">
        <f t="shared" si="13"/>
        <v>1.1495166994895705</v>
      </c>
      <c r="P60" s="48">
        <f t="shared" si="13"/>
        <v>1.0692786585872001</v>
      </c>
      <c r="Q60" s="48">
        <f t="shared" si="13"/>
        <v>1.107570301060981</v>
      </c>
      <c r="R60" s="48">
        <f t="shared" si="13"/>
        <v>1.242687637969095</v>
      </c>
      <c r="S60" s="48">
        <f t="shared" si="13"/>
        <v>1.1019653917665713</v>
      </c>
      <c r="T60" s="48">
        <f t="shared" si="13"/>
        <v>1.1692623353378371</v>
      </c>
      <c r="U60" s="48">
        <f t="shared" si="13"/>
        <v>1.1592215128687073</v>
      </c>
      <c r="V60" s="48">
        <f t="shared" si="13"/>
        <v>1.1589768826840896</v>
      </c>
      <c r="W60" s="48">
        <f t="shared" si="13"/>
        <v>1.1866052677212384</v>
      </c>
      <c r="X60" s="48">
        <f t="shared" si="13"/>
        <v>1.1293206593990961</v>
      </c>
      <c r="Y60" s="48">
        <f t="shared" si="13"/>
        <v>1.0432098765432098</v>
      </c>
      <c r="Z60" s="48">
        <f t="shared" si="13"/>
        <v>1.1459464701318851</v>
      </c>
      <c r="AA60" s="48">
        <f t="shared" si="13"/>
        <v>1.3310930807535606</v>
      </c>
      <c r="AB60" s="48">
        <f t="shared" si="13"/>
        <v>1.1974985325326228</v>
      </c>
      <c r="AC60" s="48">
        <f t="shared" si="13"/>
        <v>1.219796077892404</v>
      </c>
      <c r="AD60" s="48">
        <f t="shared" si="13"/>
        <v>1.1306568307561355</v>
      </c>
      <c r="AE60" s="48">
        <f t="shared" si="13"/>
        <v>1.095278091567546</v>
      </c>
      <c r="AF60" s="48">
        <f t="shared" si="13"/>
        <v>1.1357325277783072</v>
      </c>
      <c r="AG60" s="48">
        <f t="shared" si="13"/>
        <v>1.2561172917907339</v>
      </c>
      <c r="AH60" s="48">
        <f t="shared" si="13"/>
        <v>1.1184343873494085</v>
      </c>
      <c r="AI60" s="48">
        <f t="shared" si="13"/>
        <v>1.353644239842164</v>
      </c>
      <c r="AJ60" s="48">
        <f t="shared" si="13"/>
        <v>1.0849120359268383</v>
      </c>
      <c r="AK60" s="48">
        <f t="shared" si="13"/>
        <v>1.1389982980792608</v>
      </c>
      <c r="AL60" s="48">
        <f t="shared" si="13"/>
        <v>1.0509169103733011</v>
      </c>
      <c r="AM60" s="48">
        <f t="shared" si="13"/>
        <v>1.1264130852920111</v>
      </c>
      <c r="AN60" s="48">
        <f t="shared" si="13"/>
        <v>1.1150904615090462</v>
      </c>
      <c r="AO60" s="48">
        <f t="shared" si="13"/>
        <v>1.1292167700527711</v>
      </c>
      <c r="AP60" s="48">
        <f t="shared" si="13"/>
        <v>1.0860028348688873</v>
      </c>
      <c r="AQ60" s="48">
        <f t="shared" si="13"/>
        <v>1.1319010478730209</v>
      </c>
      <c r="AR60" s="48">
        <f t="shared" si="13"/>
        <v>1.1197937614785596</v>
      </c>
      <c r="AS60" s="48">
        <f t="shared" si="13"/>
        <v>1.2946870678502922</v>
      </c>
      <c r="AT60" s="48">
        <f t="shared" si="13"/>
        <v>1.1995150159358077</v>
      </c>
    </row>
    <row r="61" spans="2:46" s="49" customFormat="1" ht="13.9">
      <c r="B61" s="49" t="s">
        <v>173</v>
      </c>
      <c r="C61" s="50">
        <f>1/C60</f>
        <v>0.878890438994407</v>
      </c>
      <c r="D61" s="50">
        <f t="shared" ref="D61:AT61" si="14">1/D60</f>
        <v>0.88228049812407672</v>
      </c>
      <c r="E61" s="50">
        <f t="shared" si="14"/>
        <v>0.88805703227967292</v>
      </c>
      <c r="F61" s="50">
        <f t="shared" si="14"/>
        <v>0.83022714432238953</v>
      </c>
      <c r="G61" s="50">
        <f t="shared" si="14"/>
        <v>0.88575376321496635</v>
      </c>
      <c r="H61" s="50">
        <f t="shared" si="14"/>
        <v>0.88574675377773981</v>
      </c>
      <c r="I61" s="50">
        <f t="shared" si="14"/>
        <v>0.88601896992456797</v>
      </c>
      <c r="J61" s="50">
        <f t="shared" si="14"/>
        <v>0.88611388975780558</v>
      </c>
      <c r="K61" s="50">
        <f t="shared" si="14"/>
        <v>0.88597962756022541</v>
      </c>
      <c r="L61" s="50">
        <f t="shared" si="14"/>
        <v>0.88575376321496635</v>
      </c>
      <c r="M61" s="50">
        <f t="shared" si="14"/>
        <v>0.89411032419693981</v>
      </c>
      <c r="N61" s="50">
        <f t="shared" si="14"/>
        <v>0.78642541624192996</v>
      </c>
      <c r="O61" s="50">
        <f t="shared" si="14"/>
        <v>0.86993081565847485</v>
      </c>
      <c r="P61" s="50">
        <f t="shared" si="14"/>
        <v>0.93520991181219726</v>
      </c>
      <c r="Q61" s="50">
        <f t="shared" si="14"/>
        <v>0.9028772250773287</v>
      </c>
      <c r="R61" s="50">
        <f t="shared" si="14"/>
        <v>0.80470744976129671</v>
      </c>
      <c r="S61" s="50">
        <f t="shared" si="14"/>
        <v>0.90746951535101339</v>
      </c>
      <c r="T61" s="50">
        <f t="shared" si="14"/>
        <v>0.85524006869772995</v>
      </c>
      <c r="U61" s="50">
        <f t="shared" si="14"/>
        <v>0.86264789679870213</v>
      </c>
      <c r="V61" s="50">
        <f t="shared" si="14"/>
        <v>0.86282997956273899</v>
      </c>
      <c r="W61" s="50">
        <f t="shared" si="14"/>
        <v>0.84274023316987634</v>
      </c>
      <c r="X61" s="50">
        <f t="shared" si="14"/>
        <v>0.88548809558845165</v>
      </c>
      <c r="Y61" s="50">
        <f t="shared" si="14"/>
        <v>0.95857988165680474</v>
      </c>
      <c r="Z61" s="50">
        <f t="shared" si="14"/>
        <v>0.87264111026487268</v>
      </c>
      <c r="AA61" s="50">
        <f t="shared" si="14"/>
        <v>0.75126226291693921</v>
      </c>
      <c r="AB61" s="50">
        <f t="shared" si="14"/>
        <v>0.83507409222879991</v>
      </c>
      <c r="AC61" s="50">
        <f t="shared" si="14"/>
        <v>0.81980916164923778</v>
      </c>
      <c r="AD61" s="50">
        <f t="shared" si="14"/>
        <v>0.88444165621079052</v>
      </c>
      <c r="AE61" s="50">
        <f t="shared" si="14"/>
        <v>0.91301013660267294</v>
      </c>
      <c r="AF61" s="50">
        <f t="shared" si="14"/>
        <v>0.88048900206827396</v>
      </c>
      <c r="AG61" s="50">
        <f t="shared" si="14"/>
        <v>0.79610399963079048</v>
      </c>
      <c r="AH61" s="50">
        <f t="shared" si="14"/>
        <v>0.89410698679420297</v>
      </c>
      <c r="AI61" s="50">
        <f t="shared" si="14"/>
        <v>0.73874654105320969</v>
      </c>
      <c r="AJ61" s="50">
        <f t="shared" si="14"/>
        <v>0.92173371378049274</v>
      </c>
      <c r="AK61" s="50">
        <f t="shared" si="14"/>
        <v>0.87796443742395469</v>
      </c>
      <c r="AL61" s="50">
        <f t="shared" si="14"/>
        <v>0.95155001325916932</v>
      </c>
      <c r="AM61" s="50">
        <f t="shared" si="14"/>
        <v>0.88777377771739951</v>
      </c>
      <c r="AN61" s="50">
        <f t="shared" si="14"/>
        <v>0.89678822886414533</v>
      </c>
      <c r="AO61" s="50">
        <f t="shared" si="14"/>
        <v>0.88556956159380051</v>
      </c>
      <c r="AP61" s="50">
        <f t="shared" si="14"/>
        <v>0.92080790942017166</v>
      </c>
      <c r="AQ61" s="50">
        <f t="shared" si="14"/>
        <v>0.88346945334057336</v>
      </c>
      <c r="AR61" s="50">
        <f t="shared" si="14"/>
        <v>0.89302158522442054</v>
      </c>
      <c r="AS61" s="50">
        <f t="shared" si="14"/>
        <v>0.77238741687627055</v>
      </c>
      <c r="AT61" s="50">
        <f t="shared" si="14"/>
        <v>0.83367026399402344</v>
      </c>
    </row>
    <row r="62" spans="2:46" ht="13.5">
      <c r="B62" s="44" t="s">
        <v>166</v>
      </c>
      <c r="C62" s="48">
        <f>1-C55-C56</f>
        <v>0.87845431268707208</v>
      </c>
      <c r="D62" s="48">
        <f t="shared" ref="D62:M62" si="15">1-D55-D56</f>
        <v>0.88143788644516574</v>
      </c>
      <c r="E62" s="48">
        <f t="shared" si="15"/>
        <v>0.88618484062146985</v>
      </c>
      <c r="F62" s="48">
        <f t="shared" si="15"/>
        <v>0.8423762906432104</v>
      </c>
      <c r="G62" s="48">
        <f t="shared" si="15"/>
        <v>0.88345819632976985</v>
      </c>
      <c r="H62" s="48">
        <f t="shared" si="15"/>
        <v>0.88378184261743287</v>
      </c>
      <c r="I62" s="48">
        <f t="shared" si="15"/>
        <v>0.88396709827704711</v>
      </c>
      <c r="J62" s="48">
        <f t="shared" si="15"/>
        <v>0.88386430388267367</v>
      </c>
      <c r="K62" s="48">
        <f t="shared" si="15"/>
        <v>0.88372077167699614</v>
      </c>
      <c r="L62" s="48">
        <f t="shared" si="15"/>
        <v>0.88345819632976985</v>
      </c>
      <c r="M62" s="48">
        <f t="shared" si="15"/>
        <v>0.8861058002971095</v>
      </c>
      <c r="N62" s="48">
        <f>1-N55-N56</f>
        <v>0.82662124513833346</v>
      </c>
      <c r="O62" s="48">
        <f t="shared" ref="O62:AT62" si="16">1-O55-O56</f>
        <v>0.8914984450820479</v>
      </c>
      <c r="P62" s="48">
        <f t="shared" si="16"/>
        <v>0.93263215672346567</v>
      </c>
      <c r="Q62" s="48">
        <f t="shared" si="16"/>
        <v>0.9036397384042506</v>
      </c>
      <c r="R62" s="48">
        <f t="shared" si="16"/>
        <v>0.83916488875342876</v>
      </c>
      <c r="S62" s="48">
        <f t="shared" si="16"/>
        <v>0.89984089279311585</v>
      </c>
      <c r="T62" s="48">
        <f t="shared" si="16"/>
        <v>0.84542319499262453</v>
      </c>
      <c r="U62" s="48">
        <f t="shared" si="16"/>
        <v>0.86330174514485436</v>
      </c>
      <c r="V62" s="48">
        <f t="shared" si="16"/>
        <v>0.87786732326628025</v>
      </c>
      <c r="W62" s="48">
        <f t="shared" si="16"/>
        <v>0.77571673382427864</v>
      </c>
      <c r="X62" s="48">
        <f t="shared" si="16"/>
        <v>0.86612073563060188</v>
      </c>
      <c r="Y62" s="48">
        <f t="shared" si="16"/>
        <v>0.95857988165680474</v>
      </c>
      <c r="Z62" s="48">
        <f t="shared" si="16"/>
        <v>0.81070372932519974</v>
      </c>
      <c r="AA62" s="48">
        <f t="shared" si="16"/>
        <v>0.80557032432211362</v>
      </c>
      <c r="AB62" s="48">
        <f t="shared" si="16"/>
        <v>0.70409958057096467</v>
      </c>
      <c r="AC62" s="48">
        <f t="shared" si="16"/>
        <v>0.78603204334883092</v>
      </c>
      <c r="AD62" s="48">
        <f t="shared" si="16"/>
        <v>0.88444165621079052</v>
      </c>
      <c r="AE62" s="48">
        <f t="shared" si="16"/>
        <v>0.89646347944635718</v>
      </c>
      <c r="AF62" s="48">
        <f t="shared" si="16"/>
        <v>0.87547700955986163</v>
      </c>
      <c r="AG62" s="48">
        <f t="shared" si="16"/>
        <v>0.81198690817929298</v>
      </c>
      <c r="AH62" s="48">
        <f t="shared" si="16"/>
        <v>0.87804275604846183</v>
      </c>
      <c r="AI62" s="48">
        <f t="shared" si="16"/>
        <v>0.75240974105918501</v>
      </c>
      <c r="AJ62" s="48">
        <f t="shared" si="16"/>
        <v>0.92353149049787964</v>
      </c>
      <c r="AK62" s="48">
        <f t="shared" si="16"/>
        <v>0.89156740763219777</v>
      </c>
      <c r="AL62" s="48">
        <f t="shared" si="16"/>
        <v>0.93939679354614136</v>
      </c>
      <c r="AM62" s="48">
        <f t="shared" si="16"/>
        <v>0.89313927521051817</v>
      </c>
      <c r="AN62" s="48">
        <f t="shared" si="16"/>
        <v>0.89453100189160129</v>
      </c>
      <c r="AO62" s="48">
        <f t="shared" si="16"/>
        <v>0.88423511074155881</v>
      </c>
      <c r="AP62" s="48">
        <f t="shared" si="16"/>
        <v>0.92080790942017166</v>
      </c>
      <c r="AQ62" s="48">
        <f t="shared" si="16"/>
        <v>0.89368430843642455</v>
      </c>
      <c r="AR62" s="48">
        <f t="shared" si="16"/>
        <v>0.88127689411403098</v>
      </c>
      <c r="AS62" s="48">
        <f t="shared" si="16"/>
        <v>0.71607856620965316</v>
      </c>
      <c r="AT62" s="48">
        <f t="shared" si="16"/>
        <v>0.834913380311888</v>
      </c>
    </row>
    <row r="63" spans="2:46" s="43" customFormat="1" ht="13.5">
      <c r="B63" s="42">
        <v>2011</v>
      </c>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row>
    <row r="64" spans="2:46" ht="13.5">
      <c r="B64" s="44" t="s">
        <v>158</v>
      </c>
      <c r="C64" s="45">
        <f t="shared" ref="C64:AT64" si="17">C26-C27</f>
        <v>594108</v>
      </c>
      <c r="D64" s="45">
        <f t="shared" si="17"/>
        <v>555660</v>
      </c>
      <c r="E64" s="45">
        <f t="shared" si="17"/>
        <v>448434</v>
      </c>
      <c r="F64" s="45">
        <f t="shared" si="17"/>
        <v>107226</v>
      </c>
      <c r="G64" s="45">
        <f t="shared" si="17"/>
        <v>389516</v>
      </c>
      <c r="H64" s="45">
        <f t="shared" si="17"/>
        <v>389516</v>
      </c>
      <c r="I64" s="45">
        <f t="shared" si="17"/>
        <v>385103</v>
      </c>
      <c r="J64" s="45">
        <f t="shared" si="17"/>
        <v>375866</v>
      </c>
      <c r="K64" s="45">
        <f t="shared" si="17"/>
        <v>374584</v>
      </c>
      <c r="L64" s="45">
        <f t="shared" si="17"/>
        <v>370775</v>
      </c>
      <c r="M64" s="45">
        <f t="shared" si="17"/>
        <v>12618</v>
      </c>
      <c r="N64" s="45">
        <f t="shared" si="17"/>
        <v>17831</v>
      </c>
      <c r="O64" s="45">
        <f t="shared" si="17"/>
        <v>23518</v>
      </c>
      <c r="P64" s="45">
        <f t="shared" si="17"/>
        <v>6041</v>
      </c>
      <c r="Q64" s="45">
        <f t="shared" si="17"/>
        <v>129535</v>
      </c>
      <c r="R64" s="45">
        <f t="shared" si="17"/>
        <v>4414</v>
      </c>
      <c r="S64" s="45">
        <f t="shared" si="17"/>
        <v>3993</v>
      </c>
      <c r="T64" s="45">
        <f t="shared" si="17"/>
        <v>19883</v>
      </c>
      <c r="U64" s="45">
        <f t="shared" si="17"/>
        <v>37638</v>
      </c>
      <c r="V64" s="45">
        <f t="shared" si="17"/>
        <v>88700</v>
      </c>
      <c r="W64" s="45">
        <f t="shared" si="17"/>
        <v>1520</v>
      </c>
      <c r="X64" s="45">
        <f t="shared" si="17"/>
        <v>40064</v>
      </c>
      <c r="Y64" s="45">
        <f t="shared" si="17"/>
        <v>831</v>
      </c>
      <c r="Z64" s="45">
        <f t="shared" si="17"/>
        <v>1904</v>
      </c>
      <c r="AA64" s="45">
        <f t="shared" si="17"/>
        <v>1357</v>
      </c>
      <c r="AB64" s="45">
        <f t="shared" si="17"/>
        <v>65</v>
      </c>
      <c r="AC64" s="45">
        <f t="shared" si="17"/>
        <v>8939</v>
      </c>
      <c r="AD64" s="45">
        <f t="shared" si="17"/>
        <v>450</v>
      </c>
      <c r="AE64" s="45">
        <f t="shared" si="17"/>
        <v>14141</v>
      </c>
      <c r="AF64" s="45">
        <f t="shared" si="17"/>
        <v>8200</v>
      </c>
      <c r="AG64" s="45">
        <f t="shared" si="17"/>
        <v>52765</v>
      </c>
      <c r="AH64" s="45">
        <f t="shared" si="17"/>
        <v>4806</v>
      </c>
      <c r="AI64" s="45">
        <f t="shared" si="17"/>
        <v>20617</v>
      </c>
      <c r="AJ64" s="45">
        <f t="shared" si="17"/>
        <v>3809</v>
      </c>
      <c r="AK64" s="45">
        <f t="shared" si="17"/>
        <v>9238</v>
      </c>
      <c r="AL64" s="45">
        <f t="shared" si="17"/>
        <v>11132</v>
      </c>
      <c r="AM64" s="45">
        <f t="shared" si="17"/>
        <v>12384</v>
      </c>
      <c r="AN64" s="45">
        <f t="shared" si="17"/>
        <v>59235</v>
      </c>
      <c r="AO64" s="45">
        <f t="shared" si="17"/>
        <v>451767</v>
      </c>
      <c r="AP64" s="45" t="e">
        <f t="shared" si="17"/>
        <v>#VALUE!</v>
      </c>
      <c r="AQ64" s="45">
        <f t="shared" si="17"/>
        <v>2200</v>
      </c>
      <c r="AR64" s="45" t="e">
        <f t="shared" si="17"/>
        <v>#VALUE!</v>
      </c>
      <c r="AS64" s="45">
        <f t="shared" si="17"/>
        <v>1714</v>
      </c>
      <c r="AT64" s="45">
        <f t="shared" si="17"/>
        <v>42613</v>
      </c>
    </row>
    <row r="65" spans="2:46" ht="13.5">
      <c r="B65" s="44" t="s">
        <v>159</v>
      </c>
      <c r="C65" s="45">
        <f>C67-C64-C66</f>
        <v>526633</v>
      </c>
      <c r="D65" s="45">
        <f t="shared" ref="D65:AT65" si="18">D67-D64-D66</f>
        <v>501088</v>
      </c>
      <c r="E65" s="45">
        <f t="shared" si="18"/>
        <v>430496</v>
      </c>
      <c r="F65" s="45">
        <f t="shared" si="18"/>
        <v>70592</v>
      </c>
      <c r="G65" s="45">
        <f t="shared" si="18"/>
        <v>376237</v>
      </c>
      <c r="H65" s="45">
        <f t="shared" si="18"/>
        <v>376237</v>
      </c>
      <c r="I65" s="45">
        <f t="shared" si="18"/>
        <v>374331</v>
      </c>
      <c r="J65" s="45">
        <f t="shared" si="18"/>
        <v>368913</v>
      </c>
      <c r="K65" s="45">
        <f t="shared" si="18"/>
        <v>369543</v>
      </c>
      <c r="L65" s="45">
        <f t="shared" si="18"/>
        <v>368446</v>
      </c>
      <c r="M65" s="45">
        <f t="shared" si="18"/>
        <v>17752</v>
      </c>
      <c r="N65" s="45">
        <f t="shared" si="18"/>
        <v>8516</v>
      </c>
      <c r="O65" s="45">
        <f t="shared" si="18"/>
        <v>10148</v>
      </c>
      <c r="P65" s="45">
        <f t="shared" si="18"/>
        <v>3715</v>
      </c>
      <c r="Q65" s="45">
        <f t="shared" si="18"/>
        <v>82102</v>
      </c>
      <c r="R65" s="45">
        <f t="shared" si="18"/>
        <v>1905</v>
      </c>
      <c r="S65" s="45">
        <f t="shared" si="18"/>
        <v>-252</v>
      </c>
      <c r="T65" s="45">
        <f t="shared" si="18"/>
        <v>9112</v>
      </c>
      <c r="U65" s="45">
        <f t="shared" si="18"/>
        <v>30520</v>
      </c>
      <c r="V65" s="45">
        <f t="shared" si="18"/>
        <v>115774</v>
      </c>
      <c r="W65" s="45">
        <f t="shared" si="18"/>
        <v>1943</v>
      </c>
      <c r="X65" s="45">
        <f t="shared" si="18"/>
        <v>52189</v>
      </c>
      <c r="Y65" s="45">
        <f t="shared" si="18"/>
        <v>-659</v>
      </c>
      <c r="Z65" s="45">
        <f t="shared" si="18"/>
        <v>14</v>
      </c>
      <c r="AA65" s="45">
        <f t="shared" si="18"/>
        <v>6236</v>
      </c>
      <c r="AB65" s="45">
        <f t="shared" si="18"/>
        <v>5548</v>
      </c>
      <c r="AC65" s="45">
        <f t="shared" si="18"/>
        <v>6548</v>
      </c>
      <c r="AD65" s="45">
        <f t="shared" si="18"/>
        <v>29</v>
      </c>
      <c r="AE65" s="45">
        <f t="shared" si="18"/>
        <v>21780</v>
      </c>
      <c r="AF65" s="45">
        <f t="shared" si="18"/>
        <v>23296</v>
      </c>
      <c r="AG65" s="45">
        <f t="shared" si="18"/>
        <v>39856</v>
      </c>
      <c r="AH65" s="45">
        <f t="shared" si="18"/>
        <v>5353</v>
      </c>
      <c r="AI65" s="45">
        <f t="shared" si="18"/>
        <v>17028</v>
      </c>
      <c r="AJ65" s="45">
        <f t="shared" si="18"/>
        <v>1099</v>
      </c>
      <c r="AK65" s="45">
        <f t="shared" si="18"/>
        <v>5418</v>
      </c>
      <c r="AL65" s="45">
        <f t="shared" si="18"/>
        <v>5274</v>
      </c>
      <c r="AM65" s="45">
        <f t="shared" si="18"/>
        <v>16227</v>
      </c>
      <c r="AN65" s="45">
        <f t="shared" si="18"/>
        <v>42109</v>
      </c>
      <c r="AO65" s="45">
        <f t="shared" si="18"/>
        <v>462809</v>
      </c>
      <c r="AP65" s="45" t="e">
        <f t="shared" si="18"/>
        <v>#VALUE!</v>
      </c>
      <c r="AQ65" s="45">
        <f t="shared" si="18"/>
        <v>31572</v>
      </c>
      <c r="AR65" s="45" t="e">
        <f t="shared" si="18"/>
        <v>#VALUE!</v>
      </c>
      <c r="AS65" s="45">
        <f t="shared" si="18"/>
        <v>699</v>
      </c>
      <c r="AT65" s="45">
        <f t="shared" si="18"/>
        <v>8371</v>
      </c>
    </row>
    <row r="66" spans="2:46" ht="13.5">
      <c r="B66" s="44" t="s">
        <v>160</v>
      </c>
      <c r="C66" s="45">
        <f>C36</f>
        <v>723035</v>
      </c>
      <c r="D66" s="45">
        <f t="shared" ref="D66:AT66" si="19">D36</f>
        <v>681502</v>
      </c>
      <c r="E66" s="45">
        <f t="shared" si="19"/>
        <v>598738</v>
      </c>
      <c r="F66" s="45">
        <f t="shared" si="19"/>
        <v>82764</v>
      </c>
      <c r="G66" s="45">
        <f t="shared" si="19"/>
        <v>461419</v>
      </c>
      <c r="H66" s="45">
        <f t="shared" si="19"/>
        <v>461419</v>
      </c>
      <c r="I66" s="45">
        <f t="shared" si="19"/>
        <v>458003</v>
      </c>
      <c r="J66" s="45">
        <f t="shared" si="19"/>
        <v>456203</v>
      </c>
      <c r="K66" s="45">
        <f t="shared" si="19"/>
        <v>454756</v>
      </c>
      <c r="L66" s="45">
        <f t="shared" si="19"/>
        <v>451789</v>
      </c>
      <c r="M66" s="45">
        <f t="shared" si="19"/>
        <v>14954</v>
      </c>
      <c r="N66" s="45">
        <f t="shared" si="19"/>
        <v>15826</v>
      </c>
      <c r="O66" s="45">
        <f t="shared" si="19"/>
        <v>15858</v>
      </c>
      <c r="P66" s="45">
        <f t="shared" si="19"/>
        <v>8597</v>
      </c>
      <c r="Q66" s="45">
        <f t="shared" si="19"/>
        <v>89276</v>
      </c>
      <c r="R66" s="45">
        <f t="shared" si="19"/>
        <v>3416</v>
      </c>
      <c r="S66" s="45">
        <f t="shared" si="19"/>
        <v>7387</v>
      </c>
      <c r="T66" s="45">
        <f t="shared" si="19"/>
        <v>10152</v>
      </c>
      <c r="U66" s="45">
        <f t="shared" si="19"/>
        <v>96455</v>
      </c>
      <c r="V66" s="45">
        <f t="shared" si="19"/>
        <v>104587</v>
      </c>
      <c r="W66" s="45">
        <f t="shared" si="19"/>
        <v>6592</v>
      </c>
      <c r="X66" s="45">
        <f t="shared" si="19"/>
        <v>75053</v>
      </c>
      <c r="Y66" s="45">
        <f t="shared" si="19"/>
        <v>576</v>
      </c>
      <c r="Z66" s="45">
        <f t="shared" si="19"/>
        <v>2218</v>
      </c>
      <c r="AA66" s="45">
        <f t="shared" si="19"/>
        <v>3139</v>
      </c>
      <c r="AB66" s="45">
        <f t="shared" si="19"/>
        <v>536</v>
      </c>
      <c r="AC66" s="45">
        <f t="shared" si="19"/>
        <v>13622</v>
      </c>
      <c r="AD66" s="45">
        <f t="shared" si="19"/>
        <v>871</v>
      </c>
      <c r="AE66" s="45">
        <f t="shared" si="19"/>
        <v>16592</v>
      </c>
      <c r="AF66" s="45">
        <f t="shared" si="19"/>
        <v>12978</v>
      </c>
      <c r="AG66" s="45">
        <f t="shared" si="19"/>
        <v>38297</v>
      </c>
      <c r="AH66" s="45">
        <f t="shared" si="19"/>
        <v>14710</v>
      </c>
      <c r="AI66" s="45">
        <f t="shared" si="19"/>
        <v>25708</v>
      </c>
      <c r="AJ66" s="45">
        <f t="shared" si="19"/>
        <v>2966</v>
      </c>
      <c r="AK66" s="45">
        <f t="shared" si="19"/>
        <v>1800</v>
      </c>
      <c r="AL66" s="45">
        <f t="shared" si="19"/>
        <v>9108</v>
      </c>
      <c r="AM66" s="45">
        <f t="shared" si="19"/>
        <v>38048</v>
      </c>
      <c r="AN66" s="45">
        <f t="shared" si="19"/>
        <v>100303</v>
      </c>
      <c r="AO66" s="45">
        <f t="shared" si="19"/>
        <v>637589</v>
      </c>
      <c r="AP66" s="45" t="str">
        <f t="shared" si="19"/>
        <v>:</v>
      </c>
      <c r="AQ66" s="45">
        <f t="shared" si="19"/>
        <v>37055</v>
      </c>
      <c r="AR66" s="45" t="str">
        <f t="shared" si="19"/>
        <v>:</v>
      </c>
      <c r="AS66" s="45">
        <f t="shared" si="19"/>
        <v>4993</v>
      </c>
      <c r="AT66" s="45">
        <f t="shared" si="19"/>
        <v>116528</v>
      </c>
    </row>
    <row r="67" spans="2:46" ht="13.5">
      <c r="B67" s="44" t="s">
        <v>161</v>
      </c>
      <c r="C67" s="45">
        <f t="shared" ref="C67:AT67" si="20">C26+C28-C29-C38</f>
        <v>1843776</v>
      </c>
      <c r="D67" s="45">
        <f t="shared" si="20"/>
        <v>1738250</v>
      </c>
      <c r="E67" s="45">
        <f t="shared" si="20"/>
        <v>1477668</v>
      </c>
      <c r="F67" s="45">
        <f t="shared" si="20"/>
        <v>260582</v>
      </c>
      <c r="G67" s="45">
        <f t="shared" si="20"/>
        <v>1227172</v>
      </c>
      <c r="H67" s="45">
        <f t="shared" si="20"/>
        <v>1227172</v>
      </c>
      <c r="I67" s="45">
        <f t="shared" si="20"/>
        <v>1217437</v>
      </c>
      <c r="J67" s="45">
        <f t="shared" si="20"/>
        <v>1200982</v>
      </c>
      <c r="K67" s="45">
        <f t="shared" si="20"/>
        <v>1198883</v>
      </c>
      <c r="L67" s="45">
        <f t="shared" si="20"/>
        <v>1191010</v>
      </c>
      <c r="M67" s="45">
        <f t="shared" si="20"/>
        <v>45324</v>
      </c>
      <c r="N67" s="45">
        <f t="shared" si="20"/>
        <v>42173</v>
      </c>
      <c r="O67" s="45">
        <f t="shared" si="20"/>
        <v>49524</v>
      </c>
      <c r="P67" s="45">
        <f t="shared" si="20"/>
        <v>18353</v>
      </c>
      <c r="Q67" s="45">
        <f t="shared" si="20"/>
        <v>300913</v>
      </c>
      <c r="R67" s="45">
        <f t="shared" si="20"/>
        <v>9735</v>
      </c>
      <c r="S67" s="45">
        <f t="shared" si="20"/>
        <v>11128</v>
      </c>
      <c r="T67" s="45">
        <f t="shared" si="20"/>
        <v>39147</v>
      </c>
      <c r="U67" s="45">
        <f t="shared" si="20"/>
        <v>164613</v>
      </c>
      <c r="V67" s="45">
        <f t="shared" si="20"/>
        <v>309061</v>
      </c>
      <c r="W67" s="45">
        <f t="shared" si="20"/>
        <v>10055</v>
      </c>
      <c r="X67" s="45">
        <f t="shared" si="20"/>
        <v>167306</v>
      </c>
      <c r="Y67" s="45">
        <f t="shared" si="20"/>
        <v>748</v>
      </c>
      <c r="Z67" s="45">
        <f t="shared" si="20"/>
        <v>4136</v>
      </c>
      <c r="AA67" s="45">
        <f t="shared" si="20"/>
        <v>10732</v>
      </c>
      <c r="AB67" s="45">
        <f t="shared" si="20"/>
        <v>6149</v>
      </c>
      <c r="AC67" s="45">
        <f t="shared" si="20"/>
        <v>29109</v>
      </c>
      <c r="AD67" s="45">
        <f t="shared" si="20"/>
        <v>1350</v>
      </c>
      <c r="AE67" s="45">
        <f t="shared" si="20"/>
        <v>52513</v>
      </c>
      <c r="AF67" s="45">
        <f t="shared" si="20"/>
        <v>44474</v>
      </c>
      <c r="AG67" s="45">
        <f t="shared" si="20"/>
        <v>130918</v>
      </c>
      <c r="AH67" s="45">
        <f t="shared" si="20"/>
        <v>24869</v>
      </c>
      <c r="AI67" s="45">
        <f t="shared" si="20"/>
        <v>63353</v>
      </c>
      <c r="AJ67" s="45">
        <f t="shared" si="20"/>
        <v>7874</v>
      </c>
      <c r="AK67" s="45">
        <f t="shared" si="20"/>
        <v>16456</v>
      </c>
      <c r="AL67" s="45">
        <f t="shared" si="20"/>
        <v>25514</v>
      </c>
      <c r="AM67" s="45">
        <f t="shared" si="20"/>
        <v>66659</v>
      </c>
      <c r="AN67" s="45">
        <f t="shared" si="20"/>
        <v>201647</v>
      </c>
      <c r="AO67" s="45">
        <f t="shared" si="20"/>
        <v>1552165</v>
      </c>
      <c r="AP67" s="45" t="e">
        <f t="shared" si="20"/>
        <v>#VALUE!</v>
      </c>
      <c r="AQ67" s="45">
        <f t="shared" si="20"/>
        <v>70827</v>
      </c>
      <c r="AR67" s="45" t="e">
        <f t="shared" si="20"/>
        <v>#VALUE!</v>
      </c>
      <c r="AS67" s="45">
        <f t="shared" si="20"/>
        <v>7406</v>
      </c>
      <c r="AT67" s="45">
        <f t="shared" si="20"/>
        <v>167512</v>
      </c>
    </row>
    <row r="68" spans="2:46" ht="13.5">
      <c r="B68" s="44"/>
    </row>
    <row r="69" spans="2:46" ht="14.25">
      <c r="B69" s="44" t="s">
        <v>162</v>
      </c>
      <c r="C69" s="46">
        <f t="shared" ref="C69:AT69" si="21">C65/C30</f>
        <v>5.3786342699666222E-2</v>
      </c>
      <c r="D69" s="46">
        <f t="shared" si="21"/>
        <v>5.2969642731235576E-2</v>
      </c>
      <c r="E69" s="46">
        <f t="shared" si="21"/>
        <v>5.2207373738537462E-2</v>
      </c>
      <c r="F69" s="46">
        <f t="shared" si="21"/>
        <v>5.8147120650003624E-2</v>
      </c>
      <c r="G69" s="46">
        <f t="shared" si="21"/>
        <v>5.5009993522852053E-2</v>
      </c>
      <c r="H69" s="46">
        <f t="shared" si="21"/>
        <v>5.5009993522852053E-2</v>
      </c>
      <c r="I69" s="46">
        <f t="shared" si="21"/>
        <v>5.5093658822615167E-2</v>
      </c>
      <c r="J69" s="46">
        <f t="shared" si="21"/>
        <v>5.4998770808116514E-2</v>
      </c>
      <c r="K69" s="46">
        <f t="shared" si="21"/>
        <v>5.5299971552635031E-2</v>
      </c>
      <c r="L69" s="46">
        <f t="shared" si="21"/>
        <v>5.5503207681865931E-2</v>
      </c>
      <c r="M69" s="46">
        <f t="shared" si="21"/>
        <v>5.7833523375142533E-2</v>
      </c>
      <c r="N69" s="46">
        <f t="shared" si="21"/>
        <v>5.126476360177705E-2</v>
      </c>
      <c r="O69" s="46">
        <f t="shared" si="21"/>
        <v>3.4288417353696449E-2</v>
      </c>
      <c r="P69" s="46">
        <f t="shared" si="21"/>
        <v>4.068379437983223E-2</v>
      </c>
      <c r="Q69" s="46">
        <f t="shared" si="21"/>
        <v>4.4101050718195776E-2</v>
      </c>
      <c r="R69" s="46">
        <f t="shared" si="21"/>
        <v>4.2350273442710418E-2</v>
      </c>
      <c r="S69" s="46">
        <f t="shared" si="21"/>
        <v>-3.1262405716554189E-3</v>
      </c>
      <c r="T69" s="46">
        <f t="shared" si="21"/>
        <v>4.9400921658986179E-2</v>
      </c>
      <c r="U69" s="46">
        <f t="shared" si="21"/>
        <v>4.0557977841948804E-2</v>
      </c>
      <c r="V69" s="46">
        <f t="shared" si="21"/>
        <v>6.4672250881901941E-2</v>
      </c>
      <c r="W69" s="46">
        <f t="shared" si="21"/>
        <v>8.9804030319837302E-2</v>
      </c>
      <c r="X69" s="46">
        <f t="shared" si="21"/>
        <v>6.1910128354172103E-2</v>
      </c>
      <c r="Y69" s="46">
        <f t="shared" si="21"/>
        <v>-3.8112312763865598E-2</v>
      </c>
      <c r="Z69" s="46">
        <f t="shared" si="21"/>
        <v>1.239706012574161E-3</v>
      </c>
      <c r="AA69" s="46">
        <f t="shared" si="21"/>
        <v>0.5263335584064821</v>
      </c>
      <c r="AB69" s="46">
        <f t="shared" si="21"/>
        <v>0.61719879853153858</v>
      </c>
      <c r="AC69" s="46">
        <f t="shared" si="21"/>
        <v>5.1770212362233364E-2</v>
      </c>
      <c r="AD69" s="46">
        <f t="shared" si="21"/>
        <v>3.6933265410086604E-3</v>
      </c>
      <c r="AE69" s="46">
        <f t="shared" si="21"/>
        <v>5.6169923043594874E-2</v>
      </c>
      <c r="AF69" s="46">
        <f t="shared" si="21"/>
        <v>0.25012078721051334</v>
      </c>
      <c r="AG69" s="46">
        <f t="shared" si="21"/>
        <v>7.0256215901779495E-2</v>
      </c>
      <c r="AH69" s="46">
        <f t="shared" si="21"/>
        <v>4.811166435979939E-2</v>
      </c>
      <c r="AI69" s="46">
        <f t="shared" si="21"/>
        <v>0.10309066141970637</v>
      </c>
      <c r="AJ69" s="46">
        <f t="shared" si="21"/>
        <v>2.4845703434087672E-2</v>
      </c>
      <c r="AK69" s="46">
        <f t="shared" si="21"/>
        <v>6.242726612819597E-2</v>
      </c>
      <c r="AL69" s="46">
        <f t="shared" si="21"/>
        <v>2.4214097802182668E-2</v>
      </c>
      <c r="AM69" s="46">
        <f t="shared" si="21"/>
        <v>5.7988364447239774E-2</v>
      </c>
      <c r="AN69" s="46">
        <f t="shared" si="21"/>
        <v>3.4056205801096036E-2</v>
      </c>
      <c r="AO69" s="46">
        <f t="shared" si="21"/>
        <v>5.5894746008126321E-2</v>
      </c>
      <c r="AP69" s="46" t="e">
        <f t="shared" si="21"/>
        <v>#VALUE!</v>
      </c>
      <c r="AQ69" s="46">
        <f t="shared" si="21"/>
        <v>1.8366492146596858</v>
      </c>
      <c r="AR69" s="46" t="e">
        <f t="shared" si="21"/>
        <v>#VALUE!</v>
      </c>
      <c r="AS69" s="46">
        <f t="shared" si="21"/>
        <v>3.567964881833495E-2</v>
      </c>
      <c r="AT69" s="46">
        <f t="shared" si="21"/>
        <v>1.3493016545910267E-2</v>
      </c>
    </row>
    <row r="70" spans="2:46" ht="13.5">
      <c r="B70" s="44" t="s">
        <v>163</v>
      </c>
      <c r="C70" s="45">
        <f t="shared" ref="C70:AT70" si="22">C27-(C30-C35)</f>
        <v>2015249</v>
      </c>
      <c r="D70" s="45">
        <f t="shared" si="22"/>
        <v>1939689</v>
      </c>
      <c r="E70" s="45">
        <f t="shared" si="22"/>
        <v>1848263</v>
      </c>
      <c r="F70" s="45">
        <f t="shared" si="22"/>
        <v>91426</v>
      </c>
      <c r="G70" s="45">
        <f t="shared" si="22"/>
        <v>1495668</v>
      </c>
      <c r="H70" s="45">
        <f t="shared" si="22"/>
        <v>1495668</v>
      </c>
      <c r="I70" s="45">
        <f t="shared" si="22"/>
        <v>1494235</v>
      </c>
      <c r="J70" s="45">
        <f t="shared" si="22"/>
        <v>1477862</v>
      </c>
      <c r="K70" s="45">
        <f t="shared" si="22"/>
        <v>1477380</v>
      </c>
      <c r="L70" s="45">
        <f t="shared" si="22"/>
        <v>1463812</v>
      </c>
      <c r="M70" s="45">
        <f t="shared" si="22"/>
        <v>17655</v>
      </c>
      <c r="N70" s="45">
        <f t="shared" si="22"/>
        <v>16751</v>
      </c>
      <c r="O70" s="45">
        <f t="shared" si="22"/>
        <v>18875</v>
      </c>
      <c r="P70" s="45">
        <f t="shared" si="22"/>
        <v>35302</v>
      </c>
      <c r="Q70" s="45">
        <f t="shared" si="22"/>
        <v>330249</v>
      </c>
      <c r="R70" s="45">
        <f t="shared" si="22"/>
        <v>1433</v>
      </c>
      <c r="S70" s="45">
        <f t="shared" si="22"/>
        <v>18312</v>
      </c>
      <c r="T70" s="45">
        <f t="shared" si="22"/>
        <v>29520</v>
      </c>
      <c r="U70" s="45">
        <f t="shared" si="22"/>
        <v>297829</v>
      </c>
      <c r="V70" s="45">
        <f t="shared" si="22"/>
        <v>232963</v>
      </c>
      <c r="W70" s="45">
        <f t="shared" si="22"/>
        <v>17355</v>
      </c>
      <c r="X70" s="45">
        <f t="shared" si="22"/>
        <v>246272</v>
      </c>
      <c r="Y70" s="45">
        <f t="shared" si="22"/>
        <v>454</v>
      </c>
      <c r="Z70" s="45">
        <f t="shared" si="22"/>
        <v>10649</v>
      </c>
      <c r="AA70" s="45">
        <f t="shared" si="22"/>
        <v>5511</v>
      </c>
      <c r="AB70" s="45">
        <f t="shared" si="22"/>
        <v>4392</v>
      </c>
      <c r="AC70" s="45">
        <f t="shared" si="22"/>
        <v>3057</v>
      </c>
      <c r="AD70" s="45">
        <f t="shared" si="22"/>
        <v>28</v>
      </c>
      <c r="AE70" s="45">
        <f t="shared" si="22"/>
        <v>18926</v>
      </c>
      <c r="AF70" s="45">
        <f t="shared" si="22"/>
        <v>143378</v>
      </c>
      <c r="AG70" s="45">
        <f t="shared" si="22"/>
        <v>21478</v>
      </c>
      <c r="AH70" s="45">
        <f t="shared" si="22"/>
        <v>77590</v>
      </c>
      <c r="AI70" s="45">
        <f t="shared" si="22"/>
        <v>58810</v>
      </c>
      <c r="AJ70" s="45">
        <f t="shared" si="22"/>
        <v>13569</v>
      </c>
      <c r="AK70" s="45">
        <f t="shared" si="22"/>
        <v>16373</v>
      </c>
      <c r="AL70" s="45">
        <f t="shared" si="22"/>
        <v>46724</v>
      </c>
      <c r="AM70" s="45">
        <f t="shared" si="22"/>
        <v>261522</v>
      </c>
      <c r="AN70" s="45">
        <f t="shared" si="22"/>
        <v>87627</v>
      </c>
      <c r="AO70" s="45">
        <f t="shared" si="22"/>
        <v>2337432</v>
      </c>
      <c r="AP70" s="45" t="e">
        <f t="shared" si="22"/>
        <v>#VALUE!</v>
      </c>
      <c r="AQ70" s="45">
        <f t="shared" si="22"/>
        <v>444143</v>
      </c>
      <c r="AR70" s="45" t="e">
        <f t="shared" si="22"/>
        <v>#VALUE!</v>
      </c>
      <c r="AS70" s="45">
        <f t="shared" si="22"/>
        <v>5163</v>
      </c>
      <c r="AT70" s="45">
        <f t="shared" si="22"/>
        <v>205427</v>
      </c>
    </row>
    <row r="71" spans="2:46" ht="14.25">
      <c r="B71" s="44" t="s">
        <v>164</v>
      </c>
      <c r="C71" s="47">
        <f t="shared" ref="C71:AT71" si="23">C70/C27</f>
        <v>0.17973485294421934</v>
      </c>
      <c r="D71" s="47">
        <f t="shared" si="23"/>
        <v>0.17887311786548393</v>
      </c>
      <c r="E71" s="47">
        <f t="shared" si="23"/>
        <v>0.1916149493961774</v>
      </c>
      <c r="F71" s="47">
        <f t="shared" si="23"/>
        <v>7.6301259196944818E-2</v>
      </c>
      <c r="G71" s="47">
        <f t="shared" si="23"/>
        <v>0.18823894838666319</v>
      </c>
      <c r="H71" s="47">
        <f t="shared" si="23"/>
        <v>0.18823894838666319</v>
      </c>
      <c r="I71" s="47">
        <f t="shared" si="23"/>
        <v>0.1890579965028506</v>
      </c>
      <c r="J71" s="47">
        <f t="shared" si="23"/>
        <v>0.18923522367694556</v>
      </c>
      <c r="K71" s="47">
        <f t="shared" si="23"/>
        <v>0.18976501009015309</v>
      </c>
      <c r="L71" s="47">
        <f t="shared" si="23"/>
        <v>0.1893353269558109</v>
      </c>
      <c r="M71" s="47">
        <f t="shared" si="23"/>
        <v>5.6588896332218967E-2</v>
      </c>
      <c r="N71" s="47">
        <f t="shared" si="23"/>
        <v>0.10149783686181364</v>
      </c>
      <c r="O71" s="47">
        <f t="shared" si="23"/>
        <v>6.479218443202571E-2</v>
      </c>
      <c r="P71" s="47">
        <f t="shared" si="23"/>
        <v>0.29278042712004976</v>
      </c>
      <c r="Q71" s="47">
        <f t="shared" si="23"/>
        <v>0.16012903457294511</v>
      </c>
      <c r="R71" s="47">
        <f t="shared" si="23"/>
        <v>3.4118235280112381E-2</v>
      </c>
      <c r="S71" s="47">
        <f t="shared" si="23"/>
        <v>0.19290409573571549</v>
      </c>
      <c r="T71" s="47">
        <f t="shared" si="23"/>
        <v>0.15209674012169799</v>
      </c>
      <c r="U71" s="47">
        <f t="shared" si="23"/>
        <v>0.29409574856768184</v>
      </c>
      <c r="V71" s="47">
        <f t="shared" si="23"/>
        <v>0.12042991519973863</v>
      </c>
      <c r="W71" s="47">
        <f t="shared" si="23"/>
        <v>0.46314581554227158</v>
      </c>
      <c r="X71" s="47">
        <f t="shared" si="23"/>
        <v>0.23472628356405142</v>
      </c>
      <c r="Y71" s="47">
        <f t="shared" si="23"/>
        <v>2.684325666646958E-2</v>
      </c>
      <c r="Z71" s="47">
        <f t="shared" si="23"/>
        <v>0.53144026349935125</v>
      </c>
      <c r="AA71" s="47">
        <f t="shared" si="23"/>
        <v>0.34439445069366331</v>
      </c>
      <c r="AB71" s="47">
        <f t="shared" si="23"/>
        <v>0.32982877741063382</v>
      </c>
      <c r="AC71" s="47">
        <f t="shared" si="23"/>
        <v>2.5348258706467661E-2</v>
      </c>
      <c r="AD71" s="47">
        <f t="shared" si="23"/>
        <v>3.7685060565275908E-3</v>
      </c>
      <c r="AE71" s="47">
        <f t="shared" si="23"/>
        <v>4.8214563213149333E-2</v>
      </c>
      <c r="AF71" s="47">
        <f t="shared" si="23"/>
        <v>0.62798051822912104</v>
      </c>
      <c r="AG71" s="47">
        <f t="shared" si="23"/>
        <v>4.007029745824689E-2</v>
      </c>
      <c r="AH71" s="47">
        <f t="shared" si="23"/>
        <v>0.42157938776175519</v>
      </c>
      <c r="AI71" s="47">
        <f t="shared" si="23"/>
        <v>0.28918020534204003</v>
      </c>
      <c r="AJ71" s="47">
        <f t="shared" si="23"/>
        <v>0.2513103550460245</v>
      </c>
      <c r="AK71" s="47">
        <f t="shared" si="23"/>
        <v>0.17432179208721946</v>
      </c>
      <c r="AL71" s="47">
        <f t="shared" si="23"/>
        <v>0.184388318863457</v>
      </c>
      <c r="AM71" s="47">
        <f t="shared" si="23"/>
        <v>0.49439854812182166</v>
      </c>
      <c r="AN71" s="47">
        <f t="shared" si="23"/>
        <v>6.9278625353698345E-2</v>
      </c>
      <c r="AO71" s="47">
        <f t="shared" si="23"/>
        <v>0.22993381746589725</v>
      </c>
      <c r="AP71" s="47" t="e">
        <f t="shared" si="23"/>
        <v>#VALUE!</v>
      </c>
      <c r="AQ71" s="47">
        <f t="shared" si="23"/>
        <v>0.967351508168657</v>
      </c>
      <c r="AR71" s="47" t="e">
        <f t="shared" si="23"/>
        <v>#VALUE!</v>
      </c>
      <c r="AS71" s="47">
        <f t="shared" si="23"/>
        <v>0.22408854166666667</v>
      </c>
      <c r="AT71" s="47">
        <f t="shared" si="23"/>
        <v>0.26228886542417157</v>
      </c>
    </row>
    <row r="72" spans="2:46" ht="13.5">
      <c r="B72" s="44" t="s">
        <v>165</v>
      </c>
      <c r="C72" s="45">
        <f t="shared" ref="C72:AT72" si="24">C32+C34</f>
        <v>8869948</v>
      </c>
      <c r="D72" s="45">
        <f t="shared" si="24"/>
        <v>8548638</v>
      </c>
      <c r="E72" s="45">
        <f t="shared" si="24"/>
        <v>7405882</v>
      </c>
      <c r="F72" s="45">
        <f t="shared" si="24"/>
        <v>1142755</v>
      </c>
      <c r="G72" s="45">
        <f t="shared" si="24"/>
        <v>6161132</v>
      </c>
      <c r="H72" s="45">
        <f t="shared" si="24"/>
        <v>6161132</v>
      </c>
      <c r="I72" s="45">
        <f t="shared" si="24"/>
        <v>6116528</v>
      </c>
      <c r="J72" s="45">
        <f t="shared" si="24"/>
        <v>6037206</v>
      </c>
      <c r="K72" s="45">
        <f t="shared" si="24"/>
        <v>6012301</v>
      </c>
      <c r="L72" s="45">
        <f t="shared" si="24"/>
        <v>5968960</v>
      </c>
      <c r="M72" s="45">
        <f t="shared" si="24"/>
        <v>287719</v>
      </c>
      <c r="N72" s="45">
        <f t="shared" si="24"/>
        <v>165589</v>
      </c>
      <c r="O72" s="45">
        <f t="shared" si="24"/>
        <v>268506</v>
      </c>
      <c r="P72" s="45">
        <f t="shared" si="24"/>
        <v>83776</v>
      </c>
      <c r="Q72" s="45">
        <f t="shared" si="24"/>
        <v>1680639</v>
      </c>
      <c r="R72" s="45">
        <f t="shared" si="24"/>
        <v>44604</v>
      </c>
      <c r="S72" s="45">
        <f t="shared" si="24"/>
        <v>73523</v>
      </c>
      <c r="T72" s="45">
        <f t="shared" si="24"/>
        <v>175288</v>
      </c>
      <c r="U72" s="45">
        <f t="shared" si="24"/>
        <v>608381</v>
      </c>
      <c r="V72" s="45">
        <f t="shared" si="24"/>
        <v>1740762</v>
      </c>
      <c r="W72" s="45">
        <f t="shared" si="24"/>
        <v>19793</v>
      </c>
      <c r="X72" s="45">
        <f t="shared" si="24"/>
        <v>761310</v>
      </c>
      <c r="Y72" s="45">
        <f t="shared" si="24"/>
        <v>17053</v>
      </c>
      <c r="Z72" s="45">
        <f t="shared" si="24"/>
        <v>11009</v>
      </c>
      <c r="AA72" s="45">
        <f t="shared" si="24"/>
        <v>9688</v>
      </c>
      <c r="AB72" s="45">
        <f t="shared" si="24"/>
        <v>7841</v>
      </c>
      <c r="AC72" s="45">
        <f t="shared" si="24"/>
        <v>124110</v>
      </c>
      <c r="AD72" s="45">
        <f t="shared" si="24"/>
        <v>7852</v>
      </c>
      <c r="AE72" s="45">
        <f t="shared" si="24"/>
        <v>306004</v>
      </c>
      <c r="AF72" s="45">
        <f t="shared" si="24"/>
        <v>62899</v>
      </c>
      <c r="AG72" s="45">
        <f t="shared" si="24"/>
        <v>537271</v>
      </c>
      <c r="AH72" s="45">
        <f t="shared" si="24"/>
        <v>81547</v>
      </c>
      <c r="AI72" s="45">
        <f t="shared" si="24"/>
        <v>155721</v>
      </c>
      <c r="AJ72" s="45">
        <f t="shared" si="24"/>
        <v>43340</v>
      </c>
      <c r="AK72" s="45">
        <f t="shared" si="24"/>
        <v>79323</v>
      </c>
      <c r="AL72" s="45">
        <f t="shared" si="24"/>
        <v>183049</v>
      </c>
      <c r="AM72" s="45">
        <f t="shared" si="24"/>
        <v>258232</v>
      </c>
      <c r="AN72" s="45">
        <f t="shared" si="24"/>
        <v>1094915</v>
      </c>
      <c r="AO72" s="45">
        <f t="shared" si="24"/>
        <v>7424149</v>
      </c>
      <c r="AP72" s="45" t="e">
        <f t="shared" si="24"/>
        <v>#VALUE!</v>
      </c>
      <c r="AQ72" s="45">
        <f t="shared" si="24"/>
        <v>1332</v>
      </c>
      <c r="AR72" s="45" t="e">
        <f t="shared" si="24"/>
        <v>#VALUE!</v>
      </c>
      <c r="AS72" s="45">
        <f t="shared" si="24"/>
        <v>19584</v>
      </c>
      <c r="AT72" s="45">
        <f t="shared" si="24"/>
        <v>580792</v>
      </c>
    </row>
    <row r="73" spans="2:46" ht="13.5">
      <c r="B73" s="44" t="s">
        <v>166</v>
      </c>
      <c r="C73" s="45">
        <f t="shared" ref="C73:AT73" si="25">C30+(C28-C29)+C70-C38</f>
        <v>1843776</v>
      </c>
      <c r="D73" s="45">
        <f t="shared" si="25"/>
        <v>1738250</v>
      </c>
      <c r="E73" s="45">
        <f t="shared" si="25"/>
        <v>1477668</v>
      </c>
      <c r="F73" s="45">
        <f t="shared" si="25"/>
        <v>260582</v>
      </c>
      <c r="G73" s="45">
        <f t="shared" si="25"/>
        <v>1227172</v>
      </c>
      <c r="H73" s="45">
        <f t="shared" si="25"/>
        <v>1227172</v>
      </c>
      <c r="I73" s="45">
        <f t="shared" si="25"/>
        <v>1217437</v>
      </c>
      <c r="J73" s="45">
        <f t="shared" si="25"/>
        <v>1200981</v>
      </c>
      <c r="K73" s="45">
        <f t="shared" si="25"/>
        <v>1198883</v>
      </c>
      <c r="L73" s="45">
        <f t="shared" si="25"/>
        <v>1191010</v>
      </c>
      <c r="M73" s="45">
        <f t="shared" si="25"/>
        <v>45324</v>
      </c>
      <c r="N73" s="45">
        <f t="shared" si="25"/>
        <v>42173</v>
      </c>
      <c r="O73" s="45">
        <f t="shared" si="25"/>
        <v>49525</v>
      </c>
      <c r="P73" s="45">
        <f t="shared" si="25"/>
        <v>18353</v>
      </c>
      <c r="Q73" s="45">
        <f t="shared" si="25"/>
        <v>300913</v>
      </c>
      <c r="R73" s="45">
        <f t="shared" si="25"/>
        <v>9735</v>
      </c>
      <c r="S73" s="45">
        <f t="shared" si="25"/>
        <v>11127</v>
      </c>
      <c r="T73" s="45">
        <f t="shared" si="25"/>
        <v>39147</v>
      </c>
      <c r="U73" s="45">
        <f t="shared" si="25"/>
        <v>164613</v>
      </c>
      <c r="V73" s="45">
        <f t="shared" si="25"/>
        <v>309061</v>
      </c>
      <c r="W73" s="45">
        <f t="shared" si="25"/>
        <v>10054</v>
      </c>
      <c r="X73" s="45">
        <f t="shared" si="25"/>
        <v>167306</v>
      </c>
      <c r="Y73" s="45">
        <f t="shared" si="25"/>
        <v>749</v>
      </c>
      <c r="Z73" s="45">
        <f t="shared" si="25"/>
        <v>4136</v>
      </c>
      <c r="AA73" s="45">
        <f t="shared" si="25"/>
        <v>10732</v>
      </c>
      <c r="AB73" s="45">
        <f t="shared" si="25"/>
        <v>6149</v>
      </c>
      <c r="AC73" s="45">
        <f t="shared" si="25"/>
        <v>29109</v>
      </c>
      <c r="AD73" s="45">
        <f t="shared" si="25"/>
        <v>1350</v>
      </c>
      <c r="AE73" s="45">
        <f t="shared" si="25"/>
        <v>52513</v>
      </c>
      <c r="AF73" s="45">
        <f t="shared" si="25"/>
        <v>44475</v>
      </c>
      <c r="AG73" s="45">
        <f t="shared" si="25"/>
        <v>130918</v>
      </c>
      <c r="AH73" s="45">
        <f t="shared" si="25"/>
        <v>24869</v>
      </c>
      <c r="AI73" s="45">
        <f t="shared" si="25"/>
        <v>63353</v>
      </c>
      <c r="AJ73" s="45">
        <f t="shared" si="25"/>
        <v>7874</v>
      </c>
      <c r="AK73" s="45">
        <f t="shared" si="25"/>
        <v>16456</v>
      </c>
      <c r="AL73" s="45">
        <f t="shared" si="25"/>
        <v>25513</v>
      </c>
      <c r="AM73" s="45">
        <f t="shared" si="25"/>
        <v>66659</v>
      </c>
      <c r="AN73" s="45">
        <f t="shared" si="25"/>
        <v>201646</v>
      </c>
      <c r="AO73" s="45">
        <f t="shared" si="25"/>
        <v>1552166</v>
      </c>
      <c r="AP73" s="45" t="e">
        <f t="shared" si="25"/>
        <v>#VALUE!</v>
      </c>
      <c r="AQ73" s="45">
        <f t="shared" si="25"/>
        <v>70827</v>
      </c>
      <c r="AR73" s="45" t="e">
        <f t="shared" si="25"/>
        <v>#VALUE!</v>
      </c>
      <c r="AS73" s="45">
        <f t="shared" si="25"/>
        <v>7406</v>
      </c>
      <c r="AT73" s="45">
        <f t="shared" si="25"/>
        <v>167512</v>
      </c>
    </row>
    <row r="74" spans="2:46" ht="13.5">
      <c r="B74" s="44"/>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row>
    <row r="75" spans="2:46" ht="14.25">
      <c r="B75" s="44" t="s">
        <v>167</v>
      </c>
      <c r="C75" s="46">
        <f>C64/C$27</f>
        <v>5.2986957945635633E-2</v>
      </c>
      <c r="D75" s="47">
        <f t="shared" ref="D75:AT77" si="26">D64/D$27</f>
        <v>5.1241532365825036E-2</v>
      </c>
      <c r="E75" s="47">
        <f t="shared" si="26"/>
        <v>4.64904930832492E-2</v>
      </c>
      <c r="F75" s="47">
        <f t="shared" si="26"/>
        <v>8.9487441413291666E-2</v>
      </c>
      <c r="G75" s="47">
        <f t="shared" si="26"/>
        <v>4.9022966473695695E-2</v>
      </c>
      <c r="H75" s="47">
        <f t="shared" si="26"/>
        <v>4.9022966473695695E-2</v>
      </c>
      <c r="I75" s="47">
        <f t="shared" si="26"/>
        <v>4.8725134685800614E-2</v>
      </c>
      <c r="J75" s="47">
        <f t="shared" si="26"/>
        <v>4.8128368266156664E-2</v>
      </c>
      <c r="K75" s="47">
        <f t="shared" si="26"/>
        <v>4.811418628897772E-2</v>
      </c>
      <c r="L75" s="47">
        <f t="shared" si="26"/>
        <v>4.7957528597962575E-2</v>
      </c>
      <c r="M75" s="47">
        <f t="shared" si="26"/>
        <v>4.0443992858676801E-2</v>
      </c>
      <c r="N75" s="47">
        <f t="shared" si="26"/>
        <v>0.10804178431633926</v>
      </c>
      <c r="O75" s="47">
        <f t="shared" si="26"/>
        <v>8.0730203627675787E-2</v>
      </c>
      <c r="P75" s="47">
        <f t="shared" si="26"/>
        <v>5.0101596516690855E-2</v>
      </c>
      <c r="Q75" s="47">
        <f t="shared" si="26"/>
        <v>6.2808106893303073E-2</v>
      </c>
      <c r="R75" s="47">
        <f t="shared" si="26"/>
        <v>0.10509273588724077</v>
      </c>
      <c r="S75" s="47">
        <f t="shared" si="26"/>
        <v>4.2063458621270859E-2</v>
      </c>
      <c r="T75" s="47">
        <f t="shared" si="26"/>
        <v>0.10244374945256508</v>
      </c>
      <c r="U75" s="47">
        <f t="shared" si="26"/>
        <v>3.7166212103557444E-2</v>
      </c>
      <c r="V75" s="47">
        <f t="shared" si="26"/>
        <v>4.5853347863037547E-2</v>
      </c>
      <c r="W75" s="47">
        <f t="shared" si="26"/>
        <v>4.0563620836891544E-2</v>
      </c>
      <c r="X75" s="47">
        <f t="shared" si="26"/>
        <v>3.818572076691689E-2</v>
      </c>
      <c r="Y75" s="47">
        <f t="shared" si="26"/>
        <v>4.9133802400520309E-2</v>
      </c>
      <c r="Z75" s="47">
        <f t="shared" si="26"/>
        <v>9.5019463020261499E-2</v>
      </c>
      <c r="AA75" s="47">
        <f t="shared" si="26"/>
        <v>8.4801899762529678E-2</v>
      </c>
      <c r="AB75" s="47">
        <f t="shared" si="26"/>
        <v>4.8813457494743164E-3</v>
      </c>
      <c r="AC75" s="47">
        <f t="shared" si="26"/>
        <v>7.4121061359867332E-2</v>
      </c>
      <c r="AD75" s="47">
        <f t="shared" si="26"/>
        <v>6.0565275908479141E-2</v>
      </c>
      <c r="AE75" s="47">
        <f t="shared" si="26"/>
        <v>3.6024629525369584E-2</v>
      </c>
      <c r="AF75" s="47">
        <f t="shared" si="26"/>
        <v>3.5915135163545261E-2</v>
      </c>
      <c r="AG75" s="47">
        <f t="shared" si="26"/>
        <v>9.8440694915001264E-2</v>
      </c>
      <c r="AH75" s="47">
        <f t="shared" si="26"/>
        <v>2.6113036958151765E-2</v>
      </c>
      <c r="AI75" s="47">
        <f t="shared" si="26"/>
        <v>0.10137779788363951</v>
      </c>
      <c r="AJ75" s="47">
        <f t="shared" si="26"/>
        <v>7.0546181912470141E-2</v>
      </c>
      <c r="AK75" s="47">
        <f t="shared" si="26"/>
        <v>9.8356117712192839E-2</v>
      </c>
      <c r="AL75" s="47">
        <f t="shared" si="26"/>
        <v>4.393054459352802E-2</v>
      </c>
      <c r="AM75" s="47">
        <f t="shared" si="26"/>
        <v>2.3411535625838895E-2</v>
      </c>
      <c r="AN75" s="47">
        <f t="shared" si="26"/>
        <v>4.6831677140907732E-2</v>
      </c>
      <c r="AO75" s="47">
        <f t="shared" si="26"/>
        <v>4.4440441867449408E-2</v>
      </c>
      <c r="AP75" s="47" t="e">
        <f t="shared" si="26"/>
        <v>#VALUE!</v>
      </c>
      <c r="AQ75" s="47">
        <f t="shared" si="26"/>
        <v>4.7916398951937675E-3</v>
      </c>
      <c r="AR75" s="47" t="e">
        <f t="shared" si="26"/>
        <v>#VALUE!</v>
      </c>
      <c r="AS75" s="47">
        <f t="shared" si="26"/>
        <v>7.439236111111111E-2</v>
      </c>
      <c r="AT75" s="47">
        <f t="shared" si="26"/>
        <v>5.4408210324447245E-2</v>
      </c>
    </row>
    <row r="76" spans="2:46" ht="14.25">
      <c r="B76" s="44" t="s">
        <v>168</v>
      </c>
      <c r="C76" s="46">
        <f>C65/C$27</f>
        <v>4.6969036982811088E-2</v>
      </c>
      <c r="D76" s="47">
        <f t="shared" si="26"/>
        <v>4.6209043246097495E-2</v>
      </c>
      <c r="E76" s="47">
        <f t="shared" si="26"/>
        <v>4.4630807009206366E-2</v>
      </c>
      <c r="F76" s="47">
        <f t="shared" si="26"/>
        <v>5.8913859178250476E-2</v>
      </c>
      <c r="G76" s="47">
        <f t="shared" si="26"/>
        <v>4.7351723259542219E-2</v>
      </c>
      <c r="H76" s="47">
        <f t="shared" si="26"/>
        <v>4.7351723259542219E-2</v>
      </c>
      <c r="I76" s="47">
        <f t="shared" si="26"/>
        <v>4.7362208012065421E-2</v>
      </c>
      <c r="J76" s="47">
        <f t="shared" si="26"/>
        <v>4.7238060165518174E-2</v>
      </c>
      <c r="K76" s="47">
        <f t="shared" si="26"/>
        <v>4.746668502602272E-2</v>
      </c>
      <c r="L76" s="47">
        <f t="shared" si="26"/>
        <v>4.7656286378005307E-2</v>
      </c>
      <c r="M76" s="47">
        <f t="shared" si="26"/>
        <v>5.6899806722716009E-2</v>
      </c>
      <c r="N76" s="47">
        <f t="shared" si="26"/>
        <v>5.1600237521055754E-2</v>
      </c>
      <c r="O76" s="47">
        <f t="shared" si="26"/>
        <v>3.4835024509467384E-2</v>
      </c>
      <c r="P76" s="47">
        <f t="shared" si="26"/>
        <v>3.0810698735227036E-2</v>
      </c>
      <c r="Q76" s="47">
        <f t="shared" si="26"/>
        <v>3.9809095550654025E-2</v>
      </c>
      <c r="R76" s="47">
        <f t="shared" si="26"/>
        <v>4.5356062950882119E-2</v>
      </c>
      <c r="S76" s="47">
        <f t="shared" si="26"/>
        <v>-2.6546435192988369E-3</v>
      </c>
      <c r="T76" s="47">
        <f t="shared" si="26"/>
        <v>4.6948018156805965E-2</v>
      </c>
      <c r="U76" s="47">
        <f t="shared" si="26"/>
        <v>3.0137435395094669E-2</v>
      </c>
      <c r="V76" s="47">
        <f t="shared" si="26"/>
        <v>5.9849216409191761E-2</v>
      </c>
      <c r="W76" s="47">
        <f t="shared" si="26"/>
        <v>5.1852049530315969E-2</v>
      </c>
      <c r="X76" s="47">
        <f t="shared" si="26"/>
        <v>4.9742276884600284E-2</v>
      </c>
      <c r="Y76" s="47">
        <f t="shared" si="26"/>
        <v>-3.8964110447584695E-2</v>
      </c>
      <c r="Z76" s="47">
        <f t="shared" si="26"/>
        <v>6.9867252220780522E-4</v>
      </c>
      <c r="AA76" s="47">
        <f t="shared" si="26"/>
        <v>0.3897012873390826</v>
      </c>
      <c r="AB76" s="47">
        <f t="shared" si="26"/>
        <v>0.41664163412436167</v>
      </c>
      <c r="AC76" s="47">
        <f t="shared" si="26"/>
        <v>5.4295190713101162E-2</v>
      </c>
      <c r="AD76" s="47">
        <f t="shared" si="26"/>
        <v>3.9030955585464336E-3</v>
      </c>
      <c r="AE76" s="47">
        <f t="shared" si="26"/>
        <v>5.5485215406445763E-2</v>
      </c>
      <c r="AF76" s="47">
        <f t="shared" si="26"/>
        <v>0.10203402302072566</v>
      </c>
      <c r="AG76" s="47">
        <f t="shared" si="26"/>
        <v>7.4357099147773914E-2</v>
      </c>
      <c r="AH76" s="47">
        <f t="shared" si="26"/>
        <v>2.9085120024341739E-2</v>
      </c>
      <c r="AI76" s="47">
        <f t="shared" si="26"/>
        <v>8.3729987018606664E-2</v>
      </c>
      <c r="AJ76" s="47">
        <f t="shared" si="26"/>
        <v>2.0354490396903301E-2</v>
      </c>
      <c r="AK76" s="47">
        <f t="shared" si="26"/>
        <v>5.7684936757378305E-2</v>
      </c>
      <c r="AL76" s="47">
        <f t="shared" si="26"/>
        <v>2.0812943962115232E-2</v>
      </c>
      <c r="AM76" s="47">
        <f t="shared" si="26"/>
        <v>3.0676597916706051E-2</v>
      </c>
      <c r="AN76" s="47">
        <f t="shared" si="26"/>
        <v>3.3291720988038891E-2</v>
      </c>
      <c r="AO76" s="47">
        <f t="shared" si="26"/>
        <v>4.5526646391242369E-2</v>
      </c>
      <c r="AP76" s="47" t="e">
        <f t="shared" si="26"/>
        <v>#VALUE!</v>
      </c>
      <c r="AQ76" s="47">
        <f t="shared" si="26"/>
        <v>6.8764388532298923E-2</v>
      </c>
      <c r="AR76" s="47" t="e">
        <f t="shared" si="26"/>
        <v>#VALUE!</v>
      </c>
      <c r="AS76" s="47">
        <f t="shared" si="26"/>
        <v>3.0338541666666666E-2</v>
      </c>
      <c r="AT76" s="47">
        <f t="shared" si="26"/>
        <v>1.0688079427075021E-2</v>
      </c>
    </row>
    <row r="77" spans="2:46" ht="14.25">
      <c r="B77" s="44" t="s">
        <v>169</v>
      </c>
      <c r="C77" s="46">
        <f>C66/C$27</f>
        <v>6.4485624058626817E-2</v>
      </c>
      <c r="D77" s="47">
        <f t="shared" si="26"/>
        <v>6.2846357107537873E-2</v>
      </c>
      <c r="E77" s="47">
        <f t="shared" si="26"/>
        <v>6.2072957999791407E-2</v>
      </c>
      <c r="F77" s="47">
        <f t="shared" si="26"/>
        <v>6.9072226895805791E-2</v>
      </c>
      <c r="G77" s="47">
        <f t="shared" si="26"/>
        <v>5.8072397969085213E-2</v>
      </c>
      <c r="H77" s="47">
        <f t="shared" si="26"/>
        <v>5.8072397969085213E-2</v>
      </c>
      <c r="I77" s="47">
        <f t="shared" si="26"/>
        <v>5.7948802947525045E-2</v>
      </c>
      <c r="J77" s="47">
        <f t="shared" si="26"/>
        <v>5.8415249019931226E-2</v>
      </c>
      <c r="K77" s="47">
        <f t="shared" si="26"/>
        <v>5.8412038154406896E-2</v>
      </c>
      <c r="L77" s="47">
        <f t="shared" si="26"/>
        <v>5.8436204943011022E-2</v>
      </c>
      <c r="M77" s="47">
        <f t="shared" si="26"/>
        <v>4.7931484324667373E-2</v>
      </c>
      <c r="N77" s="47">
        <f t="shared" si="26"/>
        <v>9.5893067051224565E-2</v>
      </c>
      <c r="O77" s="47">
        <f t="shared" si="26"/>
        <v>5.4435733018440458E-2</v>
      </c>
      <c r="P77" s="47">
        <f t="shared" si="26"/>
        <v>7.1300020733983005E-2</v>
      </c>
      <c r="Q77" s="47">
        <f t="shared" si="26"/>
        <v>4.3287579040464159E-2</v>
      </c>
      <c r="R77" s="47">
        <f t="shared" si="26"/>
        <v>8.1331396871503064E-2</v>
      </c>
      <c r="S77" s="47">
        <f t="shared" si="26"/>
        <v>7.7816871734367105E-2</v>
      </c>
      <c r="T77" s="47">
        <f t="shared" si="26"/>
        <v>5.2306439895510773E-2</v>
      </c>
      <c r="U77" s="47">
        <f t="shared" si="26"/>
        <v>9.5245947936889133E-2</v>
      </c>
      <c r="V77" s="47">
        <f t="shared" si="26"/>
        <v>5.4066111532711479E-2</v>
      </c>
      <c r="W77" s="47">
        <f t="shared" si="26"/>
        <v>0.17591801878736124</v>
      </c>
      <c r="X77" s="47">
        <f t="shared" si="26"/>
        <v>7.1534367529937443E-2</v>
      </c>
      <c r="Y77" s="47">
        <f t="shared" si="26"/>
        <v>3.4056642819133211E-2</v>
      </c>
      <c r="Z77" s="47">
        <f t="shared" si="26"/>
        <v>0.11068968958977941</v>
      </c>
      <c r="AA77" s="47">
        <f t="shared" si="26"/>
        <v>0.19616297962754656</v>
      </c>
      <c r="AB77" s="47">
        <f t="shared" si="26"/>
        <v>4.0252328026434366E-2</v>
      </c>
      <c r="AC77" s="47">
        <f t="shared" si="26"/>
        <v>0.11295190713101161</v>
      </c>
      <c r="AD77" s="47">
        <f t="shared" si="26"/>
        <v>0.11722745625841184</v>
      </c>
      <c r="AE77" s="47">
        <f t="shared" si="26"/>
        <v>4.2268626906508178E-2</v>
      </c>
      <c r="AF77" s="47">
        <f t="shared" si="26"/>
        <v>5.6842271238108588E-2</v>
      </c>
      <c r="AG77" s="47">
        <f t="shared" si="26"/>
        <v>7.1448560469246733E-2</v>
      </c>
      <c r="AH77" s="47">
        <f t="shared" si="26"/>
        <v>7.992567075622399E-2</v>
      </c>
      <c r="AI77" s="47">
        <f t="shared" si="26"/>
        <v>0.12641123480586916</v>
      </c>
      <c r="AJ77" s="47">
        <f t="shared" si="26"/>
        <v>5.4933046876446949E-2</v>
      </c>
      <c r="AK77" s="47">
        <f t="shared" si="26"/>
        <v>1.9164430816404752E-2</v>
      </c>
      <c r="AL77" s="47">
        <f t="shared" si="26"/>
        <v>3.59431728492502E-2</v>
      </c>
      <c r="AM77" s="47">
        <f t="shared" si="26"/>
        <v>7.1928464752254381E-2</v>
      </c>
      <c r="AN77" s="47">
        <f t="shared" si="26"/>
        <v>7.9300374985472571E-2</v>
      </c>
      <c r="AO77" s="47">
        <f t="shared" si="26"/>
        <v>6.2719802220669502E-2</v>
      </c>
      <c r="AP77" s="47" t="e">
        <f t="shared" si="26"/>
        <v>#VALUE!</v>
      </c>
      <c r="AQ77" s="47">
        <f t="shared" si="26"/>
        <v>8.070646196200229E-2</v>
      </c>
      <c r="AR77" s="47" t="e">
        <f t="shared" si="26"/>
        <v>#VALUE!</v>
      </c>
      <c r="AS77" s="47">
        <f t="shared" si="26"/>
        <v>0.21671006944444443</v>
      </c>
      <c r="AT77" s="47">
        <f t="shared" si="26"/>
        <v>0.14878276424300538</v>
      </c>
    </row>
    <row r="78" spans="2:46" ht="14.25">
      <c r="B78" s="44" t="s">
        <v>170</v>
      </c>
      <c r="C78" s="46">
        <f t="shared" ref="C78:AT78" si="27">C67/C26</f>
        <v>0.15616681455190773</v>
      </c>
      <c r="D78" s="52">
        <f t="shared" si="27"/>
        <v>0.15248344722331436</v>
      </c>
      <c r="E78" s="52">
        <f t="shared" si="27"/>
        <v>0.14638858078958225</v>
      </c>
      <c r="F78" s="52">
        <f t="shared" si="27"/>
        <v>0.19961086215481252</v>
      </c>
      <c r="G78" s="52">
        <f t="shared" si="27"/>
        <v>0.14722946268898099</v>
      </c>
      <c r="H78" s="52">
        <f t="shared" si="27"/>
        <v>0.14722946268898099</v>
      </c>
      <c r="I78" s="52">
        <f t="shared" si="27"/>
        <v>0.14687942583882144</v>
      </c>
      <c r="J78" s="52">
        <f t="shared" si="27"/>
        <v>0.14672027025277068</v>
      </c>
      <c r="K78" s="52">
        <f t="shared" si="27"/>
        <v>0.14692379082726167</v>
      </c>
      <c r="L78" s="52">
        <f t="shared" si="27"/>
        <v>0.14700025116960491</v>
      </c>
      <c r="M78" s="52">
        <f t="shared" si="27"/>
        <v>0.13962816346020548</v>
      </c>
      <c r="N78" s="52">
        <f t="shared" si="27"/>
        <v>0.23061863957259021</v>
      </c>
      <c r="O78" s="52">
        <f t="shared" si="27"/>
        <v>0.15730194324628216</v>
      </c>
      <c r="P78" s="52">
        <f t="shared" si="27"/>
        <v>0.14495008529727679</v>
      </c>
      <c r="Q78" s="52">
        <f t="shared" si="27"/>
        <v>0.13728233774102069</v>
      </c>
      <c r="R78" s="52">
        <f t="shared" si="27"/>
        <v>0.2097382311752666</v>
      </c>
      <c r="S78" s="52">
        <f t="shared" si="27"/>
        <v>0.11249380819037413</v>
      </c>
      <c r="T78" s="52">
        <f t="shared" si="27"/>
        <v>0.18295555451698836</v>
      </c>
      <c r="U78" s="52">
        <f t="shared" si="27"/>
        <v>0.15672473084700839</v>
      </c>
      <c r="V78" s="52">
        <f t="shared" si="27"/>
        <v>0.15276393782301464</v>
      </c>
      <c r="W78" s="52">
        <f t="shared" si="27"/>
        <v>0.2578734099302421</v>
      </c>
      <c r="X78" s="52">
        <f t="shared" si="27"/>
        <v>0.15359714740023428</v>
      </c>
      <c r="Y78" s="52">
        <f t="shared" si="27"/>
        <v>4.2155094679891793E-2</v>
      </c>
      <c r="Z78" s="52">
        <f t="shared" si="27"/>
        <v>0.18849694649530579</v>
      </c>
      <c r="AA78" s="52">
        <f t="shared" si="27"/>
        <v>0.61823837778673885</v>
      </c>
      <c r="AB78" s="52">
        <f t="shared" si="27"/>
        <v>0.45953217248337197</v>
      </c>
      <c r="AC78" s="52">
        <f t="shared" si="27"/>
        <v>0.22471224882081844</v>
      </c>
      <c r="AD78" s="52">
        <f t="shared" si="27"/>
        <v>0.17131979695431471</v>
      </c>
      <c r="AE78" s="52">
        <f t="shared" si="27"/>
        <v>0.12912672925508634</v>
      </c>
      <c r="AF78" s="52">
        <f t="shared" si="27"/>
        <v>0.18803801856956823</v>
      </c>
      <c r="AG78" s="52">
        <f t="shared" si="27"/>
        <v>0.22235734315262418</v>
      </c>
      <c r="AH78" s="52">
        <f t="shared" si="27"/>
        <v>0.13168512909579988</v>
      </c>
      <c r="AI78" s="52">
        <f t="shared" si="27"/>
        <v>0.28284483335937677</v>
      </c>
      <c r="AJ78" s="52">
        <f t="shared" si="27"/>
        <v>0.13622366008096606</v>
      </c>
      <c r="AK78" s="52">
        <f t="shared" si="27"/>
        <v>0.15951610088986254</v>
      </c>
      <c r="AL78" s="52">
        <f t="shared" si="27"/>
        <v>9.6449578878925801E-2</v>
      </c>
      <c r="AM78" s="52">
        <f t="shared" si="27"/>
        <v>0.12313384587534219</v>
      </c>
      <c r="AN78" s="52">
        <f t="shared" si="27"/>
        <v>0.15229169750559632</v>
      </c>
      <c r="AO78" s="52">
        <f t="shared" si="27"/>
        <v>0.14619013622869542</v>
      </c>
      <c r="AP78" s="52" t="e">
        <f t="shared" si="27"/>
        <v>#VALUE!</v>
      </c>
      <c r="AQ78" s="52">
        <f t="shared" si="27"/>
        <v>0.15352684503384756</v>
      </c>
      <c r="AR78" s="52" t="e">
        <f t="shared" si="27"/>
        <v>#VALUE!</v>
      </c>
      <c r="AS78" s="52">
        <f t="shared" si="27"/>
        <v>0.29918397026743154</v>
      </c>
      <c r="AT78" s="52">
        <f t="shared" si="27"/>
        <v>0.20284274335147284</v>
      </c>
    </row>
    <row r="80" spans="2:46" ht="14.25">
      <c r="B80" s="44" t="s">
        <v>171</v>
      </c>
      <c r="C80" s="46">
        <f t="shared" ref="C80:AT80" si="28">(C65+C66)/C38</f>
        <v>0.12542867856595125</v>
      </c>
      <c r="D80" s="46">
        <f t="shared" si="28"/>
        <v>0.12182744777271046</v>
      </c>
      <c r="E80" s="46">
        <f t="shared" si="28"/>
        <v>0.11824100148152505</v>
      </c>
      <c r="F80" s="46">
        <f t="shared" si="28"/>
        <v>0.15296654717090288</v>
      </c>
      <c r="G80" s="46">
        <f t="shared" si="28"/>
        <v>0.11666310127061802</v>
      </c>
      <c r="H80" s="46">
        <f t="shared" si="28"/>
        <v>0.11666310127061802</v>
      </c>
      <c r="I80" s="46">
        <f t="shared" si="28"/>
        <v>0.11630833991613788</v>
      </c>
      <c r="J80" s="46">
        <f t="shared" si="28"/>
        <v>0.11675704986084516</v>
      </c>
      <c r="K80" s="46">
        <f t="shared" si="28"/>
        <v>0.11703103974176189</v>
      </c>
      <c r="L80" s="46">
        <f t="shared" si="28"/>
        <v>0.11720931415614323</v>
      </c>
      <c r="M80" s="46">
        <f t="shared" si="28"/>
        <v>0.11339948823566123</v>
      </c>
      <c r="N80" s="46">
        <f t="shared" si="28"/>
        <v>0.23791000430040268</v>
      </c>
      <c r="O80" s="46">
        <f t="shared" si="28"/>
        <v>0.12751101980377641</v>
      </c>
      <c r="P80" s="46">
        <f t="shared" si="28"/>
        <v>0.10894129097907357</v>
      </c>
      <c r="Q80" s="46">
        <f t="shared" si="28"/>
        <v>9.1281789608412642E-2</v>
      </c>
      <c r="R80" s="46">
        <f t="shared" si="28"/>
        <v>0.22303726369618979</v>
      </c>
      <c r="S80" s="46">
        <f t="shared" si="28"/>
        <v>7.9669930882008105E-2</v>
      </c>
      <c r="T80" s="46">
        <f t="shared" si="28"/>
        <v>0.10331549196065602</v>
      </c>
      <c r="U80" s="46">
        <f t="shared" si="28"/>
        <v>0.14699736394567667</v>
      </c>
      <c r="V80" s="46">
        <f t="shared" si="28"/>
        <v>0.14583968957915419</v>
      </c>
      <c r="W80" s="46">
        <f t="shared" si="28"/>
        <v>0.15067259824171167</v>
      </c>
      <c r="X80" s="46">
        <f t="shared" si="28"/>
        <v>0.11710309677787482</v>
      </c>
      <c r="Y80" s="46">
        <f t="shared" si="28"/>
        <v>-4.8835020004706986E-3</v>
      </c>
      <c r="Z80" s="46">
        <f t="shared" si="28"/>
        <v>0.10014357501794688</v>
      </c>
      <c r="AA80" s="46">
        <f t="shared" si="28"/>
        <v>0.30351592851592851</v>
      </c>
      <c r="AB80" s="46">
        <f t="shared" si="28"/>
        <v>0.26035604245121535</v>
      </c>
      <c r="AC80" s="46">
        <f t="shared" si="28"/>
        <v>0.1622112848227498</v>
      </c>
      <c r="AD80" s="46">
        <f t="shared" si="28"/>
        <v>0.13782542113323124</v>
      </c>
      <c r="AE80" s="46">
        <f t="shared" si="28"/>
        <v>9.9181927446140322E-2</v>
      </c>
      <c r="AF80" s="46">
        <f t="shared" si="28"/>
        <v>0.1637327122377496</v>
      </c>
      <c r="AG80" s="46">
        <f t="shared" si="28"/>
        <v>0.178031545568859</v>
      </c>
      <c r="AH80" s="46">
        <f t="shared" si="28"/>
        <v>0.11523175004307622</v>
      </c>
      <c r="AI80" s="46">
        <f t="shared" si="28"/>
        <v>0.27792157117773297</v>
      </c>
      <c r="AJ80" s="46">
        <f t="shared" si="28"/>
        <v>8.9567037567478247E-2</v>
      </c>
      <c r="AK80" s="46">
        <f t="shared" si="28"/>
        <v>8.0807854639902379E-2</v>
      </c>
      <c r="AL80" s="46">
        <f t="shared" si="28"/>
        <v>4.9784343997286123E-2</v>
      </c>
      <c r="AM80" s="46">
        <f t="shared" si="28"/>
        <v>0.12097214575945545</v>
      </c>
      <c r="AN80" s="46">
        <f t="shared" si="28"/>
        <v>0.12439510986726483</v>
      </c>
      <c r="AO80" s="46">
        <f t="shared" si="28"/>
        <v>0.12036373452900985</v>
      </c>
      <c r="AP80" s="46" t="e">
        <f t="shared" si="28"/>
        <v>#VALUE!</v>
      </c>
      <c r="AQ80" s="46">
        <f t="shared" si="28"/>
        <v>0.18086390470166561</v>
      </c>
      <c r="AR80" s="46" t="e">
        <f t="shared" si="28"/>
        <v>#VALUE!</v>
      </c>
      <c r="AS80" s="46">
        <f t="shared" si="28"/>
        <v>0.21095545178266992</v>
      </c>
      <c r="AT80" s="46">
        <f t="shared" si="28"/>
        <v>0.18878610619870312</v>
      </c>
    </row>
    <row r="81" spans="2:46" ht="13.5">
      <c r="B81" s="44" t="s">
        <v>172</v>
      </c>
      <c r="C81" s="48">
        <f t="shared" ref="C81:AT81" si="29">1+C80</f>
        <v>1.1254286785659513</v>
      </c>
      <c r="D81" s="48">
        <f t="shared" si="29"/>
        <v>1.1218274477727104</v>
      </c>
      <c r="E81" s="48">
        <f t="shared" si="29"/>
        <v>1.1182410014815249</v>
      </c>
      <c r="F81" s="48">
        <f t="shared" si="29"/>
        <v>1.152966547170903</v>
      </c>
      <c r="G81" s="48">
        <f t="shared" si="29"/>
        <v>1.1166631012706181</v>
      </c>
      <c r="H81" s="48">
        <f t="shared" si="29"/>
        <v>1.1166631012706181</v>
      </c>
      <c r="I81" s="48">
        <f t="shared" si="29"/>
        <v>1.116308339916138</v>
      </c>
      <c r="J81" s="48">
        <f t="shared" si="29"/>
        <v>1.1167570498608452</v>
      </c>
      <c r="K81" s="48">
        <f t="shared" si="29"/>
        <v>1.117031039741762</v>
      </c>
      <c r="L81" s="48">
        <f t="shared" si="29"/>
        <v>1.1172093141561432</v>
      </c>
      <c r="M81" s="48">
        <f t="shared" si="29"/>
        <v>1.1133994882356613</v>
      </c>
      <c r="N81" s="48">
        <f t="shared" si="29"/>
        <v>1.2379100043004028</v>
      </c>
      <c r="O81" s="48">
        <f t="shared" si="29"/>
        <v>1.1275110198037763</v>
      </c>
      <c r="P81" s="48">
        <f t="shared" si="29"/>
        <v>1.1089412909790735</v>
      </c>
      <c r="Q81" s="48">
        <f t="shared" si="29"/>
        <v>1.0912817896084126</v>
      </c>
      <c r="R81" s="48">
        <f t="shared" si="29"/>
        <v>1.2230372636961897</v>
      </c>
      <c r="S81" s="48">
        <f t="shared" si="29"/>
        <v>1.0796699308820081</v>
      </c>
      <c r="T81" s="48">
        <f t="shared" si="29"/>
        <v>1.103315491960656</v>
      </c>
      <c r="U81" s="48">
        <f t="shared" si="29"/>
        <v>1.1469973639456768</v>
      </c>
      <c r="V81" s="48">
        <f t="shared" si="29"/>
        <v>1.1458396895791543</v>
      </c>
      <c r="W81" s="48">
        <f t="shared" si="29"/>
        <v>1.1506725982417116</v>
      </c>
      <c r="X81" s="48">
        <f t="shared" si="29"/>
        <v>1.1171030967778748</v>
      </c>
      <c r="Y81" s="48">
        <f t="shared" si="29"/>
        <v>0.99511649799952928</v>
      </c>
      <c r="Z81" s="48">
        <f t="shared" si="29"/>
        <v>1.1001435750179469</v>
      </c>
      <c r="AA81" s="48">
        <f t="shared" si="29"/>
        <v>1.3035159285159286</v>
      </c>
      <c r="AB81" s="48">
        <f t="shared" si="29"/>
        <v>1.2603560424512152</v>
      </c>
      <c r="AC81" s="48">
        <f t="shared" si="29"/>
        <v>1.1622112848227497</v>
      </c>
      <c r="AD81" s="48">
        <f t="shared" si="29"/>
        <v>1.1378254211332313</v>
      </c>
      <c r="AE81" s="48">
        <f t="shared" si="29"/>
        <v>1.0991819274461403</v>
      </c>
      <c r="AF81" s="48">
        <f t="shared" si="29"/>
        <v>1.1637327122377497</v>
      </c>
      <c r="AG81" s="48">
        <f t="shared" si="29"/>
        <v>1.178031545568859</v>
      </c>
      <c r="AH81" s="48">
        <f t="shared" si="29"/>
        <v>1.1152317500430762</v>
      </c>
      <c r="AI81" s="48">
        <f t="shared" si="29"/>
        <v>1.277921571177733</v>
      </c>
      <c r="AJ81" s="48">
        <f t="shared" si="29"/>
        <v>1.0895670375674782</v>
      </c>
      <c r="AK81" s="48">
        <f t="shared" si="29"/>
        <v>1.0808078546399025</v>
      </c>
      <c r="AL81" s="48">
        <f t="shared" si="29"/>
        <v>1.049784343997286</v>
      </c>
      <c r="AM81" s="48">
        <f t="shared" si="29"/>
        <v>1.1209721457594555</v>
      </c>
      <c r="AN81" s="48">
        <f t="shared" si="29"/>
        <v>1.1243951098672649</v>
      </c>
      <c r="AO81" s="48">
        <f t="shared" si="29"/>
        <v>1.1203637345290098</v>
      </c>
      <c r="AP81" s="48" t="e">
        <f t="shared" si="29"/>
        <v>#VALUE!</v>
      </c>
      <c r="AQ81" s="48">
        <f t="shared" si="29"/>
        <v>1.1808639047016656</v>
      </c>
      <c r="AR81" s="48" t="e">
        <f t="shared" si="29"/>
        <v>#VALUE!</v>
      </c>
      <c r="AS81" s="48">
        <f t="shared" si="29"/>
        <v>1.2109554517826699</v>
      </c>
      <c r="AT81" s="48">
        <f t="shared" si="29"/>
        <v>1.1887861061987031</v>
      </c>
    </row>
    <row r="82" spans="2:46" ht="13.5">
      <c r="B82" s="44" t="s">
        <v>173</v>
      </c>
      <c r="C82" s="48">
        <f t="shared" ref="C82:AT82" si="30">1/C81</f>
        <v>0.88855030891359943</v>
      </c>
      <c r="D82" s="48">
        <f t="shared" si="30"/>
        <v>0.8914026858456815</v>
      </c>
      <c r="E82" s="48">
        <f t="shared" si="30"/>
        <v>0.89426161147295535</v>
      </c>
      <c r="F82" s="48">
        <f t="shared" si="30"/>
        <v>0.86732785305328641</v>
      </c>
      <c r="G82" s="48">
        <f t="shared" si="30"/>
        <v>0.8955252473750851</v>
      </c>
      <c r="H82" s="48">
        <f t="shared" si="30"/>
        <v>0.8955252473750851</v>
      </c>
      <c r="I82" s="48">
        <f t="shared" si="30"/>
        <v>0.89580984414675646</v>
      </c>
      <c r="J82" s="48">
        <f t="shared" si="30"/>
        <v>0.89544991018825992</v>
      </c>
      <c r="K82" s="48">
        <f t="shared" si="30"/>
        <v>0.89523027062093319</v>
      </c>
      <c r="L82" s="48">
        <f t="shared" si="30"/>
        <v>0.89508741766561939</v>
      </c>
      <c r="M82" s="48">
        <f t="shared" si="30"/>
        <v>0.8981502242152466</v>
      </c>
      <c r="N82" s="48">
        <f t="shared" si="30"/>
        <v>0.80781316616400067</v>
      </c>
      <c r="O82" s="48">
        <f t="shared" si="30"/>
        <v>0.88690929173715094</v>
      </c>
      <c r="P82" s="48">
        <f t="shared" si="30"/>
        <v>0.90176099324167991</v>
      </c>
      <c r="Q82" s="48">
        <f t="shared" si="30"/>
        <v>0.91635360318697567</v>
      </c>
      <c r="R82" s="48">
        <f t="shared" si="30"/>
        <v>0.81763657550209068</v>
      </c>
      <c r="S82" s="48">
        <f t="shared" si="30"/>
        <v>0.9262089935051504</v>
      </c>
      <c r="T82" s="48">
        <f t="shared" si="30"/>
        <v>0.90635906709053959</v>
      </c>
      <c r="U82" s="48">
        <f t="shared" si="30"/>
        <v>0.8718415851977156</v>
      </c>
      <c r="V82" s="48">
        <f t="shared" si="30"/>
        <v>0.87272243150111295</v>
      </c>
      <c r="W82" s="48">
        <f t="shared" si="30"/>
        <v>0.86905693376904314</v>
      </c>
      <c r="X82" s="48">
        <f t="shared" si="30"/>
        <v>0.89517252515399692</v>
      </c>
      <c r="Y82" s="48">
        <f t="shared" si="30"/>
        <v>1.0049074676284515</v>
      </c>
      <c r="Z82" s="48">
        <f t="shared" si="30"/>
        <v>0.90897226753670468</v>
      </c>
      <c r="AA82" s="48">
        <f t="shared" si="30"/>
        <v>0.76715594963117495</v>
      </c>
      <c r="AB82" s="48">
        <f t="shared" si="30"/>
        <v>0.79342659242156732</v>
      </c>
      <c r="AC82" s="48">
        <f t="shared" si="30"/>
        <v>0.8604287473877964</v>
      </c>
      <c r="AD82" s="48">
        <f t="shared" si="30"/>
        <v>0.87886944818304169</v>
      </c>
      <c r="AE82" s="48">
        <f t="shared" si="30"/>
        <v>0.90976750529679706</v>
      </c>
      <c r="AF82" s="48">
        <f t="shared" si="30"/>
        <v>0.85930385000271503</v>
      </c>
      <c r="AG82" s="48">
        <f t="shared" si="30"/>
        <v>0.8488737027132075</v>
      </c>
      <c r="AH82" s="48">
        <f t="shared" si="30"/>
        <v>0.8966746149052649</v>
      </c>
      <c r="AI82" s="48">
        <f t="shared" si="30"/>
        <v>0.78252063550222384</v>
      </c>
      <c r="AJ82" s="48">
        <f t="shared" si="30"/>
        <v>0.91779575328614771</v>
      </c>
      <c r="AK82" s="48">
        <f t="shared" si="30"/>
        <v>0.92523383847277318</v>
      </c>
      <c r="AL82" s="48">
        <f t="shared" si="30"/>
        <v>0.95257659891581048</v>
      </c>
      <c r="AM82" s="48">
        <f t="shared" si="30"/>
        <v>0.89208282630653846</v>
      </c>
      <c r="AN82" s="48">
        <f t="shared" si="30"/>
        <v>0.88936708388748709</v>
      </c>
      <c r="AO82" s="48">
        <f t="shared" si="30"/>
        <v>0.89256727005751435</v>
      </c>
      <c r="AP82" s="48" t="e">
        <f t="shared" si="30"/>
        <v>#VALUE!</v>
      </c>
      <c r="AQ82" s="48">
        <f t="shared" si="30"/>
        <v>0.84683763812108459</v>
      </c>
      <c r="AR82" s="48" t="e">
        <f t="shared" si="30"/>
        <v>#VALUE!</v>
      </c>
      <c r="AS82" s="48">
        <f t="shared" si="30"/>
        <v>0.82579420946318172</v>
      </c>
      <c r="AT82" s="48">
        <f t="shared" si="30"/>
        <v>0.84119421886383672</v>
      </c>
    </row>
    <row r="83" spans="2:46" ht="13.5">
      <c r="B83" s="44" t="s">
        <v>166</v>
      </c>
      <c r="C83" s="48">
        <f>1-C76-C77</f>
        <v>0.88854533895856214</v>
      </c>
      <c r="D83" s="48">
        <f t="shared" ref="D83:M83" si="31">1-D76-D77</f>
        <v>0.89094459964636463</v>
      </c>
      <c r="E83" s="48">
        <f t="shared" si="31"/>
        <v>0.89329623499100219</v>
      </c>
      <c r="F83" s="48">
        <f t="shared" si="31"/>
        <v>0.87201391392594374</v>
      </c>
      <c r="G83" s="48">
        <f t="shared" si="31"/>
        <v>0.89457587877137257</v>
      </c>
      <c r="H83" s="48">
        <f t="shared" si="31"/>
        <v>0.89457587877137257</v>
      </c>
      <c r="I83" s="48">
        <f t="shared" si="31"/>
        <v>0.8946889890404095</v>
      </c>
      <c r="J83" s="48">
        <f t="shared" si="31"/>
        <v>0.89434669081455065</v>
      </c>
      <c r="K83" s="48">
        <f t="shared" si="31"/>
        <v>0.89412127681957043</v>
      </c>
      <c r="L83" s="48">
        <f t="shared" si="31"/>
        <v>0.89390750867898361</v>
      </c>
      <c r="M83" s="48">
        <f t="shared" si="31"/>
        <v>0.89516870895261658</v>
      </c>
      <c r="N83" s="48">
        <f>1-N76-N77</f>
        <v>0.85250669542771962</v>
      </c>
      <c r="O83" s="48">
        <f t="shared" ref="O83:AT83" si="32">1-O76-O77</f>
        <v>0.91072924247209208</v>
      </c>
      <c r="P83" s="48">
        <f t="shared" si="32"/>
        <v>0.89788928053078998</v>
      </c>
      <c r="Q83" s="48">
        <f t="shared" si="32"/>
        <v>0.91690332540888175</v>
      </c>
      <c r="R83" s="48">
        <f t="shared" si="32"/>
        <v>0.87331254017761484</v>
      </c>
      <c r="S83" s="48">
        <f t="shared" si="32"/>
        <v>0.92483777178493176</v>
      </c>
      <c r="T83" s="48">
        <f t="shared" si="32"/>
        <v>0.9007455419476833</v>
      </c>
      <c r="U83" s="48">
        <f t="shared" si="32"/>
        <v>0.87461661666801616</v>
      </c>
      <c r="V83" s="48">
        <f t="shared" si="32"/>
        <v>0.88608467205809682</v>
      </c>
      <c r="W83" s="48">
        <f t="shared" si="32"/>
        <v>0.77222993168232279</v>
      </c>
      <c r="X83" s="48">
        <f t="shared" si="32"/>
        <v>0.87872335558546222</v>
      </c>
      <c r="Y83" s="48">
        <f t="shared" si="32"/>
        <v>1.0049074676284515</v>
      </c>
      <c r="Z83" s="48">
        <f t="shared" si="32"/>
        <v>0.88861163788801278</v>
      </c>
      <c r="AA83" s="48">
        <f t="shared" si="32"/>
        <v>0.41413573303337081</v>
      </c>
      <c r="AB83" s="48">
        <f t="shared" si="32"/>
        <v>0.54310603784920386</v>
      </c>
      <c r="AC83" s="48">
        <f t="shared" si="32"/>
        <v>0.83275290215588726</v>
      </c>
      <c r="AD83" s="48">
        <f t="shared" si="32"/>
        <v>0.8788694481830418</v>
      </c>
      <c r="AE83" s="48">
        <f t="shared" si="32"/>
        <v>0.90224615768704597</v>
      </c>
      <c r="AF83" s="48">
        <f t="shared" si="32"/>
        <v>0.84112370574116579</v>
      </c>
      <c r="AG83" s="48">
        <f t="shared" si="32"/>
        <v>0.85419434038297937</v>
      </c>
      <c r="AH83" s="48">
        <f t="shared" si="32"/>
        <v>0.89098920921943425</v>
      </c>
      <c r="AI83" s="48">
        <f t="shared" si="32"/>
        <v>0.78985877817552419</v>
      </c>
      <c r="AJ83" s="48">
        <f t="shared" si="32"/>
        <v>0.92471246272664975</v>
      </c>
      <c r="AK83" s="48">
        <f t="shared" si="32"/>
        <v>0.92315063242621698</v>
      </c>
      <c r="AL83" s="48">
        <f t="shared" si="32"/>
        <v>0.94324388318863461</v>
      </c>
      <c r="AM83" s="48">
        <f t="shared" si="32"/>
        <v>0.89739493733103959</v>
      </c>
      <c r="AN83" s="48">
        <f t="shared" si="32"/>
        <v>0.8874079040264885</v>
      </c>
      <c r="AO83" s="48">
        <f t="shared" si="32"/>
        <v>0.89175355138808809</v>
      </c>
      <c r="AP83" s="48" t="e">
        <f t="shared" si="32"/>
        <v>#VALUE!</v>
      </c>
      <c r="AQ83" s="48">
        <f t="shared" si="32"/>
        <v>0.8505291495056988</v>
      </c>
      <c r="AR83" s="48" t="e">
        <f t="shared" si="32"/>
        <v>#VALUE!</v>
      </c>
      <c r="AS83" s="48">
        <f t="shared" si="32"/>
        <v>0.7529513888888888</v>
      </c>
      <c r="AT83" s="48">
        <f t="shared" si="32"/>
        <v>0.84052915632991954</v>
      </c>
    </row>
    <row r="87" spans="2:46" ht="13.5">
      <c r="B87" s="44" t="s">
        <v>174</v>
      </c>
    </row>
    <row r="88" spans="2:46" ht="13.5">
      <c r="B88" s="44" t="s">
        <v>175</v>
      </c>
    </row>
    <row r="89" spans="2:46" ht="13.5">
      <c r="B89" s="44" t="s">
        <v>176</v>
      </c>
      <c r="C89" s="28">
        <v>30</v>
      </c>
    </row>
    <row r="90" spans="2:46" ht="13.5">
      <c r="B90" s="44" t="s">
        <v>177</v>
      </c>
      <c r="C90" s="28">
        <v>10</v>
      </c>
    </row>
    <row r="91" spans="2:46" ht="13.5">
      <c r="B91" s="44" t="s">
        <v>178</v>
      </c>
      <c r="C91" s="28">
        <v>60</v>
      </c>
    </row>
    <row r="93" spans="2:46" ht="13.9">
      <c r="B93" s="44" t="s">
        <v>179</v>
      </c>
      <c r="C93" s="53">
        <f>(C55+C56)/3.4</f>
        <v>3.5748731562625861E-2</v>
      </c>
      <c r="D93" s="54">
        <f t="shared" ref="D93:AT93" si="33">(D55+D56)/3.4</f>
        <v>3.4871209869068921E-2</v>
      </c>
      <c r="E93" s="54">
        <f t="shared" si="33"/>
        <v>3.3475046876038278E-2</v>
      </c>
      <c r="F93" s="54">
        <f t="shared" si="33"/>
        <v>4.6359914516702842E-2</v>
      </c>
      <c r="G93" s="54">
        <f t="shared" si="33"/>
        <v>3.4277001079479452E-2</v>
      </c>
      <c r="H93" s="54">
        <f t="shared" si="33"/>
        <v>3.4181810994872684E-2</v>
      </c>
      <c r="I93" s="54">
        <f t="shared" si="33"/>
        <v>3.4127324036162629E-2</v>
      </c>
      <c r="J93" s="54">
        <f t="shared" si="33"/>
        <v>3.4157557681566572E-2</v>
      </c>
      <c r="K93" s="54">
        <f t="shared" si="33"/>
        <v>3.4199773036177591E-2</v>
      </c>
      <c r="L93" s="54">
        <f t="shared" si="33"/>
        <v>3.4277001079479452E-2</v>
      </c>
      <c r="M93" s="54">
        <f t="shared" si="33"/>
        <v>3.3498294030261909E-2</v>
      </c>
      <c r="N93" s="54">
        <f t="shared" si="33"/>
        <v>5.0993751429901951E-2</v>
      </c>
      <c r="O93" s="54">
        <f t="shared" si="33"/>
        <v>3.1912222034691795E-2</v>
      </c>
      <c r="P93" s="54">
        <f t="shared" si="33"/>
        <v>1.9814071551921844E-2</v>
      </c>
      <c r="Q93" s="54">
        <f t="shared" si="33"/>
        <v>2.8341253410514518E-2</v>
      </c>
      <c r="R93" s="54">
        <f t="shared" si="33"/>
        <v>4.730444448428564E-2</v>
      </c>
      <c r="S93" s="54">
        <f t="shared" si="33"/>
        <v>2.9458560943201234E-2</v>
      </c>
      <c r="T93" s="54">
        <f t="shared" si="33"/>
        <v>4.5463766178639856E-2</v>
      </c>
      <c r="U93" s="54">
        <f t="shared" si="33"/>
        <v>4.0205369075042817E-2</v>
      </c>
      <c r="V93" s="54">
        <f t="shared" si="33"/>
        <v>3.5921375509917586E-2</v>
      </c>
      <c r="W93" s="54">
        <f t="shared" si="33"/>
        <v>6.5965666522270996E-2</v>
      </c>
      <c r="X93" s="54">
        <f t="shared" si="33"/>
        <v>3.9376254226293539E-2</v>
      </c>
      <c r="Y93" s="54">
        <f t="shared" si="33"/>
        <v>1.2182387747998609E-2</v>
      </c>
      <c r="Z93" s="54">
        <f t="shared" si="33"/>
        <v>5.5675373727882449E-2</v>
      </c>
      <c r="AA93" s="54">
        <f t="shared" si="33"/>
        <v>5.7185198728790111E-2</v>
      </c>
      <c r="AB93" s="54">
        <f t="shared" si="33"/>
        <v>8.7029535126186872E-2</v>
      </c>
      <c r="AC93" s="54">
        <f t="shared" si="33"/>
        <v>6.293175195622619E-2</v>
      </c>
      <c r="AD93" s="54">
        <f t="shared" si="33"/>
        <v>3.3987748173296924E-2</v>
      </c>
      <c r="AE93" s="54">
        <f t="shared" si="33"/>
        <v>3.0451917809894948E-2</v>
      </c>
      <c r="AF93" s="54">
        <f t="shared" si="33"/>
        <v>3.6624408952981857E-2</v>
      </c>
      <c r="AG93" s="54">
        <f t="shared" si="33"/>
        <v>5.52979681825609E-2</v>
      </c>
      <c r="AH93" s="54">
        <f t="shared" si="33"/>
        <v>3.5869777632805355E-2</v>
      </c>
      <c r="AI93" s="54">
        <f t="shared" si="33"/>
        <v>7.2820664394357346E-2</v>
      </c>
      <c r="AJ93" s="54">
        <f t="shared" si="33"/>
        <v>2.2490738088858913E-2</v>
      </c>
      <c r="AK93" s="54">
        <f t="shared" si="33"/>
        <v>3.1891938931706512E-2</v>
      </c>
      <c r="AL93" s="54">
        <f t="shared" si="33"/>
        <v>1.7824472486428999E-2</v>
      </c>
      <c r="AM93" s="54">
        <f t="shared" si="33"/>
        <v>3.142962493808292E-2</v>
      </c>
      <c r="AN93" s="54">
        <f t="shared" si="33"/>
        <v>3.1020293561293752E-2</v>
      </c>
      <c r="AO93" s="54">
        <f t="shared" si="33"/>
        <v>3.4048496840717993E-2</v>
      </c>
      <c r="AP93" s="54">
        <f t="shared" si="33"/>
        <v>2.3291791347008345E-2</v>
      </c>
      <c r="AQ93" s="54">
        <f t="shared" si="33"/>
        <v>3.1269321048110435E-2</v>
      </c>
      <c r="AR93" s="54">
        <f t="shared" si="33"/>
        <v>3.4918560554696755E-2</v>
      </c>
      <c r="AS93" s="54">
        <f t="shared" si="33"/>
        <v>8.3506304055984373E-2</v>
      </c>
      <c r="AT93" s="54">
        <f t="shared" si="33"/>
        <v>4.855488814356234E-2</v>
      </c>
    </row>
    <row r="94" spans="2:46" ht="13.9">
      <c r="B94" s="44" t="s">
        <v>180</v>
      </c>
      <c r="C94" s="53">
        <f>C93*1.5</f>
        <v>5.3623097343938789E-2</v>
      </c>
      <c r="D94" s="54">
        <f t="shared" ref="D94:AT95" si="34">D93*1.5</f>
        <v>5.2306814803603385E-2</v>
      </c>
      <c r="E94" s="54">
        <f t="shared" si="34"/>
        <v>5.0212570314057417E-2</v>
      </c>
      <c r="F94" s="54">
        <f t="shared" si="34"/>
        <v>6.953987177505426E-2</v>
      </c>
      <c r="G94" s="54">
        <f t="shared" si="34"/>
        <v>5.1415501619219178E-2</v>
      </c>
      <c r="H94" s="54">
        <f t="shared" si="34"/>
        <v>5.1272716492309023E-2</v>
      </c>
      <c r="I94" s="54">
        <f t="shared" si="34"/>
        <v>5.1190986054243943E-2</v>
      </c>
      <c r="J94" s="54">
        <f t="shared" si="34"/>
        <v>5.1236336522349858E-2</v>
      </c>
      <c r="K94" s="54">
        <f t="shared" si="34"/>
        <v>5.1299659554266387E-2</v>
      </c>
      <c r="L94" s="54">
        <f t="shared" si="34"/>
        <v>5.1415501619219178E-2</v>
      </c>
      <c r="M94" s="54">
        <f t="shared" si="34"/>
        <v>5.024744104539286E-2</v>
      </c>
      <c r="N94" s="54">
        <f t="shared" si="34"/>
        <v>7.6490627144852927E-2</v>
      </c>
      <c r="O94" s="54">
        <f t="shared" si="34"/>
        <v>4.7868333052037693E-2</v>
      </c>
      <c r="P94" s="54">
        <f t="shared" si="34"/>
        <v>2.9721107327882766E-2</v>
      </c>
      <c r="Q94" s="54">
        <f t="shared" si="34"/>
        <v>4.2511880115771776E-2</v>
      </c>
      <c r="R94" s="54">
        <f t="shared" si="34"/>
        <v>7.0956666726428461E-2</v>
      </c>
      <c r="S94" s="54">
        <f t="shared" si="34"/>
        <v>4.4187841414801851E-2</v>
      </c>
      <c r="T94" s="54">
        <f t="shared" si="34"/>
        <v>6.819564926795979E-2</v>
      </c>
      <c r="U94" s="54">
        <f t="shared" si="34"/>
        <v>6.0308053612564222E-2</v>
      </c>
      <c r="V94" s="54">
        <f t="shared" si="34"/>
        <v>5.3882063264876379E-2</v>
      </c>
      <c r="W94" s="54">
        <f t="shared" si="34"/>
        <v>9.8948499783406502E-2</v>
      </c>
      <c r="X94" s="54">
        <f t="shared" si="34"/>
        <v>5.9064381339440308E-2</v>
      </c>
      <c r="Y94" s="54">
        <f t="shared" si="34"/>
        <v>1.8273581621997912E-2</v>
      </c>
      <c r="Z94" s="54">
        <f t="shared" si="34"/>
        <v>8.3513060591823673E-2</v>
      </c>
      <c r="AA94" s="54">
        <f t="shared" si="34"/>
        <v>8.577779809318517E-2</v>
      </c>
      <c r="AB94" s="54">
        <f t="shared" si="34"/>
        <v>0.1305443026892803</v>
      </c>
      <c r="AC94" s="54">
        <f t="shared" si="34"/>
        <v>9.4397627934339284E-2</v>
      </c>
      <c r="AD94" s="54">
        <f t="shared" si="34"/>
        <v>5.0981622259945389E-2</v>
      </c>
      <c r="AE94" s="54">
        <f t="shared" si="34"/>
        <v>4.5677876714842421E-2</v>
      </c>
      <c r="AF94" s="54">
        <f t="shared" si="34"/>
        <v>5.4936613429472786E-2</v>
      </c>
      <c r="AG94" s="54">
        <f t="shared" si="34"/>
        <v>8.2946952273841357E-2</v>
      </c>
      <c r="AH94" s="54">
        <f t="shared" si="34"/>
        <v>5.3804666449208033E-2</v>
      </c>
      <c r="AI94" s="54">
        <f t="shared" si="34"/>
        <v>0.10923099659153601</v>
      </c>
      <c r="AJ94" s="54">
        <f t="shared" si="34"/>
        <v>3.3736107133288368E-2</v>
      </c>
      <c r="AK94" s="54">
        <f t="shared" si="34"/>
        <v>4.7837908397559768E-2</v>
      </c>
      <c r="AL94" s="54">
        <f t="shared" si="34"/>
        <v>2.6736708729643496E-2</v>
      </c>
      <c r="AM94" s="54">
        <f t="shared" si="34"/>
        <v>4.714443740712438E-2</v>
      </c>
      <c r="AN94" s="54">
        <f t="shared" si="34"/>
        <v>4.6530440341940628E-2</v>
      </c>
      <c r="AO94" s="54">
        <f t="shared" si="34"/>
        <v>5.1072745261076989E-2</v>
      </c>
      <c r="AP94" s="54">
        <f t="shared" si="34"/>
        <v>3.4937687020512517E-2</v>
      </c>
      <c r="AQ94" s="54">
        <f t="shared" si="34"/>
        <v>4.6903981572165653E-2</v>
      </c>
      <c r="AR94" s="54">
        <f t="shared" si="34"/>
        <v>5.2377840832045136E-2</v>
      </c>
      <c r="AS94" s="54">
        <f t="shared" si="34"/>
        <v>0.12525945608397657</v>
      </c>
      <c r="AT94" s="54">
        <f t="shared" si="34"/>
        <v>7.2832332215343507E-2</v>
      </c>
    </row>
    <row r="95" spans="2:46" ht="13.9">
      <c r="B95" s="44" t="s">
        <v>181</v>
      </c>
      <c r="C95" s="53">
        <f>C94*1.5</f>
        <v>8.043464601590819E-2</v>
      </c>
      <c r="D95" s="54">
        <f t="shared" si="34"/>
        <v>7.8460222205405078E-2</v>
      </c>
      <c r="E95" s="54">
        <f t="shared" si="34"/>
        <v>7.5318855471086132E-2</v>
      </c>
      <c r="F95" s="54">
        <f t="shared" si="34"/>
        <v>0.10430980766258138</v>
      </c>
      <c r="G95" s="54">
        <f t="shared" si="34"/>
        <v>7.7123252428828767E-2</v>
      </c>
      <c r="H95" s="54">
        <f t="shared" si="34"/>
        <v>7.6909074738463534E-2</v>
      </c>
      <c r="I95" s="54">
        <f t="shared" si="34"/>
        <v>7.6786479081365919E-2</v>
      </c>
      <c r="J95" s="54">
        <f t="shared" si="34"/>
        <v>7.6854504783524791E-2</v>
      </c>
      <c r="K95" s="54">
        <f t="shared" si="34"/>
        <v>7.6949489331399584E-2</v>
      </c>
      <c r="L95" s="54">
        <f t="shared" si="34"/>
        <v>7.7123252428828767E-2</v>
      </c>
      <c r="M95" s="54">
        <f t="shared" si="34"/>
        <v>7.537116156808929E-2</v>
      </c>
      <c r="N95" s="54">
        <f t="shared" si="34"/>
        <v>0.11473594071727938</v>
      </c>
      <c r="O95" s="54">
        <f t="shared" si="34"/>
        <v>7.1802499578056539E-2</v>
      </c>
      <c r="P95" s="54">
        <f t="shared" si="34"/>
        <v>4.4581660991824146E-2</v>
      </c>
      <c r="Q95" s="54">
        <f t="shared" si="34"/>
        <v>6.3767820173657661E-2</v>
      </c>
      <c r="R95" s="54">
        <f t="shared" si="34"/>
        <v>0.10643500008964268</v>
      </c>
      <c r="S95" s="54">
        <f t="shared" si="34"/>
        <v>6.628176212220277E-2</v>
      </c>
      <c r="T95" s="54">
        <f t="shared" si="34"/>
        <v>0.10229347390193969</v>
      </c>
      <c r="U95" s="54">
        <f t="shared" si="34"/>
        <v>9.0462080418846333E-2</v>
      </c>
      <c r="V95" s="54">
        <f t="shared" si="34"/>
        <v>8.0823094897314568E-2</v>
      </c>
      <c r="W95" s="54">
        <f t="shared" si="34"/>
        <v>0.14842274967510977</v>
      </c>
      <c r="X95" s="54">
        <f t="shared" si="34"/>
        <v>8.8596572009160462E-2</v>
      </c>
      <c r="Y95" s="54">
        <f t="shared" si="34"/>
        <v>2.741037243299687E-2</v>
      </c>
      <c r="Z95" s="54">
        <f t="shared" si="34"/>
        <v>0.12526959088773551</v>
      </c>
      <c r="AA95" s="54">
        <f t="shared" si="34"/>
        <v>0.12866669713977774</v>
      </c>
      <c r="AB95" s="54">
        <f t="shared" si="34"/>
        <v>0.19581645403392045</v>
      </c>
      <c r="AC95" s="54">
        <f t="shared" si="34"/>
        <v>0.14159644190150894</v>
      </c>
      <c r="AD95" s="54">
        <f t="shared" si="34"/>
        <v>7.6472433389918076E-2</v>
      </c>
      <c r="AE95" s="54">
        <f t="shared" si="34"/>
        <v>6.8516815072263634E-2</v>
      </c>
      <c r="AF95" s="54">
        <f t="shared" si="34"/>
        <v>8.2404920144209179E-2</v>
      </c>
      <c r="AG95" s="54">
        <f t="shared" si="34"/>
        <v>0.12442042841076204</v>
      </c>
      <c r="AH95" s="54">
        <f t="shared" si="34"/>
        <v>8.0706999673812049E-2</v>
      </c>
      <c r="AI95" s="54">
        <f t="shared" si="34"/>
        <v>0.16384649488730402</v>
      </c>
      <c r="AJ95" s="54">
        <f t="shared" si="34"/>
        <v>5.0604160699932552E-2</v>
      </c>
      <c r="AK95" s="54">
        <f t="shared" si="34"/>
        <v>7.1756862596339649E-2</v>
      </c>
      <c r="AL95" s="54">
        <f t="shared" si="34"/>
        <v>4.0105063094465244E-2</v>
      </c>
      <c r="AM95" s="54">
        <f t="shared" si="34"/>
        <v>7.0716656110686574E-2</v>
      </c>
      <c r="AN95" s="54">
        <f t="shared" si="34"/>
        <v>6.9795660512910945E-2</v>
      </c>
      <c r="AO95" s="54">
        <f t="shared" si="34"/>
        <v>7.660911789161548E-2</v>
      </c>
      <c r="AP95" s="54">
        <f t="shared" si="34"/>
        <v>5.2406530530768776E-2</v>
      </c>
      <c r="AQ95" s="54">
        <f t="shared" si="34"/>
        <v>7.0355972358248475E-2</v>
      </c>
      <c r="AR95" s="54">
        <f t="shared" si="34"/>
        <v>7.8566761248067704E-2</v>
      </c>
      <c r="AS95" s="54">
        <f t="shared" si="34"/>
        <v>0.18788918412596484</v>
      </c>
      <c r="AT95" s="54">
        <f t="shared" si="34"/>
        <v>0.10924849832301525</v>
      </c>
    </row>
    <row r="96" spans="2:46" ht="13.5">
      <c r="B96" s="44"/>
      <c r="C96" s="29"/>
    </row>
    <row r="97" spans="2:3" ht="13.5">
      <c r="B97" s="44" t="s">
        <v>182</v>
      </c>
      <c r="C97" s="54">
        <f>100*C93</f>
        <v>3.5748731562625862</v>
      </c>
    </row>
    <row r="98" spans="2:3" ht="13.5">
      <c r="B98" s="44" t="s">
        <v>183</v>
      </c>
      <c r="C98" s="54">
        <f>(100-C89)*C94</f>
        <v>3.7536168140757153</v>
      </c>
    </row>
    <row r="99" spans="2:3" ht="13.5">
      <c r="B99" s="44" t="s">
        <v>184</v>
      </c>
      <c r="C99" s="54">
        <f>(100-C89-C90)*C95</f>
        <v>4.8260787609544913</v>
      </c>
    </row>
    <row r="100" spans="2:3" ht="13.5">
      <c r="B100" s="44" t="s">
        <v>185</v>
      </c>
      <c r="C100" s="29">
        <f>SUM(C97:C99)</f>
        <v>12.154568731292793</v>
      </c>
    </row>
    <row r="101" spans="2:3" ht="13.5">
      <c r="B101" s="44"/>
    </row>
    <row r="102" spans="2:3" ht="13.5">
      <c r="B102" s="44" t="s">
        <v>186</v>
      </c>
      <c r="C102" s="55">
        <f>C55+C56</f>
        <v>0.12154568731292793</v>
      </c>
    </row>
    <row r="105" spans="2:3" ht="13.5">
      <c r="C105" s="44" t="s">
        <v>187</v>
      </c>
    </row>
    <row r="106" spans="2:3" ht="13.5">
      <c r="C106" s="56" t="s">
        <v>188</v>
      </c>
    </row>
    <row r="109" spans="2:3" ht="13.9">
      <c r="B109" s="44" t="s">
        <v>189</v>
      </c>
      <c r="C109" s="53">
        <f>1-C93</f>
        <v>0.96425126843737419</v>
      </c>
    </row>
    <row r="110" spans="2:3" ht="13.9">
      <c r="B110" s="44" t="s">
        <v>190</v>
      </c>
      <c r="C110" s="53">
        <f>1-C94</f>
        <v>0.94637690265606123</v>
      </c>
    </row>
    <row r="111" spans="2:3" ht="13.9">
      <c r="B111" s="44" t="s">
        <v>191</v>
      </c>
      <c r="C111" s="53">
        <f>1-C95</f>
        <v>0.91956535398409178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AO15"/>
  <sheetViews>
    <sheetView workbookViewId="0">
      <selection activeCell="S30" sqref="A23:S30"/>
    </sheetView>
  </sheetViews>
  <sheetFormatPr defaultRowHeight="14.25"/>
  <sheetData>
    <row r="2" spans="2:41">
      <c r="B2" t="s">
        <v>66</v>
      </c>
      <c r="C2" t="s">
        <v>67</v>
      </c>
    </row>
    <row r="3" spans="2:41">
      <c r="B3" t="s">
        <v>70</v>
      </c>
      <c r="C3" t="s">
        <v>200</v>
      </c>
    </row>
    <row r="4" spans="2:41">
      <c r="B4" t="s">
        <v>68</v>
      </c>
      <c r="C4" t="s">
        <v>69</v>
      </c>
    </row>
    <row r="5" spans="2:41">
      <c r="C5" s="18" t="s">
        <v>72</v>
      </c>
      <c r="D5" s="18" t="s">
        <v>73</v>
      </c>
      <c r="E5" s="18" t="s">
        <v>74</v>
      </c>
      <c r="F5" s="18" t="s">
        <v>75</v>
      </c>
      <c r="G5" s="18" t="s">
        <v>76</v>
      </c>
      <c r="H5" s="18" t="s">
        <v>77</v>
      </c>
      <c r="I5" s="18" t="s">
        <v>78</v>
      </c>
      <c r="J5" s="18" t="s">
        <v>79</v>
      </c>
      <c r="K5" s="18" t="s">
        <v>80</v>
      </c>
      <c r="L5" s="18" t="s">
        <v>81</v>
      </c>
      <c r="M5" s="18" t="s">
        <v>82</v>
      </c>
      <c r="N5" s="18" t="s">
        <v>83</v>
      </c>
      <c r="O5" s="18" t="s">
        <v>84</v>
      </c>
      <c r="P5" s="18" t="s">
        <v>85</v>
      </c>
      <c r="Q5" s="18" t="s">
        <v>86</v>
      </c>
      <c r="R5" s="18" t="s">
        <v>87</v>
      </c>
      <c r="S5" s="18" t="s">
        <v>88</v>
      </c>
      <c r="T5" s="18" t="s">
        <v>89</v>
      </c>
      <c r="U5" s="18" t="s">
        <v>90</v>
      </c>
      <c r="V5" s="18" t="s">
        <v>91</v>
      </c>
      <c r="W5" s="18" t="s">
        <v>92</v>
      </c>
      <c r="X5" s="18" t="s">
        <v>93</v>
      </c>
      <c r="Y5" s="18" t="s">
        <v>94</v>
      </c>
      <c r="Z5" s="18" t="s">
        <v>95</v>
      </c>
      <c r="AA5" s="18" t="s">
        <v>96</v>
      </c>
      <c r="AB5" s="18" t="s">
        <v>97</v>
      </c>
      <c r="AC5" s="18" t="s">
        <v>98</v>
      </c>
      <c r="AD5" s="18" t="s">
        <v>99</v>
      </c>
      <c r="AE5" s="18" t="s">
        <v>100</v>
      </c>
      <c r="AF5" s="18" t="s">
        <v>101</v>
      </c>
      <c r="AG5" s="18" t="s">
        <v>102</v>
      </c>
      <c r="AH5" s="18" t="s">
        <v>103</v>
      </c>
    </row>
    <row r="6" spans="2:41">
      <c r="C6" t="s">
        <v>72</v>
      </c>
      <c r="D6" t="s">
        <v>73</v>
      </c>
      <c r="E6" t="s">
        <v>74</v>
      </c>
      <c r="F6" t="s">
        <v>75</v>
      </c>
      <c r="G6" t="s">
        <v>76</v>
      </c>
      <c r="H6" t="s">
        <v>77</v>
      </c>
      <c r="I6" t="s">
        <v>78</v>
      </c>
      <c r="J6" t="s">
        <v>79</v>
      </c>
      <c r="K6" t="s">
        <v>80</v>
      </c>
      <c r="L6" t="s">
        <v>81</v>
      </c>
      <c r="M6" t="s">
        <v>82</v>
      </c>
      <c r="N6" t="s">
        <v>83</v>
      </c>
      <c r="O6" t="s">
        <v>84</v>
      </c>
      <c r="P6" t="s">
        <v>85</v>
      </c>
      <c r="Q6" t="s">
        <v>86</v>
      </c>
      <c r="R6" t="s">
        <v>87</v>
      </c>
      <c r="S6" t="s">
        <v>88</v>
      </c>
      <c r="T6" t="s">
        <v>89</v>
      </c>
      <c r="U6" t="s">
        <v>90</v>
      </c>
      <c r="V6" t="s">
        <v>91</v>
      </c>
      <c r="W6" t="s">
        <v>92</v>
      </c>
      <c r="X6" t="s">
        <v>93</v>
      </c>
      <c r="Y6" t="s">
        <v>94</v>
      </c>
      <c r="Z6" t="s">
        <v>95</v>
      </c>
      <c r="AA6" t="s">
        <v>96</v>
      </c>
      <c r="AB6" t="s">
        <v>97</v>
      </c>
      <c r="AC6" t="s">
        <v>98</v>
      </c>
      <c r="AD6" t="s">
        <v>99</v>
      </c>
      <c r="AE6" t="s">
        <v>139</v>
      </c>
      <c r="AF6" t="s">
        <v>202</v>
      </c>
      <c r="AG6" t="s">
        <v>100</v>
      </c>
      <c r="AH6" t="s">
        <v>101</v>
      </c>
      <c r="AI6" t="s">
        <v>141</v>
      </c>
      <c r="AJ6" t="s">
        <v>203</v>
      </c>
      <c r="AK6" t="s">
        <v>204</v>
      </c>
      <c r="AL6" t="s">
        <v>102</v>
      </c>
      <c r="AM6" t="s">
        <v>103</v>
      </c>
      <c r="AN6" t="s">
        <v>205</v>
      </c>
      <c r="AO6" t="s">
        <v>206</v>
      </c>
    </row>
    <row r="7" spans="2:41">
      <c r="B7" t="s">
        <v>104</v>
      </c>
      <c r="C7">
        <v>5.8500000000000003E-2</v>
      </c>
      <c r="D7">
        <v>2.6599999999999999E-2</v>
      </c>
      <c r="E7">
        <v>4.82E-2</v>
      </c>
      <c r="F7">
        <v>6.1800000000000001E-2</v>
      </c>
      <c r="G7">
        <v>6.1800000000000001E-2</v>
      </c>
      <c r="H7">
        <v>3.6700000000000003E-2</v>
      </c>
      <c r="I7" t="s">
        <v>105</v>
      </c>
      <c r="J7" t="s">
        <v>105</v>
      </c>
      <c r="K7" t="s">
        <v>105</v>
      </c>
      <c r="L7" t="s">
        <v>105</v>
      </c>
      <c r="M7">
        <v>3.9600000000000003E-2</v>
      </c>
      <c r="N7" t="s">
        <v>105</v>
      </c>
      <c r="O7" t="s">
        <v>105</v>
      </c>
      <c r="P7">
        <v>3.3399999999999999E-2</v>
      </c>
      <c r="Q7">
        <v>4.1799999999999997E-2</v>
      </c>
      <c r="R7">
        <v>8.1799999999999998E-2</v>
      </c>
      <c r="S7">
        <v>3.8699999999999998E-2</v>
      </c>
      <c r="T7">
        <v>2.1899999999999999E-2</v>
      </c>
      <c r="U7">
        <v>4.8300000000000003E-2</v>
      </c>
      <c r="V7" t="s">
        <v>105</v>
      </c>
      <c r="W7">
        <v>7.0999999999999994E-2</v>
      </c>
      <c r="X7" t="s">
        <v>105</v>
      </c>
      <c r="Y7">
        <v>6.08E-2</v>
      </c>
      <c r="Z7" t="s">
        <v>105</v>
      </c>
      <c r="AA7">
        <v>5.9700000000000003E-2</v>
      </c>
      <c r="AB7">
        <v>3.9199999999999999E-2</v>
      </c>
      <c r="AC7">
        <v>5.0299999999999997E-2</v>
      </c>
      <c r="AD7" t="s">
        <v>105</v>
      </c>
      <c r="AE7" t="s">
        <v>105</v>
      </c>
      <c r="AF7" t="s">
        <v>105</v>
      </c>
      <c r="AG7">
        <v>6.8199999999999997E-2</v>
      </c>
      <c r="AH7" t="s">
        <v>105</v>
      </c>
      <c r="AI7" t="s">
        <v>105</v>
      </c>
      <c r="AJ7" t="s">
        <v>105</v>
      </c>
      <c r="AK7" t="s">
        <v>105</v>
      </c>
      <c r="AL7" t="s">
        <v>105</v>
      </c>
      <c r="AM7" t="s">
        <v>105</v>
      </c>
      <c r="AN7" t="s">
        <v>105</v>
      </c>
      <c r="AO7" t="s">
        <v>105</v>
      </c>
    </row>
    <row r="8" spans="2:41">
      <c r="B8" t="s">
        <v>106</v>
      </c>
      <c r="C8">
        <v>6.5199999999999994E-2</v>
      </c>
      <c r="D8">
        <v>2.76E-2</v>
      </c>
      <c r="E8">
        <v>5.3800000000000001E-2</v>
      </c>
      <c r="F8">
        <v>4.6100000000000002E-2</v>
      </c>
      <c r="G8">
        <v>5.3999999999999999E-2</v>
      </c>
      <c r="H8">
        <v>3.5900000000000001E-2</v>
      </c>
      <c r="I8" t="s">
        <v>105</v>
      </c>
      <c r="J8" t="s">
        <v>105</v>
      </c>
      <c r="K8">
        <v>3.8300000000000001E-2</v>
      </c>
      <c r="L8" t="s">
        <v>105</v>
      </c>
      <c r="M8">
        <v>3.9E-2</v>
      </c>
      <c r="N8">
        <v>4.6699999999999998E-2</v>
      </c>
      <c r="O8" t="s">
        <v>105</v>
      </c>
      <c r="P8">
        <v>4.6300000000000001E-2</v>
      </c>
      <c r="Q8">
        <v>3.6799999999999999E-2</v>
      </c>
      <c r="R8">
        <v>7.6600000000000001E-2</v>
      </c>
      <c r="S8">
        <v>4.53E-2</v>
      </c>
      <c r="T8">
        <v>2.1999999999999999E-2</v>
      </c>
      <c r="U8">
        <v>4.9099999999999998E-2</v>
      </c>
      <c r="V8">
        <v>5.91E-2</v>
      </c>
      <c r="W8">
        <v>5.1900000000000002E-2</v>
      </c>
      <c r="X8">
        <v>3.9800000000000002E-2</v>
      </c>
      <c r="Y8">
        <v>5.6300000000000003E-2</v>
      </c>
      <c r="Z8">
        <v>4.6199999999999998E-2</v>
      </c>
      <c r="AA8">
        <v>6.3299999999999995E-2</v>
      </c>
      <c r="AB8">
        <v>4.0500000000000001E-2</v>
      </c>
      <c r="AC8">
        <v>5.1799999999999999E-2</v>
      </c>
      <c r="AD8">
        <v>4.53E-2</v>
      </c>
      <c r="AE8" t="s">
        <v>105</v>
      </c>
      <c r="AF8" t="s">
        <v>105</v>
      </c>
      <c r="AG8">
        <v>6.4600000000000005E-2</v>
      </c>
      <c r="AH8" t="s">
        <v>105</v>
      </c>
      <c r="AI8" t="s">
        <v>105</v>
      </c>
      <c r="AJ8" t="s">
        <v>105</v>
      </c>
      <c r="AK8" t="s">
        <v>105</v>
      </c>
      <c r="AL8">
        <v>1.41E-2</v>
      </c>
      <c r="AM8" t="s">
        <v>105</v>
      </c>
      <c r="AN8" t="s">
        <v>105</v>
      </c>
      <c r="AO8" t="s">
        <v>105</v>
      </c>
    </row>
    <row r="9" spans="2:41">
      <c r="B9" t="s">
        <v>107</v>
      </c>
      <c r="C9">
        <v>6.9199999999999998E-2</v>
      </c>
      <c r="D9">
        <v>2.5100000000000001E-2</v>
      </c>
      <c r="E9">
        <v>5.5500000000000001E-2</v>
      </c>
      <c r="F9">
        <v>4.9599999999999998E-2</v>
      </c>
      <c r="G9">
        <v>5.6099999999999997E-2</v>
      </c>
      <c r="H9">
        <v>3.7100000000000001E-2</v>
      </c>
      <c r="I9" t="s">
        <v>105</v>
      </c>
      <c r="J9">
        <v>2.69E-2</v>
      </c>
      <c r="K9">
        <v>4.1399999999999999E-2</v>
      </c>
      <c r="L9" t="s">
        <v>105</v>
      </c>
      <c r="M9">
        <v>3.8399999999999997E-2</v>
      </c>
      <c r="N9">
        <v>4.4200000000000003E-2</v>
      </c>
      <c r="O9" t="s">
        <v>105</v>
      </c>
      <c r="P9">
        <v>4.6399999999999997E-2</v>
      </c>
      <c r="Q9">
        <v>3.9100000000000003E-2</v>
      </c>
      <c r="R9">
        <v>7.4499999999999997E-2</v>
      </c>
      <c r="S9">
        <v>5.1900000000000002E-2</v>
      </c>
      <c r="T9">
        <v>2.1999999999999999E-2</v>
      </c>
      <c r="U9">
        <v>5.1499999999999997E-2</v>
      </c>
      <c r="V9">
        <v>6.7100000000000007E-2</v>
      </c>
      <c r="W9">
        <v>4.5900000000000003E-2</v>
      </c>
      <c r="X9">
        <v>5.1400000000000001E-2</v>
      </c>
      <c r="Y9">
        <v>5.0200000000000002E-2</v>
      </c>
      <c r="Z9">
        <v>5.0999999999999997E-2</v>
      </c>
      <c r="AA9">
        <v>6.2E-2</v>
      </c>
      <c r="AB9">
        <v>4.1700000000000001E-2</v>
      </c>
      <c r="AC9">
        <v>5.16E-2</v>
      </c>
      <c r="AD9">
        <v>4.0500000000000001E-2</v>
      </c>
      <c r="AE9" t="s">
        <v>105</v>
      </c>
      <c r="AF9" t="s">
        <v>105</v>
      </c>
      <c r="AG9">
        <v>6.6900000000000001E-2</v>
      </c>
      <c r="AH9" t="s">
        <v>105</v>
      </c>
      <c r="AI9" t="s">
        <v>105</v>
      </c>
      <c r="AJ9" t="s">
        <v>105</v>
      </c>
      <c r="AK9" t="s">
        <v>105</v>
      </c>
      <c r="AL9">
        <v>1.5100000000000001E-2</v>
      </c>
      <c r="AM9" t="s">
        <v>105</v>
      </c>
      <c r="AN9" t="s">
        <v>105</v>
      </c>
      <c r="AO9" t="s">
        <v>105</v>
      </c>
    </row>
    <row r="10" spans="2:41">
      <c r="B10" t="s">
        <v>108</v>
      </c>
      <c r="C10">
        <v>7.1900000000000006E-2</v>
      </c>
      <c r="D10">
        <v>2.18E-2</v>
      </c>
      <c r="E10">
        <v>6.4000000000000001E-2</v>
      </c>
      <c r="F10">
        <v>4.9599999999999998E-2</v>
      </c>
      <c r="G10">
        <v>5.7000000000000002E-2</v>
      </c>
      <c r="H10">
        <v>3.9600000000000003E-2</v>
      </c>
      <c r="I10" t="s">
        <v>105</v>
      </c>
      <c r="J10">
        <v>2.75E-2</v>
      </c>
      <c r="K10">
        <v>6.83E-2</v>
      </c>
      <c r="L10" t="s">
        <v>105</v>
      </c>
      <c r="M10">
        <v>3.7900000000000003E-2</v>
      </c>
      <c r="N10">
        <v>4.4900000000000002E-2</v>
      </c>
      <c r="O10">
        <v>3.5499999999999997E-2</v>
      </c>
      <c r="P10">
        <v>4.6199999999999998E-2</v>
      </c>
      <c r="Q10">
        <v>5.4199999999999998E-2</v>
      </c>
      <c r="R10">
        <v>7.0999999999999994E-2</v>
      </c>
      <c r="S10">
        <v>5.2200000000000003E-2</v>
      </c>
      <c r="T10">
        <v>2.1999999999999999E-2</v>
      </c>
      <c r="U10">
        <v>4.9500000000000002E-2</v>
      </c>
      <c r="V10">
        <v>6.7100000000000007E-2</v>
      </c>
      <c r="W10">
        <v>4.9500000000000002E-2</v>
      </c>
      <c r="X10">
        <v>4.5499999999999999E-2</v>
      </c>
      <c r="Y10">
        <v>5.0500000000000003E-2</v>
      </c>
      <c r="Z10">
        <v>5.16E-2</v>
      </c>
      <c r="AA10">
        <v>6.54E-2</v>
      </c>
      <c r="AB10">
        <v>4.4499999999999998E-2</v>
      </c>
      <c r="AC10">
        <v>6.0600000000000001E-2</v>
      </c>
      <c r="AD10" t="s">
        <v>105</v>
      </c>
      <c r="AE10" t="s">
        <v>105</v>
      </c>
      <c r="AF10" t="s">
        <v>105</v>
      </c>
      <c r="AG10">
        <v>7.85E-2</v>
      </c>
      <c r="AH10" t="s">
        <v>105</v>
      </c>
      <c r="AI10" t="s">
        <v>105</v>
      </c>
      <c r="AJ10" t="s">
        <v>105</v>
      </c>
      <c r="AK10" t="s">
        <v>105</v>
      </c>
      <c r="AL10">
        <v>1.95E-2</v>
      </c>
      <c r="AM10" t="s">
        <v>105</v>
      </c>
      <c r="AN10" t="s">
        <v>105</v>
      </c>
      <c r="AO10" t="s">
        <v>105</v>
      </c>
    </row>
    <row r="11" spans="2:41">
      <c r="B11" t="s">
        <v>109</v>
      </c>
      <c r="C11">
        <v>8.3699999999999997E-2</v>
      </c>
      <c r="D11">
        <v>3.0300000000000001E-2</v>
      </c>
      <c r="E11">
        <v>7.3300000000000004E-2</v>
      </c>
      <c r="F11">
        <v>5.2400000000000002E-2</v>
      </c>
      <c r="G11">
        <v>5.8799999999999998E-2</v>
      </c>
      <c r="H11">
        <v>4.4499999999999998E-2</v>
      </c>
      <c r="I11">
        <v>6.0100000000000001E-2</v>
      </c>
      <c r="J11">
        <v>2.76E-2</v>
      </c>
      <c r="K11">
        <v>7.5800000000000006E-2</v>
      </c>
      <c r="L11" t="s">
        <v>105</v>
      </c>
      <c r="M11">
        <v>3.7999999999999999E-2</v>
      </c>
      <c r="N11">
        <v>4.3099999999999999E-2</v>
      </c>
      <c r="O11">
        <v>3.6400000000000002E-2</v>
      </c>
      <c r="P11">
        <v>5.6099999999999997E-2</v>
      </c>
      <c r="Q11">
        <v>5.2200000000000003E-2</v>
      </c>
      <c r="R11">
        <v>7.2300000000000003E-2</v>
      </c>
      <c r="S11" t="s">
        <v>105</v>
      </c>
      <c r="T11">
        <v>2.1999999999999999E-2</v>
      </c>
      <c r="U11">
        <v>5.2699999999999997E-2</v>
      </c>
      <c r="V11">
        <v>6.4100000000000004E-2</v>
      </c>
      <c r="W11">
        <v>4.7800000000000002E-2</v>
      </c>
      <c r="X11">
        <v>4.4200000000000003E-2</v>
      </c>
      <c r="Y11">
        <v>5.0299999999999997E-2</v>
      </c>
      <c r="Z11">
        <v>5.4399999999999997E-2</v>
      </c>
      <c r="AA11">
        <v>7.4099999999999999E-2</v>
      </c>
      <c r="AB11">
        <v>4.6300000000000001E-2</v>
      </c>
      <c r="AC11">
        <v>7.0099999999999996E-2</v>
      </c>
      <c r="AD11">
        <v>3.32E-2</v>
      </c>
      <c r="AE11" t="s">
        <v>105</v>
      </c>
      <c r="AF11" t="s">
        <v>105</v>
      </c>
      <c r="AG11">
        <v>8.1699999999999995E-2</v>
      </c>
      <c r="AH11">
        <v>3.8300000000000001E-2</v>
      </c>
      <c r="AI11" t="s">
        <v>105</v>
      </c>
      <c r="AJ11" t="s">
        <v>105</v>
      </c>
      <c r="AK11" t="s">
        <v>105</v>
      </c>
      <c r="AL11">
        <v>2.8799999999999999E-2</v>
      </c>
      <c r="AM11" t="s">
        <v>105</v>
      </c>
      <c r="AN11" t="s">
        <v>105</v>
      </c>
      <c r="AO11" t="s">
        <v>105</v>
      </c>
    </row>
    <row r="12" spans="2:41">
      <c r="B12" t="s">
        <v>110</v>
      </c>
      <c r="C12">
        <v>9.01E-2</v>
      </c>
      <c r="D12">
        <v>3.2500000000000001E-2</v>
      </c>
      <c r="E12">
        <v>7.2400000000000006E-2</v>
      </c>
      <c r="F12">
        <v>5.3499999999999999E-2</v>
      </c>
      <c r="G12">
        <v>5.8700000000000002E-2</v>
      </c>
      <c r="H12">
        <v>3.1099999999999999E-2</v>
      </c>
      <c r="I12">
        <v>6.6900000000000001E-2</v>
      </c>
      <c r="J12">
        <v>2.8000000000000001E-2</v>
      </c>
      <c r="K12">
        <v>9.6600000000000005E-2</v>
      </c>
      <c r="L12">
        <v>4.7E-2</v>
      </c>
      <c r="M12">
        <v>4.3499999999999997E-2</v>
      </c>
      <c r="N12">
        <v>4.19E-2</v>
      </c>
      <c r="O12">
        <v>3.7400000000000003E-2</v>
      </c>
      <c r="P12">
        <v>5.6899999999999999E-2</v>
      </c>
      <c r="Q12">
        <v>5.57E-2</v>
      </c>
      <c r="R12">
        <v>7.2999999999999995E-2</v>
      </c>
      <c r="S12">
        <v>5.3400000000000003E-2</v>
      </c>
      <c r="T12">
        <v>2.1999999999999999E-2</v>
      </c>
      <c r="U12">
        <v>5.8900000000000001E-2</v>
      </c>
      <c r="V12">
        <v>6.4399999999999999E-2</v>
      </c>
      <c r="W12">
        <v>5.6300000000000003E-2</v>
      </c>
      <c r="X12">
        <v>4.3400000000000001E-2</v>
      </c>
      <c r="Y12">
        <v>4.8899999999999999E-2</v>
      </c>
      <c r="Z12">
        <v>5.6899999999999999E-2</v>
      </c>
      <c r="AA12">
        <v>7.17E-2</v>
      </c>
      <c r="AB12">
        <v>4.8500000000000001E-2</v>
      </c>
      <c r="AC12">
        <v>7.4300000000000005E-2</v>
      </c>
      <c r="AD12">
        <v>3.56E-2</v>
      </c>
      <c r="AE12">
        <v>6.13E-2</v>
      </c>
      <c r="AF12" t="s">
        <v>105</v>
      </c>
      <c r="AG12">
        <v>8.3099999999999993E-2</v>
      </c>
      <c r="AH12">
        <v>4.1799999999999997E-2</v>
      </c>
      <c r="AI12" t="s">
        <v>105</v>
      </c>
      <c r="AJ12" t="s">
        <v>105</v>
      </c>
      <c r="AK12" t="s">
        <v>105</v>
      </c>
      <c r="AL12">
        <v>3.4099999999999998E-2</v>
      </c>
      <c r="AM12">
        <v>3.2899999999999999E-2</v>
      </c>
      <c r="AN12" t="s">
        <v>105</v>
      </c>
      <c r="AO12" t="s">
        <v>105</v>
      </c>
    </row>
    <row r="13" spans="2:41">
      <c r="B13" t="s">
        <v>207</v>
      </c>
      <c r="C13">
        <v>9.3200000000000005E-2</v>
      </c>
      <c r="D13">
        <v>2.9399999999999999E-2</v>
      </c>
      <c r="E13">
        <v>7.5800000000000006E-2</v>
      </c>
      <c r="F13">
        <v>5.3600000000000002E-2</v>
      </c>
      <c r="G13">
        <v>6.2300000000000001E-2</v>
      </c>
      <c r="H13">
        <v>5.28E-2</v>
      </c>
      <c r="I13">
        <v>7.8E-2</v>
      </c>
      <c r="J13">
        <v>2.6499999999999999E-2</v>
      </c>
      <c r="K13">
        <v>3.6200000000000003E-2</v>
      </c>
      <c r="L13">
        <v>4.7100000000000003E-2</v>
      </c>
      <c r="M13">
        <v>4.2900000000000001E-2</v>
      </c>
      <c r="N13">
        <v>4.3700000000000003E-2</v>
      </c>
      <c r="O13">
        <v>3.7400000000000003E-2</v>
      </c>
      <c r="P13">
        <v>5.6399999999999999E-2</v>
      </c>
      <c r="Q13">
        <v>3.9699999999999999E-2</v>
      </c>
      <c r="R13">
        <v>7.3099999999999998E-2</v>
      </c>
      <c r="S13">
        <v>4.4299999999999999E-2</v>
      </c>
      <c r="T13">
        <v>2.1999999999999999E-2</v>
      </c>
      <c r="U13">
        <v>6.0999999999999999E-2</v>
      </c>
      <c r="V13">
        <v>6.0400000000000002E-2</v>
      </c>
      <c r="W13">
        <v>5.3499999999999999E-2</v>
      </c>
      <c r="X13">
        <v>5.1400000000000001E-2</v>
      </c>
      <c r="Y13">
        <v>5.2999999999999999E-2</v>
      </c>
      <c r="Z13">
        <v>5.6399999999999999E-2</v>
      </c>
      <c r="AA13">
        <v>7.3300000000000004E-2</v>
      </c>
      <c r="AB13">
        <v>4.8399999999999999E-2</v>
      </c>
      <c r="AC13">
        <v>7.5600000000000001E-2</v>
      </c>
      <c r="AD13">
        <v>3.5999999999999997E-2</v>
      </c>
      <c r="AE13">
        <v>5.4199999999999998E-2</v>
      </c>
      <c r="AF13" t="s">
        <v>105</v>
      </c>
      <c r="AG13">
        <v>7.5700000000000003E-2</v>
      </c>
      <c r="AH13">
        <v>4.5499999999999999E-2</v>
      </c>
      <c r="AI13" t="s">
        <v>105</v>
      </c>
      <c r="AJ13" t="s">
        <v>105</v>
      </c>
      <c r="AK13">
        <v>3.2099999999999997E-2</v>
      </c>
      <c r="AL13">
        <v>2.9399999999999999E-2</v>
      </c>
      <c r="AM13">
        <v>3.27E-2</v>
      </c>
      <c r="AN13">
        <v>2.53E-2</v>
      </c>
      <c r="AO13" t="s">
        <v>105</v>
      </c>
    </row>
    <row r="14" spans="2:41">
      <c r="B14" t="s">
        <v>208</v>
      </c>
      <c r="C14">
        <v>9.8400000000000001E-2</v>
      </c>
      <c r="D14">
        <v>1.9199999999999998E-2</v>
      </c>
      <c r="E14">
        <v>6.2600000000000003E-2</v>
      </c>
      <c r="F14">
        <v>5.4699999999999999E-2</v>
      </c>
      <c r="G14">
        <v>6.6799999999999998E-2</v>
      </c>
      <c r="H14">
        <v>5.2200000000000003E-2</v>
      </c>
      <c r="I14">
        <v>6.9699999999999998E-2</v>
      </c>
      <c r="J14">
        <v>2.7099999999999999E-2</v>
      </c>
      <c r="K14">
        <v>4.9700000000000001E-2</v>
      </c>
      <c r="L14">
        <v>4.9500000000000002E-2</v>
      </c>
      <c r="M14">
        <v>4.2200000000000001E-2</v>
      </c>
      <c r="N14">
        <v>4.58E-2</v>
      </c>
      <c r="O14">
        <v>3.7699999999999997E-2</v>
      </c>
      <c r="P14">
        <v>5.6399999999999999E-2</v>
      </c>
      <c r="Q14">
        <v>3.7999999999999999E-2</v>
      </c>
      <c r="R14">
        <v>7.0999999999999994E-2</v>
      </c>
      <c r="S14">
        <v>4.3099999999999999E-2</v>
      </c>
      <c r="T14">
        <v>2.1999999999999999E-2</v>
      </c>
      <c r="U14">
        <v>5.8099999999999999E-2</v>
      </c>
      <c r="V14">
        <v>5.8900000000000001E-2</v>
      </c>
      <c r="W14">
        <v>5.4199999999999998E-2</v>
      </c>
      <c r="X14">
        <v>5.9900000000000002E-2</v>
      </c>
      <c r="Y14">
        <v>5.2999999999999999E-2</v>
      </c>
      <c r="Z14">
        <v>5.6599999999999998E-2</v>
      </c>
      <c r="AA14">
        <v>7.0199999999999999E-2</v>
      </c>
      <c r="AB14">
        <v>4.87E-2</v>
      </c>
      <c r="AC14">
        <v>7.17E-2</v>
      </c>
      <c r="AD14">
        <v>4.2299999999999997E-2</v>
      </c>
      <c r="AE14">
        <v>5.8099999999999999E-2</v>
      </c>
      <c r="AF14">
        <v>6.8500000000000005E-2</v>
      </c>
      <c r="AG14">
        <v>7.17E-2</v>
      </c>
      <c r="AH14">
        <v>4.4499999999999998E-2</v>
      </c>
      <c r="AI14" t="s">
        <v>105</v>
      </c>
      <c r="AJ14" t="s">
        <v>105</v>
      </c>
      <c r="AK14">
        <v>2.92E-2</v>
      </c>
      <c r="AL14">
        <v>2.9700000000000001E-2</v>
      </c>
      <c r="AM14" t="s">
        <v>105</v>
      </c>
      <c r="AN14">
        <v>2.3800000000000002E-2</v>
      </c>
      <c r="AO14" t="s">
        <v>105</v>
      </c>
    </row>
    <row r="15" spans="2:41">
      <c r="B15" t="s">
        <v>209</v>
      </c>
      <c r="C15">
        <v>0.1009</v>
      </c>
      <c r="D15">
        <v>2.1999999999999999E-2</v>
      </c>
      <c r="E15">
        <v>6.3500000000000001E-2</v>
      </c>
      <c r="F15">
        <v>5.5800000000000002E-2</v>
      </c>
      <c r="G15">
        <v>6.8599999999999994E-2</v>
      </c>
      <c r="H15">
        <v>5.1700000000000003E-2</v>
      </c>
      <c r="I15">
        <v>6.6400000000000001E-2</v>
      </c>
      <c r="J15">
        <v>2.7799999999999998E-2</v>
      </c>
      <c r="K15">
        <v>5.2299999999999999E-2</v>
      </c>
      <c r="L15">
        <v>4.7500000000000001E-2</v>
      </c>
      <c r="M15">
        <v>4.2799999999999998E-2</v>
      </c>
      <c r="N15">
        <v>5.1700000000000003E-2</v>
      </c>
      <c r="O15">
        <v>3.7699999999999997E-2</v>
      </c>
      <c r="P15">
        <v>5.6500000000000002E-2</v>
      </c>
      <c r="Q15">
        <v>3.4700000000000002E-2</v>
      </c>
      <c r="R15">
        <v>7.0999999999999994E-2</v>
      </c>
      <c r="S15">
        <v>4.2000000000000003E-2</v>
      </c>
      <c r="T15">
        <v>2.1999999999999999E-2</v>
      </c>
      <c r="U15">
        <v>5.4600000000000003E-2</v>
      </c>
      <c r="V15">
        <v>5.9299999999999999E-2</v>
      </c>
      <c r="W15">
        <v>5.5100000000000003E-2</v>
      </c>
      <c r="X15">
        <v>4.7300000000000002E-2</v>
      </c>
      <c r="Y15">
        <v>5.21E-2</v>
      </c>
      <c r="Z15">
        <v>5.5300000000000002E-2</v>
      </c>
      <c r="AA15">
        <v>7.5200000000000003E-2</v>
      </c>
      <c r="AB15">
        <v>4.82E-2</v>
      </c>
      <c r="AC15">
        <v>7.9399999999999998E-2</v>
      </c>
      <c r="AD15">
        <v>5.0200000000000002E-2</v>
      </c>
      <c r="AE15">
        <v>6.2700000000000006E-2</v>
      </c>
      <c r="AF15">
        <v>7.6799999999999993E-2</v>
      </c>
      <c r="AG15">
        <v>6.6299999999999998E-2</v>
      </c>
      <c r="AH15">
        <v>4.4600000000000001E-2</v>
      </c>
      <c r="AI15">
        <v>4.1999999999999997E-3</v>
      </c>
      <c r="AJ15">
        <v>0</v>
      </c>
      <c r="AK15">
        <v>2.8500000000000001E-2</v>
      </c>
      <c r="AL15">
        <v>3.4799999999999998E-2</v>
      </c>
      <c r="AM15">
        <v>3.7999999999999999E-2</v>
      </c>
      <c r="AN15">
        <v>2.76E-2</v>
      </c>
      <c r="AO15">
        <v>2.7799999999999998E-2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AT133"/>
  <sheetViews>
    <sheetView zoomScale="115" zoomScaleNormal="115" workbookViewId="0">
      <selection activeCell="C17" sqref="C17"/>
    </sheetView>
  </sheetViews>
  <sheetFormatPr defaultColWidth="9.1328125" defaultRowHeight="12.75"/>
  <cols>
    <col min="1" max="1" width="9.1328125" style="2"/>
    <col min="2" max="2" width="18.265625" style="2" customWidth="1"/>
    <col min="3" max="3" width="41.73046875" style="2" bestFit="1" customWidth="1"/>
    <col min="4" max="4" width="19" style="2" customWidth="1"/>
    <col min="5" max="5" width="9.1328125" style="2"/>
    <col min="6" max="6" width="11.59765625" style="2" bestFit="1" customWidth="1"/>
    <col min="7" max="7" width="12.59765625" style="2" bestFit="1" customWidth="1"/>
    <col min="8" max="8" width="12" style="2" customWidth="1"/>
    <col min="9" max="10" width="11.73046875" style="2" bestFit="1" customWidth="1"/>
    <col min="11" max="12" width="12.59765625" style="2" bestFit="1" customWidth="1"/>
    <col min="13" max="13" width="12.73046875" style="2" bestFit="1" customWidth="1"/>
    <col min="14" max="14" width="12.59765625" style="2" bestFit="1" customWidth="1"/>
    <col min="15" max="15" width="11.73046875" style="2" bestFit="1" customWidth="1"/>
    <col min="16" max="16" width="12.59765625" style="2" bestFit="1" customWidth="1"/>
    <col min="17" max="17" width="12.73046875" style="2" bestFit="1" customWidth="1"/>
    <col min="18" max="18" width="12.59765625" style="2" bestFit="1" customWidth="1"/>
    <col min="19" max="19" width="12.73046875" style="2" bestFit="1" customWidth="1"/>
    <col min="20" max="21" width="12.59765625" style="2" bestFit="1" customWidth="1"/>
    <col min="22" max="22" width="11.73046875" style="2" bestFit="1" customWidth="1"/>
    <col min="23" max="23" width="13.73046875" style="2" bestFit="1" customWidth="1"/>
    <col min="24" max="24" width="12.73046875" style="2" bestFit="1" customWidth="1"/>
    <col min="25" max="26" width="11.59765625" style="2" bestFit="1" customWidth="1"/>
    <col min="27" max="27" width="11.73046875" style="2" bestFit="1" customWidth="1"/>
    <col min="28" max="28" width="12.59765625" style="2" bestFit="1" customWidth="1"/>
    <col min="29" max="29" width="12.73046875" style="2" bestFit="1" customWidth="1"/>
    <col min="30" max="32" width="12.59765625" style="2" bestFit="1" customWidth="1"/>
    <col min="33" max="34" width="11.73046875" style="2" bestFit="1" customWidth="1"/>
    <col min="35" max="35" width="11.59765625" style="2" bestFit="1" customWidth="1"/>
    <col min="36" max="36" width="13.73046875" style="2" bestFit="1" customWidth="1"/>
    <col min="37" max="37" width="12.59765625" style="2" bestFit="1" customWidth="1"/>
    <col min="38" max="16384" width="9.1328125" style="2"/>
  </cols>
  <sheetData>
    <row r="2" spans="2:46">
      <c r="B2" s="1" t="s">
        <v>333</v>
      </c>
      <c r="D2" s="2">
        <v>7.0000000000000007E-2</v>
      </c>
    </row>
    <row r="3" spans="2:46" ht="14.25">
      <c r="J3" s="65"/>
      <c r="K3" s="65"/>
      <c r="L3" s="65"/>
      <c r="M3" s="65"/>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row>
    <row r="4" spans="2:46" ht="14.25">
      <c r="B4" s="3" t="s">
        <v>1</v>
      </c>
      <c r="C4" s="4"/>
      <c r="D4" s="4"/>
      <c r="E4" s="4"/>
      <c r="F4" s="4"/>
      <c r="G4" s="4"/>
      <c r="H4" s="5"/>
      <c r="I4" s="5"/>
    </row>
    <row r="5" spans="2:46" ht="14.65" thickBot="1">
      <c r="B5" s="6" t="s">
        <v>2</v>
      </c>
      <c r="C5" s="7" t="s">
        <v>3</v>
      </c>
      <c r="D5" s="7" t="s">
        <v>4</v>
      </c>
      <c r="E5" s="7" t="s">
        <v>5</v>
      </c>
      <c r="F5" s="7" t="s">
        <v>6</v>
      </c>
      <c r="G5" s="8" t="s">
        <v>7</v>
      </c>
      <c r="H5" s="7" t="s">
        <v>8</v>
      </c>
      <c r="I5" s="9" t="s">
        <v>9</v>
      </c>
      <c r="J5" s="7" t="s">
        <v>10</v>
      </c>
      <c r="K5" s="7" t="s">
        <v>11</v>
      </c>
      <c r="L5" s="7" t="s">
        <v>12</v>
      </c>
      <c r="M5" s="7" t="s">
        <v>13</v>
      </c>
      <c r="N5" s="7" t="s">
        <v>14</v>
      </c>
      <c r="O5" s="7" t="s">
        <v>15</v>
      </c>
      <c r="P5" s="7" t="s">
        <v>16</v>
      </c>
      <c r="Q5" s="7" t="s">
        <v>17</v>
      </c>
      <c r="R5" s="7" t="s">
        <v>18</v>
      </c>
      <c r="S5" s="7" t="s">
        <v>199</v>
      </c>
      <c r="T5" s="7" t="s">
        <v>19</v>
      </c>
      <c r="U5" s="7" t="s">
        <v>20</v>
      </c>
      <c r="V5" s="7" t="s">
        <v>21</v>
      </c>
      <c r="W5" s="7" t="s">
        <v>22</v>
      </c>
      <c r="X5" s="7" t="s">
        <v>23</v>
      </c>
      <c r="Y5" s="7" t="s">
        <v>24</v>
      </c>
      <c r="Z5" s="7" t="s">
        <v>25</v>
      </c>
      <c r="AA5" s="7" t="s">
        <v>26</v>
      </c>
      <c r="AB5" s="7" t="s">
        <v>27</v>
      </c>
      <c r="AC5" s="7" t="s">
        <v>28</v>
      </c>
      <c r="AD5" s="7" t="s">
        <v>29</v>
      </c>
      <c r="AE5" s="7" t="s">
        <v>30</v>
      </c>
      <c r="AF5" s="7" t="s">
        <v>31</v>
      </c>
      <c r="AG5" s="7" t="s">
        <v>32</v>
      </c>
      <c r="AH5" s="7" t="s">
        <v>33</v>
      </c>
      <c r="AI5" s="7" t="s">
        <v>34</v>
      </c>
      <c r="AJ5" s="7" t="s">
        <v>35</v>
      </c>
      <c r="AK5" s="7" t="s">
        <v>36</v>
      </c>
      <c r="AL5" s="7" t="s">
        <v>37</v>
      </c>
      <c r="AM5" s="7" t="s">
        <v>38</v>
      </c>
      <c r="AN5" s="7" t="s">
        <v>39</v>
      </c>
      <c r="AO5" s="10" t="s">
        <v>40</v>
      </c>
      <c r="AP5" s="10" t="s">
        <v>41</v>
      </c>
      <c r="AQ5" s="10" t="s">
        <v>42</v>
      </c>
      <c r="AR5" s="10" t="s">
        <v>43</v>
      </c>
      <c r="AS5" s="10" t="s">
        <v>44</v>
      </c>
      <c r="AT5" s="10" t="s">
        <v>210</v>
      </c>
    </row>
    <row r="6" spans="2:46" ht="14.25">
      <c r="B6" s="97" t="s">
        <v>341</v>
      </c>
      <c r="C6" s="2" t="s">
        <v>216</v>
      </c>
      <c r="E6" s="11"/>
      <c r="F6" s="11"/>
      <c r="H6" s="11">
        <v>2010</v>
      </c>
      <c r="I6" s="11"/>
      <c r="J6" s="12">
        <f>MAX(G104:G107)</f>
        <v>1.970721265560527E-2</v>
      </c>
      <c r="K6" s="12">
        <f>MAX(H104:H107)</f>
        <v>0.40638585022034091</v>
      </c>
      <c r="L6" s="12">
        <f>MAX(I104:I107)</f>
        <v>3.239418759391436E-2</v>
      </c>
      <c r="M6" s="12">
        <f>MAX(J104:J107)</f>
        <v>9.3280829881120839E-2</v>
      </c>
      <c r="N6" s="12"/>
      <c r="O6" s="12">
        <f t="shared" ref="O6:Y6" si="0">MAX(L104:L107)</f>
        <v>0.12425654720087743</v>
      </c>
      <c r="P6" s="12">
        <f t="shared" si="0"/>
        <v>0</v>
      </c>
      <c r="Q6" s="12">
        <f t="shared" si="0"/>
        <v>7.4065510069359991E-2</v>
      </c>
      <c r="R6" s="12">
        <f t="shared" si="0"/>
        <v>1.0851003449513084E-2</v>
      </c>
      <c r="S6" s="12">
        <f t="shared" si="0"/>
        <v>0</v>
      </c>
      <c r="T6" s="12">
        <f t="shared" si="0"/>
        <v>0.1457357136792731</v>
      </c>
      <c r="U6" s="12">
        <f t="shared" si="0"/>
        <v>3.1431269597665894E-2</v>
      </c>
      <c r="V6" s="12">
        <f t="shared" si="0"/>
        <v>0.27428267229311093</v>
      </c>
      <c r="W6" s="12">
        <f t="shared" si="0"/>
        <v>2.42495855722763E-2</v>
      </c>
      <c r="X6" s="12">
        <f t="shared" si="0"/>
        <v>0.16832272800884768</v>
      </c>
      <c r="Y6" s="12">
        <f t="shared" si="0"/>
        <v>0</v>
      </c>
      <c r="Z6" s="12"/>
      <c r="AA6" s="12">
        <f>MAX(X104:X107)</f>
        <v>0.19144410727464259</v>
      </c>
      <c r="AB6" s="12">
        <f>MAX(Y104:Y107)</f>
        <v>4.2059905526930973E-2</v>
      </c>
      <c r="AC6" s="12">
        <f>MAX(Z104:Z107)</f>
        <v>6.7105560595359685E-3</v>
      </c>
      <c r="AD6" s="12">
        <f>MAX(AA104:AA107)</f>
        <v>2.0332185048896164E-2</v>
      </c>
      <c r="AE6" s="12"/>
      <c r="AF6" s="12">
        <f t="shared" ref="AF6:AN6" si="1">MAX(AC104:AC107)</f>
        <v>3.0546452601140039</v>
      </c>
      <c r="AG6" s="12">
        <f t="shared" si="1"/>
        <v>1.680493246276853E-2</v>
      </c>
      <c r="AH6" s="12">
        <f t="shared" si="1"/>
        <v>4.6915581150462328E-2</v>
      </c>
      <c r="AI6" s="12">
        <f t="shared" si="1"/>
        <v>5.2611761798524604E-3</v>
      </c>
      <c r="AJ6" s="12">
        <f t="shared" si="1"/>
        <v>9.6449774167556457E-2</v>
      </c>
      <c r="AK6" s="12">
        <f t="shared" si="1"/>
        <v>2.8468385869297376E-2</v>
      </c>
      <c r="AL6" s="12">
        <f t="shared" si="1"/>
        <v>0</v>
      </c>
      <c r="AM6" s="12">
        <f t="shared" si="1"/>
        <v>4.3317199080326552E-2</v>
      </c>
      <c r="AN6" s="12">
        <f t="shared" si="1"/>
        <v>0.2049762195847521</v>
      </c>
      <c r="AO6" s="12"/>
      <c r="AP6" s="12"/>
      <c r="AQ6" s="12"/>
      <c r="AR6" s="12"/>
      <c r="AS6" s="12"/>
      <c r="AT6" s="12"/>
    </row>
    <row r="7" spans="2:46" ht="14.25">
      <c r="B7" s="97" t="s">
        <v>341</v>
      </c>
      <c r="C7" s="2" t="s">
        <v>222</v>
      </c>
      <c r="E7" s="11"/>
      <c r="F7" s="11"/>
      <c r="H7" s="11">
        <v>2010</v>
      </c>
      <c r="I7" s="11"/>
      <c r="J7" s="12">
        <f>MAX(G108:G111)</f>
        <v>1.5158032364149028</v>
      </c>
      <c r="K7" s="12">
        <f>MAX(H108:H111)</f>
        <v>4.9459312123136216</v>
      </c>
      <c r="L7" s="12">
        <f>MAX(I108:I111)</f>
        <v>0.19634960064900334</v>
      </c>
      <c r="M7" s="12">
        <f>MAX(J108:J111)</f>
        <v>1.3479285137046386</v>
      </c>
      <c r="N7" s="12"/>
      <c r="O7" s="12">
        <f t="shared" ref="O7:Y7" si="2">MAX(L108:L111)</f>
        <v>3.6040276786613865</v>
      </c>
      <c r="P7" s="12">
        <f t="shared" si="2"/>
        <v>20.915921371890708</v>
      </c>
      <c r="Q7" s="12">
        <f t="shared" si="2"/>
        <v>0.62599874786111731</v>
      </c>
      <c r="R7" s="12">
        <f t="shared" si="2"/>
        <v>6.8583643744758879E-2</v>
      </c>
      <c r="S7" s="12">
        <f t="shared" si="2"/>
        <v>0.35896762601395049</v>
      </c>
      <c r="T7" s="12">
        <f t="shared" si="2"/>
        <v>2.8615677426834725</v>
      </c>
      <c r="U7" s="12">
        <f t="shared" si="2"/>
        <v>6.228671640394106E-2</v>
      </c>
      <c r="V7" s="12">
        <f t="shared" si="2"/>
        <v>17.556300099780145</v>
      </c>
      <c r="W7" s="12">
        <f t="shared" si="2"/>
        <v>0.38770661514736765</v>
      </c>
      <c r="X7" s="12">
        <f t="shared" si="2"/>
        <v>4.7132031123035185</v>
      </c>
      <c r="Y7" s="12">
        <f t="shared" si="2"/>
        <v>0.8942581428050328</v>
      </c>
      <c r="Z7" s="12"/>
      <c r="AA7" s="12">
        <f>MAX(X108:X111)</f>
        <v>22.832778957214927</v>
      </c>
      <c r="AB7" s="12">
        <f>MAX(Y108:Y111)</f>
        <v>0.12723939456231823</v>
      </c>
      <c r="AC7" s="12">
        <f>MAX(Z108:Z111)</f>
        <v>0.39348700448879487</v>
      </c>
      <c r="AD7" s="12">
        <f>MAX(AA108:AA111)</f>
        <v>0.26795638336217686</v>
      </c>
      <c r="AE7" s="12"/>
      <c r="AF7" s="12">
        <f t="shared" ref="AF7:AN7" si="3">MAX(AC108:AC111)</f>
        <v>14.189674164122131</v>
      </c>
      <c r="AG7" s="12">
        <f t="shared" si="3"/>
        <v>4.6683516379991484E-2</v>
      </c>
      <c r="AH7" s="12">
        <f t="shared" si="3"/>
        <v>4.6109903294010701</v>
      </c>
      <c r="AI7" s="12">
        <f t="shared" si="3"/>
        <v>0.63063018421243733</v>
      </c>
      <c r="AJ7" s="12">
        <f t="shared" si="3"/>
        <v>2.2514868305752485</v>
      </c>
      <c r="AK7" s="12">
        <f t="shared" si="3"/>
        <v>5.6240434981986047E-2</v>
      </c>
      <c r="AL7" s="12">
        <f t="shared" si="3"/>
        <v>6.1757071289948513E-2</v>
      </c>
      <c r="AM7" s="12">
        <f t="shared" si="3"/>
        <v>2.2245507077174853</v>
      </c>
      <c r="AN7" s="12">
        <f t="shared" si="3"/>
        <v>11.110166812378864</v>
      </c>
      <c r="AO7" s="12"/>
      <c r="AP7" s="12"/>
      <c r="AQ7" s="12"/>
      <c r="AR7" s="12"/>
      <c r="AS7" s="12"/>
      <c r="AT7" s="12"/>
    </row>
    <row r="8" spans="2:46" ht="14.25">
      <c r="B8" s="97" t="s">
        <v>341</v>
      </c>
      <c r="C8" s="2" t="s">
        <v>224</v>
      </c>
      <c r="E8" s="11"/>
      <c r="F8" s="11"/>
      <c r="H8" s="11">
        <v>2010</v>
      </c>
      <c r="I8" s="11"/>
      <c r="J8" s="12">
        <f>MAX(G112:G115)</f>
        <v>3.4823887638405382</v>
      </c>
      <c r="K8" s="12">
        <f>MAX(H112:H115)</f>
        <v>7.0651462518610684</v>
      </c>
      <c r="L8" s="12">
        <f>MAX(I112:I115)</f>
        <v>1.2310418042271756</v>
      </c>
      <c r="M8" s="12">
        <f>MAX(J112:J115)</f>
        <v>0</v>
      </c>
      <c r="N8" s="12"/>
      <c r="O8" s="12">
        <f t="shared" ref="O8:Y8" si="4">MAX(L112:L115)</f>
        <v>1.5724830699759487</v>
      </c>
      <c r="P8" s="12">
        <f t="shared" si="4"/>
        <v>31.56020603150338</v>
      </c>
      <c r="Q8" s="12">
        <f t="shared" si="4"/>
        <v>4.5915650385268325</v>
      </c>
      <c r="R8" s="12">
        <f t="shared" si="4"/>
        <v>4.188321248830567</v>
      </c>
      <c r="S8" s="12">
        <f t="shared" si="4"/>
        <v>3.5690634485455996</v>
      </c>
      <c r="T8" s="12">
        <f t="shared" si="4"/>
        <v>19.770458155377511</v>
      </c>
      <c r="U8" s="12">
        <f t="shared" si="4"/>
        <v>3.5433473868501832</v>
      </c>
      <c r="V8" s="12">
        <f t="shared" si="4"/>
        <v>7.3487239540088227</v>
      </c>
      <c r="W8" s="12">
        <f t="shared" si="4"/>
        <v>0.9535524260589936</v>
      </c>
      <c r="X8" s="12">
        <f t="shared" si="4"/>
        <v>4.6572363951697167</v>
      </c>
      <c r="Y8" s="12">
        <f t="shared" si="4"/>
        <v>4.4866555901056149</v>
      </c>
      <c r="Z8" s="12"/>
      <c r="AA8" s="12">
        <f>MAX(X112:X115)</f>
        <v>45.995172137997336</v>
      </c>
      <c r="AB8" s="12">
        <f>MAX(Y112:Y115)</f>
        <v>1.0177063044775811</v>
      </c>
      <c r="AC8" s="12">
        <f>MAX(Z112:Z115)</f>
        <v>0.69327458386173091</v>
      </c>
      <c r="AD8" s="12">
        <f>MAX(AA112:AA115)</f>
        <v>1.6121776120150932</v>
      </c>
      <c r="AE8" s="12"/>
      <c r="AF8" s="12">
        <f t="shared" ref="AF8:AN8" si="5">MAX(AC112:AC115)</f>
        <v>25.332968552213131</v>
      </c>
      <c r="AG8" s="12">
        <f t="shared" si="5"/>
        <v>1.1807829028745644</v>
      </c>
      <c r="AH8" s="12">
        <f t="shared" si="5"/>
        <v>1.9393200657060148</v>
      </c>
      <c r="AI8" s="12">
        <f t="shared" si="5"/>
        <v>3.4334453236316995</v>
      </c>
      <c r="AJ8" s="12">
        <f t="shared" si="5"/>
        <v>4.7736454321160577</v>
      </c>
      <c r="AK8" s="12">
        <f t="shared" si="5"/>
        <v>1.654575152994463</v>
      </c>
      <c r="AL8" s="12">
        <f t="shared" si="5"/>
        <v>0.35804915943261756</v>
      </c>
      <c r="AM8" s="12">
        <f t="shared" si="5"/>
        <v>1.7414992533691485</v>
      </c>
      <c r="AN8" s="12">
        <f t="shared" si="5"/>
        <v>41.711980301934744</v>
      </c>
      <c r="AO8" s="12"/>
      <c r="AP8" s="12"/>
      <c r="AQ8" s="12"/>
      <c r="AR8" s="12"/>
      <c r="AS8" s="12"/>
      <c r="AT8" s="12"/>
    </row>
    <row r="9" spans="2:46" ht="14.25">
      <c r="B9" s="97" t="s">
        <v>341</v>
      </c>
      <c r="C9" s="2" t="s">
        <v>226</v>
      </c>
      <c r="E9" s="11"/>
      <c r="F9" s="11"/>
      <c r="H9" s="11">
        <v>2010</v>
      </c>
      <c r="I9" s="11"/>
      <c r="J9" s="12">
        <f>MAX(G116:G119)</f>
        <v>2.51660748529109</v>
      </c>
      <c r="K9" s="12">
        <f>MAX(H116:H119)</f>
        <v>7.2722255010127617</v>
      </c>
      <c r="L9" s="12">
        <f>MAX(I116:I119)</f>
        <v>0.7441881905086204</v>
      </c>
      <c r="M9" s="12">
        <f>MAX(J116:J119)</f>
        <v>0.34376109504232732</v>
      </c>
      <c r="N9" s="12"/>
      <c r="O9" s="12">
        <f t="shared" ref="O9:Y9" si="6">MAX(L116:L119)</f>
        <v>2.6155873468265405</v>
      </c>
      <c r="P9" s="12">
        <f t="shared" si="6"/>
        <v>34.869391472870213</v>
      </c>
      <c r="Q9" s="12">
        <f t="shared" si="6"/>
        <v>1.7774326618628888</v>
      </c>
      <c r="R9" s="12">
        <f t="shared" si="6"/>
        <v>0.14065206131535929</v>
      </c>
      <c r="S9" s="12">
        <f t="shared" si="6"/>
        <v>0.42125177212073822</v>
      </c>
      <c r="T9" s="12">
        <f t="shared" si="6"/>
        <v>14.068850749573683</v>
      </c>
      <c r="U9" s="12">
        <f t="shared" si="6"/>
        <v>2.0412734523945448</v>
      </c>
      <c r="V9" s="12">
        <f t="shared" si="6"/>
        <v>10.247134535204214</v>
      </c>
      <c r="W9" s="12">
        <f t="shared" si="6"/>
        <v>0.59336752913465285</v>
      </c>
      <c r="X9" s="12">
        <f t="shared" si="6"/>
        <v>1.3639168207082981</v>
      </c>
      <c r="Y9" s="12">
        <f t="shared" si="6"/>
        <v>0.51180507576426038</v>
      </c>
      <c r="Z9" s="12"/>
      <c r="AA9" s="12">
        <f>MAX(X116:X119)</f>
        <v>18.844384880629324</v>
      </c>
      <c r="AB9" s="12">
        <f>MAX(Y116:Y119)</f>
        <v>0.41078486091525462</v>
      </c>
      <c r="AC9" s="12">
        <f>MAX(Z116:Z119)</f>
        <v>0.46700157901081768</v>
      </c>
      <c r="AD9" s="12">
        <f>MAX(AA116:AA119)</f>
        <v>0.31208066362650627</v>
      </c>
      <c r="AE9" s="12"/>
      <c r="AF9" s="12">
        <f t="shared" ref="AF9:AN9" si="7">MAX(AC116:AC119)</f>
        <v>7.9060876660199879</v>
      </c>
      <c r="AG9" s="12">
        <f t="shared" si="7"/>
        <v>1.416757630980072</v>
      </c>
      <c r="AH9" s="12">
        <f t="shared" si="7"/>
        <v>3.7743708463013323</v>
      </c>
      <c r="AI9" s="12">
        <f t="shared" si="7"/>
        <v>2.8528155035547611</v>
      </c>
      <c r="AJ9" s="12">
        <f t="shared" si="7"/>
        <v>4.2693962774372176</v>
      </c>
      <c r="AK9" s="12">
        <f t="shared" si="7"/>
        <v>0.59354790552358705</v>
      </c>
      <c r="AL9" s="12">
        <f t="shared" si="7"/>
        <v>0.51668122899323066</v>
      </c>
      <c r="AM9" s="12">
        <f t="shared" si="7"/>
        <v>1.4626210332532685</v>
      </c>
      <c r="AN9" s="12">
        <f t="shared" si="7"/>
        <v>20.36848937660201</v>
      </c>
      <c r="AO9" s="12"/>
      <c r="AP9" s="12"/>
      <c r="AQ9" s="12"/>
      <c r="AR9" s="12"/>
      <c r="AS9" s="12"/>
      <c r="AT9" s="12"/>
    </row>
    <row r="10" spans="2:46" ht="14.25">
      <c r="B10" s="97" t="s">
        <v>341</v>
      </c>
      <c r="C10" s="2" t="s">
        <v>228</v>
      </c>
      <c r="E10" s="11"/>
      <c r="F10" s="11"/>
      <c r="H10" s="11">
        <v>2010</v>
      </c>
      <c r="I10" s="11"/>
      <c r="J10" s="12">
        <f>MAX(G120:G123)</f>
        <v>3.39941022345766</v>
      </c>
      <c r="K10" s="12">
        <f>MAX(H120:H123)</f>
        <v>9.2618644109866359</v>
      </c>
      <c r="L10" s="12">
        <f>MAX(I120:I123)</f>
        <v>0.13980005609748503</v>
      </c>
      <c r="M10" s="12">
        <f>MAX(J120:J123)</f>
        <v>2.9335489822413718</v>
      </c>
      <c r="N10" s="12"/>
      <c r="O10" s="12">
        <f t="shared" ref="O10:Y10" si="8">MAX(L120:L123)</f>
        <v>6.0325467271497937</v>
      </c>
      <c r="P10" s="12">
        <f t="shared" si="8"/>
        <v>57.741461674214534</v>
      </c>
      <c r="Q10" s="12">
        <f t="shared" si="8"/>
        <v>1.7448873904894369</v>
      </c>
      <c r="R10" s="12">
        <f t="shared" si="8"/>
        <v>0.13141674806605427</v>
      </c>
      <c r="S10" s="12">
        <f t="shared" si="8"/>
        <v>0.78545117519611263</v>
      </c>
      <c r="T10" s="12">
        <f t="shared" si="8"/>
        <v>11.783458470669867</v>
      </c>
      <c r="U10" s="12">
        <f t="shared" si="8"/>
        <v>0.10957360728343768</v>
      </c>
      <c r="V10" s="12">
        <f t="shared" si="8"/>
        <v>38.082390192832825</v>
      </c>
      <c r="W10" s="12">
        <f t="shared" si="8"/>
        <v>1.650704453067793</v>
      </c>
      <c r="X10" s="12">
        <f t="shared" si="8"/>
        <v>9.1925627451831762</v>
      </c>
      <c r="Y10" s="12">
        <f t="shared" si="8"/>
        <v>1.4460336386396606</v>
      </c>
      <c r="Z10" s="12"/>
      <c r="AA10" s="12">
        <f>MAX(X120:X123)</f>
        <v>50.671399677072628</v>
      </c>
      <c r="AB10" s="12">
        <f>MAX(Y120:Y123)</f>
        <v>0.39399186932664437</v>
      </c>
      <c r="AC10" s="12">
        <f>MAX(Z120:Z123)</f>
        <v>0.48104352709026477</v>
      </c>
      <c r="AD10" s="12">
        <f>MAX(AA120:AA123)</f>
        <v>0.29809415726912492</v>
      </c>
      <c r="AE10" s="12"/>
      <c r="AF10" s="12">
        <f t="shared" ref="AF10:AN10" si="9">MAX(AC120:AC123)</f>
        <v>20.709487117942725</v>
      </c>
      <c r="AG10" s="12">
        <f t="shared" si="9"/>
        <v>8.6774611497859415E-3</v>
      </c>
      <c r="AH10" s="12">
        <f t="shared" si="9"/>
        <v>8.7535339703997881</v>
      </c>
      <c r="AI10" s="12">
        <f t="shared" si="9"/>
        <v>0.65497051551508323</v>
      </c>
      <c r="AJ10" s="12">
        <f t="shared" si="9"/>
        <v>5.9181987361403916</v>
      </c>
      <c r="AK10" s="12">
        <f t="shared" si="9"/>
        <v>0.19202610128786282</v>
      </c>
      <c r="AL10" s="12">
        <f t="shared" si="9"/>
        <v>0.29876588588742486</v>
      </c>
      <c r="AM10" s="12">
        <f t="shared" si="9"/>
        <v>3.4626842672611162</v>
      </c>
      <c r="AN10" s="12">
        <f t="shared" si="9"/>
        <v>66.309719394501485</v>
      </c>
      <c r="AO10" s="12"/>
      <c r="AP10" s="12"/>
      <c r="AQ10" s="12"/>
      <c r="AR10" s="12"/>
      <c r="AS10" s="12"/>
      <c r="AT10" s="12"/>
    </row>
    <row r="11" spans="2:46" ht="14.25">
      <c r="B11" s="97" t="s">
        <v>341</v>
      </c>
      <c r="C11" s="2" t="s">
        <v>230</v>
      </c>
      <c r="E11" s="11"/>
      <c r="F11" s="11"/>
      <c r="H11" s="11">
        <v>2010</v>
      </c>
      <c r="I11" s="11"/>
      <c r="J11" s="12">
        <f>MAX(G124:G127)</f>
        <v>0.61843635680537146</v>
      </c>
      <c r="K11" s="12">
        <f>MAX(H124:H127)</f>
        <v>0.1982295683779593</v>
      </c>
      <c r="L11" s="12">
        <f>MAX(I124:I127)</f>
        <v>5.667912017013263E-3</v>
      </c>
      <c r="M11" s="12">
        <f>MAX(J124:J127)</f>
        <v>0</v>
      </c>
      <c r="N11" s="12"/>
      <c r="O11" s="12">
        <f t="shared" ref="O11:Y11" si="10">MAX(L124:L127)</f>
        <v>0.27606564034779674</v>
      </c>
      <c r="P11" s="12">
        <f t="shared" si="10"/>
        <v>1.2815394591932567</v>
      </c>
      <c r="Q11" s="12">
        <f t="shared" si="10"/>
        <v>1.116624771343445</v>
      </c>
      <c r="R11" s="12">
        <f t="shared" si="10"/>
        <v>0</v>
      </c>
      <c r="S11" s="12">
        <f t="shared" si="10"/>
        <v>3.3780221952257272E-2</v>
      </c>
      <c r="T11" s="12">
        <f t="shared" si="10"/>
        <v>0.2897485322254168</v>
      </c>
      <c r="U11" s="12">
        <f t="shared" si="10"/>
        <v>8.3228554562030377E-2</v>
      </c>
      <c r="V11" s="12">
        <f t="shared" si="10"/>
        <v>0.49222576390563866</v>
      </c>
      <c r="W11" s="12">
        <f t="shared" si="10"/>
        <v>0.1830559416415303</v>
      </c>
      <c r="X11" s="12">
        <f t="shared" si="10"/>
        <v>0.23793965835143846</v>
      </c>
      <c r="Y11" s="12">
        <f t="shared" si="10"/>
        <v>4.3320526642300412E-2</v>
      </c>
      <c r="Z11" s="12"/>
      <c r="AA11" s="12">
        <f>MAX(X124:X127)</f>
        <v>2.0340893037907599E-2</v>
      </c>
      <c r="AB11" s="12">
        <f>MAX(Y124:Y127)</f>
        <v>4.4408282409097514E-4</v>
      </c>
      <c r="AC11" s="12">
        <f>MAX(Z124:Z127)</f>
        <v>0</v>
      </c>
      <c r="AD11" s="12">
        <f>MAX(AA124:AA127)</f>
        <v>0</v>
      </c>
      <c r="AE11" s="12"/>
      <c r="AF11" s="12">
        <f t="shared" ref="AF11:AN11" si="11">MAX(AC124:AC127)</f>
        <v>1.5147346581350392</v>
      </c>
      <c r="AG11" s="12">
        <f t="shared" si="11"/>
        <v>5.9550906622991127</v>
      </c>
      <c r="AH11" s="12">
        <f t="shared" si="11"/>
        <v>1.8525131082923227</v>
      </c>
      <c r="AI11" s="12">
        <f t="shared" si="11"/>
        <v>0</v>
      </c>
      <c r="AJ11" s="12">
        <f t="shared" si="11"/>
        <v>0.63243249342970975</v>
      </c>
      <c r="AK11" s="12">
        <f t="shared" si="11"/>
        <v>0.14007757863181935</v>
      </c>
      <c r="AL11" s="12">
        <f t="shared" si="11"/>
        <v>1.346437428570206E-2</v>
      </c>
      <c r="AM11" s="12">
        <f t="shared" si="11"/>
        <v>0.22143810066844355</v>
      </c>
      <c r="AN11" s="12">
        <f t="shared" si="11"/>
        <v>9.2939304277853143</v>
      </c>
      <c r="AO11" s="12"/>
      <c r="AP11" s="12"/>
      <c r="AQ11" s="12"/>
      <c r="AR11" s="12"/>
      <c r="AS11" s="12"/>
      <c r="AT11" s="12"/>
    </row>
    <row r="12" spans="2:46" ht="14.25">
      <c r="B12" s="97" t="s">
        <v>341</v>
      </c>
      <c r="C12" s="2" t="s">
        <v>232</v>
      </c>
      <c r="E12" s="11"/>
      <c r="F12" s="11"/>
      <c r="H12" s="11">
        <v>2010</v>
      </c>
      <c r="I12" s="11"/>
      <c r="J12" s="12">
        <f>MAX(G128:G131)</f>
        <v>0</v>
      </c>
      <c r="K12" s="12">
        <f>MAX(H128:H131)</f>
        <v>0</v>
      </c>
      <c r="L12" s="12">
        <f>MAX(I128:I131)</f>
        <v>0</v>
      </c>
      <c r="M12" s="12">
        <f>MAX(J128:J131)</f>
        <v>2.2282557160267825E-2</v>
      </c>
      <c r="N12" s="12"/>
      <c r="O12" s="12">
        <f t="shared" ref="O12:Y12" si="12">MAX(L128:L131)</f>
        <v>0</v>
      </c>
      <c r="P12" s="12">
        <f t="shared" si="12"/>
        <v>0.30619317773851451</v>
      </c>
      <c r="Q12" s="12">
        <f t="shared" si="12"/>
        <v>0</v>
      </c>
      <c r="R12" s="12">
        <f t="shared" si="12"/>
        <v>0</v>
      </c>
      <c r="S12" s="12">
        <f t="shared" si="12"/>
        <v>0</v>
      </c>
      <c r="T12" s="12">
        <f t="shared" si="12"/>
        <v>0</v>
      </c>
      <c r="U12" s="12">
        <f t="shared" si="12"/>
        <v>0</v>
      </c>
      <c r="V12" s="12">
        <f t="shared" si="12"/>
        <v>0</v>
      </c>
      <c r="W12" s="12">
        <f t="shared" si="12"/>
        <v>0</v>
      </c>
      <c r="X12" s="12">
        <f t="shared" si="12"/>
        <v>0</v>
      </c>
      <c r="Y12" s="12">
        <f t="shared" si="12"/>
        <v>0</v>
      </c>
      <c r="Z12" s="12"/>
      <c r="AA12" s="12">
        <f>MAX(X128:X131)</f>
        <v>0.92464934557773137</v>
      </c>
      <c r="AB12" s="12">
        <f>MAX(Y128:Y131)</f>
        <v>0</v>
      </c>
      <c r="AC12" s="12">
        <f>MAX(Z128:Z131)</f>
        <v>0</v>
      </c>
      <c r="AD12" s="12">
        <f>MAX(AA128:AA131)</f>
        <v>0</v>
      </c>
      <c r="AE12" s="12"/>
      <c r="AF12" s="12">
        <f t="shared" ref="AF12:AN12" si="13">MAX(AC128:AC131)</f>
        <v>1.3738326368646466E-2</v>
      </c>
      <c r="AG12" s="12">
        <f t="shared" si="13"/>
        <v>0</v>
      </c>
      <c r="AH12" s="12">
        <f t="shared" si="13"/>
        <v>0</v>
      </c>
      <c r="AI12" s="12">
        <f t="shared" si="13"/>
        <v>0</v>
      </c>
      <c r="AJ12" s="12">
        <f t="shared" si="13"/>
        <v>0</v>
      </c>
      <c r="AK12" s="12">
        <f t="shared" si="13"/>
        <v>4.0326904844918354E-2</v>
      </c>
      <c r="AL12" s="12">
        <f t="shared" si="13"/>
        <v>0</v>
      </c>
      <c r="AM12" s="12">
        <f t="shared" si="13"/>
        <v>0</v>
      </c>
      <c r="AN12" s="12">
        <f t="shared" si="13"/>
        <v>0</v>
      </c>
      <c r="AO12" s="12"/>
      <c r="AP12" s="12"/>
      <c r="AQ12" s="12"/>
      <c r="AR12" s="12"/>
      <c r="AS12" s="12"/>
      <c r="AT12" s="12"/>
    </row>
    <row r="13" spans="2:46" ht="14.25">
      <c r="B13" s="1" t="s">
        <v>48</v>
      </c>
      <c r="C13" s="1" t="s">
        <v>248</v>
      </c>
      <c r="D13" s="2" t="s">
        <v>249</v>
      </c>
      <c r="I13" s="2">
        <v>50</v>
      </c>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row>
    <row r="14" spans="2:46" ht="14.25">
      <c r="B14" s="1" t="s">
        <v>339</v>
      </c>
      <c r="C14" s="1" t="s">
        <v>248</v>
      </c>
      <c r="D14" s="2" t="s">
        <v>249</v>
      </c>
      <c r="I14" s="2">
        <v>31.54</v>
      </c>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spans="2:46" ht="14.25">
      <c r="B15" s="1" t="s">
        <v>50</v>
      </c>
      <c r="C15" s="1" t="s">
        <v>248</v>
      </c>
      <c r="D15" s="2" t="s">
        <v>249</v>
      </c>
      <c r="I15" s="2">
        <v>1</v>
      </c>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row>
    <row r="16" spans="2:46" ht="14.25">
      <c r="B16" s="11" t="s">
        <v>51</v>
      </c>
      <c r="C16" s="2" t="s">
        <v>331</v>
      </c>
      <c r="F16" s="2" t="s">
        <v>340</v>
      </c>
      <c r="J16" s="14">
        <f>F43*J$33/J25</f>
        <v>1174.4956926253558</v>
      </c>
      <c r="K16" s="14">
        <f>G43*K$33/K25</f>
        <v>1057.0858119692671</v>
      </c>
      <c r="L16" s="14">
        <f>H43*L$33/L25</f>
        <v>1698.7958408436018</v>
      </c>
      <c r="M16" s="14">
        <f>I43*M$33/M25</f>
        <v>723.47878319316112</v>
      </c>
      <c r="N16" s="14"/>
      <c r="O16" s="14">
        <f t="shared" ref="O16:Y16" si="14">K43*O$33/O25</f>
        <v>1163.5149656078511</v>
      </c>
      <c r="P16" s="14">
        <f t="shared" si="14"/>
        <v>595.10660385626909</v>
      </c>
      <c r="Q16" s="14">
        <f t="shared" si="14"/>
        <v>734.64389032301187</v>
      </c>
      <c r="R16" s="14">
        <f t="shared" si="14"/>
        <v>410.8422568462766</v>
      </c>
      <c r="S16" s="14">
        <f t="shared" si="14"/>
        <v>2989.2975779661224</v>
      </c>
      <c r="T16" s="14">
        <f t="shared" si="14"/>
        <v>2959.1227230673344</v>
      </c>
      <c r="U16" s="14">
        <f t="shared" si="14"/>
        <v>836.04966731508409</v>
      </c>
      <c r="V16" s="14">
        <f t="shared" si="14"/>
        <v>1179.3562052407276</v>
      </c>
      <c r="W16" s="14">
        <f t="shared" si="14"/>
        <v>1248.4071782119242</v>
      </c>
      <c r="X16" s="14">
        <f t="shared" si="14"/>
        <v>449.89919609079544</v>
      </c>
      <c r="Y16" s="14">
        <f t="shared" si="14"/>
        <v>1891.7338346155652</v>
      </c>
      <c r="Z16" s="13"/>
      <c r="AA16" s="14">
        <f>W43*AA$33/AA25</f>
        <v>1625.1861521285132</v>
      </c>
      <c r="AB16" s="14">
        <f>X43*AB$33/AB25</f>
        <v>1916.7011974201655</v>
      </c>
      <c r="AC16" s="14">
        <f>Y43*AC$33/AC25</f>
        <v>904.30512836150967</v>
      </c>
      <c r="AD16" s="14">
        <f>Z43*AD$33/AD25</f>
        <v>1510.6481812298821</v>
      </c>
      <c r="AE16" s="13"/>
      <c r="AF16" s="14">
        <f t="shared" ref="AF16:AN16" si="15">AB43*AF$33/AF25</f>
        <v>441.24554234902791</v>
      </c>
      <c r="AG16" s="14">
        <f t="shared" si="15"/>
        <v>0</v>
      </c>
      <c r="AH16" s="14">
        <f t="shared" si="15"/>
        <v>1417.5781465685561</v>
      </c>
      <c r="AI16" s="14">
        <f t="shared" si="15"/>
        <v>4880.2762423430513</v>
      </c>
      <c r="AJ16" s="14">
        <f t="shared" si="15"/>
        <v>1703.4905463032658</v>
      </c>
      <c r="AK16" s="14">
        <f t="shared" si="15"/>
        <v>1206.972272554895</v>
      </c>
      <c r="AL16" s="14">
        <f t="shared" si="15"/>
        <v>3190.403844897096</v>
      </c>
      <c r="AM16" s="14">
        <f t="shared" si="15"/>
        <v>1205.7902120967944</v>
      </c>
      <c r="AN16" s="14">
        <f t="shared" si="15"/>
        <v>1113.0674355861504</v>
      </c>
      <c r="AO16" s="14"/>
      <c r="AP16" s="14"/>
      <c r="AQ16" s="14"/>
      <c r="AR16" s="14"/>
      <c r="AS16" s="14"/>
      <c r="AT16" s="14"/>
    </row>
    <row r="17" spans="2:46" ht="14.25">
      <c r="B17" s="11" t="s">
        <v>51</v>
      </c>
      <c r="C17" s="2" t="s">
        <v>224</v>
      </c>
      <c r="F17" s="2" t="s">
        <v>340</v>
      </c>
      <c r="J17" s="14">
        <f t="shared" ref="J17:L18" si="16">F44*J$34/J26</f>
        <v>317.35702253806772</v>
      </c>
      <c r="K17" s="14">
        <f t="shared" si="16"/>
        <v>341.03164323882885</v>
      </c>
      <c r="L17" s="14">
        <f t="shared" si="16"/>
        <v>730.39963807974004</v>
      </c>
      <c r="M17" s="94">
        <f>M18</f>
        <v>261.12421956758385</v>
      </c>
      <c r="N17" s="14"/>
      <c r="O17" s="14">
        <f t="shared" ref="O17:Y18" si="17">K44*O$34/O26</f>
        <v>899.24585816236902</v>
      </c>
      <c r="P17" s="14">
        <f t="shared" si="17"/>
        <v>335.45118245745056</v>
      </c>
      <c r="Q17" s="14">
        <f t="shared" si="17"/>
        <v>342.43496402448517</v>
      </c>
      <c r="R17" s="14">
        <f t="shared" si="17"/>
        <v>539.37933355270798</v>
      </c>
      <c r="S17" s="14">
        <f t="shared" si="17"/>
        <v>611.47072242365721</v>
      </c>
      <c r="T17" s="14">
        <f t="shared" si="17"/>
        <v>540.02371984698289</v>
      </c>
      <c r="U17" s="14">
        <f t="shared" si="17"/>
        <v>605.99843854559663</v>
      </c>
      <c r="V17" s="14">
        <f t="shared" si="17"/>
        <v>527.48995558073716</v>
      </c>
      <c r="W17" s="14">
        <f t="shared" si="17"/>
        <v>1754.1765537176702</v>
      </c>
      <c r="X17" s="14">
        <f t="shared" si="17"/>
        <v>1312.1038564787771</v>
      </c>
      <c r="Y17" s="14">
        <f t="shared" si="17"/>
        <v>673.86773903823484</v>
      </c>
      <c r="Z17" s="13"/>
      <c r="AA17" s="14">
        <f t="shared" ref="AA17:AD18" si="18">W44*AA$34/AA26</f>
        <v>663.40959587114139</v>
      </c>
      <c r="AB17" s="14">
        <f t="shared" si="18"/>
        <v>1617.339272203071</v>
      </c>
      <c r="AC17" s="14">
        <f t="shared" si="18"/>
        <v>542.85470509198205</v>
      </c>
      <c r="AD17" s="14">
        <f t="shared" si="18"/>
        <v>1228.1115271993715</v>
      </c>
      <c r="AE17" s="13"/>
      <c r="AF17" s="14">
        <f t="shared" ref="AF17:AN18" si="19">AB44*AF$34/AF26</f>
        <v>105.89947285365642</v>
      </c>
      <c r="AG17" s="14">
        <f t="shared" si="19"/>
        <v>0</v>
      </c>
      <c r="AH17" s="14">
        <f t="shared" si="19"/>
        <v>1359.8691318310398</v>
      </c>
      <c r="AI17" s="14">
        <f t="shared" si="19"/>
        <v>2247.6405197794193</v>
      </c>
      <c r="AJ17" s="14">
        <f t="shared" si="19"/>
        <v>2164.3466236704712</v>
      </c>
      <c r="AK17" s="14">
        <f t="shared" si="19"/>
        <v>694.34067163352404</v>
      </c>
      <c r="AL17" s="14">
        <f t="shared" si="19"/>
        <v>329.06633800669749</v>
      </c>
      <c r="AM17" s="14">
        <f t="shared" si="19"/>
        <v>928.86077153094789</v>
      </c>
      <c r="AN17" s="14">
        <f t="shared" si="19"/>
        <v>655.6802615601008</v>
      </c>
      <c r="AO17" s="14"/>
      <c r="AP17" s="14"/>
      <c r="AQ17" s="14"/>
      <c r="AR17" s="14"/>
      <c r="AS17" s="14"/>
      <c r="AT17" s="14"/>
    </row>
    <row r="18" spans="2:46" ht="14.25">
      <c r="B18" s="11" t="s">
        <v>51</v>
      </c>
      <c r="C18" s="2" t="s">
        <v>332</v>
      </c>
      <c r="F18" s="2" t="s">
        <v>340</v>
      </c>
      <c r="J18" s="14">
        <f t="shared" si="16"/>
        <v>562.65052105854591</v>
      </c>
      <c r="K18" s="14">
        <f t="shared" si="16"/>
        <v>337.99556086160106</v>
      </c>
      <c r="L18" s="14">
        <f t="shared" si="16"/>
        <v>1149.6338939054372</v>
      </c>
      <c r="M18" s="14">
        <f>I45*M$34/M27</f>
        <v>261.12421956758385</v>
      </c>
      <c r="N18" s="14"/>
      <c r="O18" s="14">
        <f t="shared" si="17"/>
        <v>1310.1427621863559</v>
      </c>
      <c r="P18" s="14">
        <f t="shared" si="17"/>
        <v>317.38108567097282</v>
      </c>
      <c r="Q18" s="14">
        <f t="shared" si="17"/>
        <v>449.1961020547356</v>
      </c>
      <c r="R18" s="14">
        <f t="shared" si="17"/>
        <v>595.11336261735528</v>
      </c>
      <c r="S18" s="14">
        <f t="shared" si="17"/>
        <v>685.33705219285935</v>
      </c>
      <c r="T18" s="14">
        <f t="shared" si="17"/>
        <v>632.34847412369618</v>
      </c>
      <c r="U18" s="14">
        <f t="shared" si="17"/>
        <v>767.15414540392908</v>
      </c>
      <c r="V18" s="14">
        <f t="shared" si="17"/>
        <v>818.4782475954147</v>
      </c>
      <c r="W18" s="14">
        <f t="shared" si="17"/>
        <v>2152.2202813770696</v>
      </c>
      <c r="X18" s="14">
        <f t="shared" si="17"/>
        <v>1432.3761520173534</v>
      </c>
      <c r="Y18" s="14">
        <f t="shared" si="17"/>
        <v>734.99338676431353</v>
      </c>
      <c r="Z18" s="13"/>
      <c r="AA18" s="14">
        <f t="shared" si="18"/>
        <v>712.87818001504718</v>
      </c>
      <c r="AB18" s="14">
        <f t="shared" si="18"/>
        <v>1887.2777031643832</v>
      </c>
      <c r="AC18" s="14">
        <f t="shared" si="18"/>
        <v>743.44474493143605</v>
      </c>
      <c r="AD18" s="14">
        <f t="shared" si="18"/>
        <v>1622.4527597941135</v>
      </c>
      <c r="AE18" s="13"/>
      <c r="AF18" s="14">
        <f t="shared" si="19"/>
        <v>115.57150767777969</v>
      </c>
      <c r="AG18" s="14">
        <f t="shared" si="19"/>
        <v>0</v>
      </c>
      <c r="AH18" s="14">
        <f t="shared" si="19"/>
        <v>1517.6851367117818</v>
      </c>
      <c r="AI18" s="14">
        <f t="shared" si="19"/>
        <v>2337.1618453838878</v>
      </c>
      <c r="AJ18" s="14">
        <f t="shared" si="19"/>
        <v>2832.8078560332719</v>
      </c>
      <c r="AK18" s="14">
        <f t="shared" si="19"/>
        <v>709.8697451534315</v>
      </c>
      <c r="AL18" s="14">
        <f t="shared" si="19"/>
        <v>629.42302580723845</v>
      </c>
      <c r="AM18" s="14">
        <f t="shared" si="19"/>
        <v>1372.7434608899871</v>
      </c>
      <c r="AN18" s="14">
        <f t="shared" si="19"/>
        <v>764.78603310448057</v>
      </c>
      <c r="AO18" s="14"/>
      <c r="AP18" s="14"/>
      <c r="AQ18" s="14"/>
      <c r="AR18" s="14"/>
      <c r="AS18" s="14"/>
      <c r="AT18" s="14"/>
    </row>
    <row r="19" spans="2:46" ht="14.25">
      <c r="B19" s="11" t="s">
        <v>51</v>
      </c>
      <c r="C19" s="2" t="s">
        <v>330</v>
      </c>
      <c r="F19" s="2" t="s">
        <v>340</v>
      </c>
      <c r="J19" s="14">
        <f>F46*J$33/J28</f>
        <v>1140.8053716248289</v>
      </c>
      <c r="K19" s="14">
        <f>G46*K$33/K28</f>
        <v>1087.834122047004</v>
      </c>
      <c r="L19" s="14">
        <f>H46*L$33/L28</f>
        <v>1487.3074969277395</v>
      </c>
      <c r="M19" s="14">
        <f>I46*M$33/M28</f>
        <v>694.57806096793649</v>
      </c>
      <c r="N19" s="14"/>
      <c r="O19" s="14">
        <f t="shared" ref="O19:Y19" si="20">K46*O$33/O28</f>
        <v>1135.6188702417405</v>
      </c>
      <c r="P19" s="14">
        <f t="shared" si="20"/>
        <v>571.27136624626735</v>
      </c>
      <c r="Q19" s="14">
        <f t="shared" si="20"/>
        <v>680.17173492868721</v>
      </c>
      <c r="R19" s="14">
        <f t="shared" si="20"/>
        <v>391.05104529517212</v>
      </c>
      <c r="S19" s="14">
        <f t="shared" si="20"/>
        <v>2602.9705426476262</v>
      </c>
      <c r="T19" s="14">
        <f t="shared" si="20"/>
        <v>2936.1279877583802</v>
      </c>
      <c r="U19" s="14">
        <f t="shared" si="20"/>
        <v>806.02694680941522</v>
      </c>
      <c r="V19" s="14">
        <f t="shared" si="20"/>
        <v>1172.9975087074561</v>
      </c>
      <c r="W19" s="14">
        <f t="shared" si="20"/>
        <v>1124.5287849981969</v>
      </c>
      <c r="X19" s="14">
        <f t="shared" si="20"/>
        <v>445.35305069095318</v>
      </c>
      <c r="Y19" s="14">
        <f t="shared" si="20"/>
        <v>1891.3895003263301</v>
      </c>
      <c r="Z19" s="13"/>
      <c r="AA19" s="14">
        <f>W46*AA$33/AA28</f>
        <v>1621.4163956320406</v>
      </c>
      <c r="AB19" s="14">
        <f>X46*AB$33/AB28</f>
        <v>1468.179630774873</v>
      </c>
      <c r="AC19" s="14">
        <f>Y46*AC$33/AC28</f>
        <v>927.0028153572124</v>
      </c>
      <c r="AD19" s="14">
        <f>Z46*AD$33/AD28</f>
        <v>1449.2558800147103</v>
      </c>
      <c r="AE19" s="13"/>
      <c r="AF19" s="14">
        <f t="shared" ref="AF19:AN19" si="21">AB46*AF$33/AF28</f>
        <v>458.27436718791171</v>
      </c>
      <c r="AG19" s="14">
        <f t="shared" si="21"/>
        <v>0</v>
      </c>
      <c r="AH19" s="14">
        <f t="shared" si="21"/>
        <v>1305.9438314664053</v>
      </c>
      <c r="AI19" s="14">
        <f t="shared" si="21"/>
        <v>5816.2968572170712</v>
      </c>
      <c r="AJ19" s="14">
        <f t="shared" si="21"/>
        <v>1541.6114398885559</v>
      </c>
      <c r="AK19" s="14">
        <f t="shared" si="21"/>
        <v>1212.8700451554464</v>
      </c>
      <c r="AL19" s="14">
        <f t="shared" si="21"/>
        <v>2915.1702786146461</v>
      </c>
      <c r="AM19" s="14">
        <f t="shared" si="21"/>
        <v>1235.9989414120887</v>
      </c>
      <c r="AN19" s="14">
        <f t="shared" si="21"/>
        <v>1041.2565196214859</v>
      </c>
      <c r="AO19" s="14"/>
      <c r="AP19" s="14"/>
      <c r="AQ19" s="14"/>
      <c r="AR19" s="14"/>
      <c r="AS19" s="14"/>
      <c r="AT19" s="14"/>
    </row>
    <row r="20" spans="2:46" ht="14.25">
      <c r="B20" s="11"/>
      <c r="J20" s="14"/>
      <c r="K20" s="14"/>
      <c r="L20" s="14"/>
      <c r="M20" s="14"/>
      <c r="N20" s="14"/>
      <c r="O20" s="14"/>
      <c r="P20" s="14"/>
      <c r="Q20" s="14"/>
      <c r="R20" s="14"/>
      <c r="S20" s="14"/>
      <c r="T20" s="14"/>
      <c r="U20" s="14"/>
      <c r="V20" s="14"/>
      <c r="W20" s="14"/>
      <c r="X20" s="14"/>
      <c r="Y20" s="14"/>
      <c r="Z20" s="13"/>
      <c r="AA20" s="14"/>
      <c r="AB20" s="14"/>
      <c r="AC20" s="14"/>
      <c r="AD20" s="14"/>
      <c r="AE20" s="13"/>
      <c r="AF20" s="14"/>
      <c r="AG20" s="14"/>
      <c r="AH20" s="14"/>
      <c r="AI20" s="14"/>
      <c r="AJ20" s="14"/>
      <c r="AK20" s="14"/>
      <c r="AL20" s="14"/>
      <c r="AM20" s="14"/>
      <c r="AN20" s="14"/>
      <c r="AO20" s="14"/>
      <c r="AP20" s="14"/>
      <c r="AQ20" s="14"/>
      <c r="AR20" s="14"/>
      <c r="AS20" s="14"/>
      <c r="AT20" s="14"/>
    </row>
    <row r="21" spans="2:46" ht="14.25">
      <c r="B21" s="11" t="s">
        <v>51</v>
      </c>
      <c r="C21" s="1" t="s">
        <v>248</v>
      </c>
      <c r="D21" s="2" t="s">
        <v>249</v>
      </c>
      <c r="H21" s="2">
        <v>0</v>
      </c>
      <c r="I21" s="2">
        <v>5</v>
      </c>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2:46">
      <c r="B22" s="1"/>
    </row>
    <row r="24" spans="2:46" ht="14.25">
      <c r="B24" s="2" t="s">
        <v>251</v>
      </c>
      <c r="C24" s="2" t="s">
        <v>216</v>
      </c>
      <c r="E24" s="11"/>
      <c r="F24" s="11"/>
      <c r="H24" s="11"/>
      <c r="I24" s="11"/>
      <c r="J24" s="67">
        <f t="shared" ref="J24:AN24" si="22">-PMT($D$2,$I$13,J6,0,1)</f>
        <v>1.3345623026824395E-3</v>
      </c>
      <c r="K24" s="67">
        <f t="shared" si="22"/>
        <v>2.7520240712141538E-2</v>
      </c>
      <c r="L24" s="67">
        <f t="shared" si="22"/>
        <v>2.1937177187036079E-3</v>
      </c>
      <c r="M24" s="67">
        <f t="shared" si="22"/>
        <v>6.3169298113231369E-3</v>
      </c>
      <c r="N24" s="67">
        <f t="shared" si="22"/>
        <v>0</v>
      </c>
      <c r="O24" s="67">
        <f t="shared" si="22"/>
        <v>8.4145894527913444E-3</v>
      </c>
      <c r="P24" s="67">
        <f t="shared" si="22"/>
        <v>0</v>
      </c>
      <c r="Q24" s="67">
        <f t="shared" si="22"/>
        <v>5.0156782389720773E-3</v>
      </c>
      <c r="R24" s="67">
        <f t="shared" si="22"/>
        <v>7.3482437131353463E-4</v>
      </c>
      <c r="S24" s="67">
        <f t="shared" si="22"/>
        <v>0</v>
      </c>
      <c r="T24" s="67">
        <f t="shared" si="22"/>
        <v>9.8691475567733392E-3</v>
      </c>
      <c r="U24" s="67">
        <f t="shared" si="22"/>
        <v>2.1285094073698278E-3</v>
      </c>
      <c r="V24" s="67">
        <f t="shared" si="22"/>
        <v>1.8574281463252653E-2</v>
      </c>
      <c r="W24" s="67">
        <f t="shared" si="22"/>
        <v>1.642169459780357E-3</v>
      </c>
      <c r="X24" s="67">
        <f t="shared" si="22"/>
        <v>1.1398728547305991E-2</v>
      </c>
      <c r="Y24" s="67">
        <f t="shared" si="22"/>
        <v>0</v>
      </c>
      <c r="Z24" s="67">
        <f t="shared" si="22"/>
        <v>0</v>
      </c>
      <c r="AA24" s="67">
        <f t="shared" si="22"/>
        <v>1.2964496456415994E-2</v>
      </c>
      <c r="AB24" s="67">
        <f t="shared" si="22"/>
        <v>2.8482751646089085E-3</v>
      </c>
      <c r="AC24" s="67">
        <f t="shared" si="22"/>
        <v>4.5443540411315781E-4</v>
      </c>
      <c r="AD24" s="67">
        <f t="shared" si="22"/>
        <v>1.3768851116396979E-3</v>
      </c>
      <c r="AE24" s="67">
        <f t="shared" si="22"/>
        <v>0</v>
      </c>
      <c r="AF24" s="67">
        <f t="shared" si="22"/>
        <v>0.20685900555582851</v>
      </c>
      <c r="AG24" s="67">
        <f t="shared" si="22"/>
        <v>1.1380213810985762E-3</v>
      </c>
      <c r="AH24" s="67">
        <f t="shared" si="22"/>
        <v>3.1770990198371537E-3</v>
      </c>
      <c r="AI24" s="67">
        <f t="shared" si="22"/>
        <v>3.5628414429296934E-4</v>
      </c>
      <c r="AJ24" s="67">
        <f t="shared" si="22"/>
        <v>6.5315290881404484E-3</v>
      </c>
      <c r="AK24" s="67">
        <f t="shared" si="22"/>
        <v>1.9278644455371788E-3</v>
      </c>
      <c r="AL24" s="67">
        <f t="shared" si="22"/>
        <v>0</v>
      </c>
      <c r="AM24" s="67">
        <f t="shared" si="22"/>
        <v>2.9334184372314894E-3</v>
      </c>
      <c r="AN24" s="67">
        <f t="shared" si="22"/>
        <v>1.388088414047544E-2</v>
      </c>
      <c r="AO24" s="12"/>
      <c r="AP24" s="12"/>
      <c r="AQ24" s="12"/>
      <c r="AR24" s="12"/>
      <c r="AS24" s="12"/>
      <c r="AT24" s="12"/>
    </row>
    <row r="25" spans="2:46" ht="14.25">
      <c r="B25" s="2" t="s">
        <v>251</v>
      </c>
      <c r="C25" s="2" t="s">
        <v>222</v>
      </c>
      <c r="E25" s="11"/>
      <c r="F25" s="11"/>
      <c r="H25" s="11"/>
      <c r="I25" s="11"/>
      <c r="J25" s="67">
        <f t="shared" ref="J25:AN25" si="23">-PMT($D$2,$I$13,J7,0,1)</f>
        <v>0.10264941536661143</v>
      </c>
      <c r="K25" s="67">
        <f t="shared" si="23"/>
        <v>0.33493591726868638</v>
      </c>
      <c r="L25" s="67">
        <f t="shared" si="23"/>
        <v>1.3296693944101715E-2</v>
      </c>
      <c r="M25" s="67">
        <f t="shared" si="23"/>
        <v>9.1281025507649646E-2</v>
      </c>
      <c r="N25" s="67">
        <f t="shared" si="23"/>
        <v>0</v>
      </c>
      <c r="O25" s="67">
        <f t="shared" si="23"/>
        <v>0.24406290031064073</v>
      </c>
      <c r="P25" s="67">
        <f t="shared" si="23"/>
        <v>1.4164154351303413</v>
      </c>
      <c r="Q25" s="67">
        <f t="shared" si="23"/>
        <v>4.2392313160747069E-2</v>
      </c>
      <c r="R25" s="67">
        <f t="shared" si="23"/>
        <v>4.6444490716105458E-3</v>
      </c>
      <c r="S25" s="67">
        <f t="shared" si="23"/>
        <v>2.4309102963141132E-2</v>
      </c>
      <c r="T25" s="67">
        <f t="shared" si="23"/>
        <v>0.19378389540396188</v>
      </c>
      <c r="U25" s="67">
        <f t="shared" si="23"/>
        <v>4.2180243915381143E-3</v>
      </c>
      <c r="V25" s="67">
        <f t="shared" si="23"/>
        <v>1.1889036109366995</v>
      </c>
      <c r="W25" s="67">
        <f t="shared" si="23"/>
        <v>2.6255292522512932E-2</v>
      </c>
      <c r="X25" s="67">
        <f t="shared" si="23"/>
        <v>0.31917569006273233</v>
      </c>
      <c r="Y25" s="67">
        <f t="shared" si="23"/>
        <v>6.0558701380581004E-2</v>
      </c>
      <c r="Z25" s="67">
        <f t="shared" si="23"/>
        <v>0</v>
      </c>
      <c r="AA25" s="67">
        <f t="shared" si="23"/>
        <v>1.5462240446830973</v>
      </c>
      <c r="AB25" s="67">
        <f t="shared" si="23"/>
        <v>8.616586341585377E-3</v>
      </c>
      <c r="AC25" s="67">
        <f t="shared" si="23"/>
        <v>2.6646737514999071E-2</v>
      </c>
      <c r="AD25" s="67">
        <f t="shared" si="23"/>
        <v>1.8145868431402586E-2</v>
      </c>
      <c r="AE25" s="67">
        <f t="shared" si="23"/>
        <v>0</v>
      </c>
      <c r="AF25" s="67">
        <f t="shared" si="23"/>
        <v>0.9609174345311664</v>
      </c>
      <c r="AG25" s="67">
        <f t="shared" si="23"/>
        <v>3.161383712966349E-3</v>
      </c>
      <c r="AH25" s="67">
        <f t="shared" si="23"/>
        <v>0.3122538929878389</v>
      </c>
      <c r="AI25" s="67">
        <f t="shared" si="23"/>
        <v>4.2705951647820824E-2</v>
      </c>
      <c r="AJ25" s="67">
        <f t="shared" si="23"/>
        <v>0.15246952989148663</v>
      </c>
      <c r="AK25" s="67">
        <f t="shared" si="23"/>
        <v>3.8085733241465395E-3</v>
      </c>
      <c r="AL25" s="67">
        <f t="shared" si="23"/>
        <v>4.1821570968939197E-3</v>
      </c>
      <c r="AM25" s="67">
        <f t="shared" si="23"/>
        <v>0.15064542950881943</v>
      </c>
      <c r="AN25" s="67">
        <f t="shared" si="23"/>
        <v>0.75237478092048149</v>
      </c>
      <c r="AO25" s="12"/>
      <c r="AP25" s="12"/>
      <c r="AQ25" s="12"/>
      <c r="AR25" s="12"/>
      <c r="AS25" s="12"/>
      <c r="AT25" s="12"/>
    </row>
    <row r="26" spans="2:46" ht="14.25">
      <c r="B26" s="2" t="s">
        <v>251</v>
      </c>
      <c r="C26" s="2" t="s">
        <v>224</v>
      </c>
      <c r="E26" s="11"/>
      <c r="F26" s="11"/>
      <c r="H26" s="11"/>
      <c r="I26" s="11"/>
      <c r="J26" s="67">
        <f t="shared" ref="J26:AN26" si="24">-PMT($D$2,$I$13,J8,0,1)</f>
        <v>0.23582557557598671</v>
      </c>
      <c r="K26" s="67">
        <f t="shared" si="24"/>
        <v>0.47844806951885621</v>
      </c>
      <c r="L26" s="67">
        <f t="shared" si="24"/>
        <v>8.3365517674082526E-2</v>
      </c>
      <c r="M26" s="67">
        <f t="shared" si="24"/>
        <v>0</v>
      </c>
      <c r="N26" s="67">
        <f t="shared" si="24"/>
        <v>0</v>
      </c>
      <c r="O26" s="67">
        <f t="shared" si="24"/>
        <v>0.10648774453648376</v>
      </c>
      <c r="P26" s="67">
        <f t="shared" si="24"/>
        <v>2.1372409163380874</v>
      </c>
      <c r="Q26" s="67">
        <f t="shared" si="24"/>
        <v>0.31093842228315627</v>
      </c>
      <c r="R26" s="67">
        <f t="shared" si="24"/>
        <v>0.28363096029327534</v>
      </c>
      <c r="S26" s="67">
        <f t="shared" si="24"/>
        <v>0.24169514063451164</v>
      </c>
      <c r="T26" s="67">
        <f t="shared" si="24"/>
        <v>1.3388452553904335</v>
      </c>
      <c r="U26" s="67">
        <f t="shared" si="24"/>
        <v>0.23995366216609937</v>
      </c>
      <c r="V26" s="67">
        <f t="shared" si="24"/>
        <v>0.49765180562204686</v>
      </c>
      <c r="W26" s="67">
        <f t="shared" si="24"/>
        <v>6.4574079738656587E-2</v>
      </c>
      <c r="X26" s="67">
        <f t="shared" si="24"/>
        <v>0.31538565277045094</v>
      </c>
      <c r="Y26" s="67">
        <f t="shared" si="24"/>
        <v>0.30383400840662855</v>
      </c>
      <c r="Z26" s="67">
        <f t="shared" si="24"/>
        <v>0</v>
      </c>
      <c r="AA26" s="67">
        <f t="shared" si="24"/>
        <v>3.1147693950164879</v>
      </c>
      <c r="AB26" s="67">
        <f t="shared" si="24"/>
        <v>6.8918547381267001E-2</v>
      </c>
      <c r="AC26" s="67">
        <f t="shared" si="24"/>
        <v>4.6948198164724439E-2</v>
      </c>
      <c r="AD26" s="67">
        <f t="shared" si="24"/>
        <v>0.10917583850255856</v>
      </c>
      <c r="AE26" s="67">
        <f t="shared" si="24"/>
        <v>0</v>
      </c>
      <c r="AF26" s="67">
        <f t="shared" si="24"/>
        <v>1.7155355978364266</v>
      </c>
      <c r="AG26" s="67">
        <f t="shared" si="24"/>
        <v>7.9962010730123489E-2</v>
      </c>
      <c r="AH26" s="67">
        <f t="shared" si="24"/>
        <v>0.13132975716841114</v>
      </c>
      <c r="AI26" s="67">
        <f t="shared" si="24"/>
        <v>0.23251115098394629</v>
      </c>
      <c r="AJ26" s="67">
        <f t="shared" si="24"/>
        <v>0.32326881286594861</v>
      </c>
      <c r="AK26" s="67">
        <f t="shared" si="24"/>
        <v>0.11204697816631042</v>
      </c>
      <c r="AL26" s="67">
        <f t="shared" si="24"/>
        <v>2.4246904878757448E-2</v>
      </c>
      <c r="AM26" s="67">
        <f t="shared" si="24"/>
        <v>0.11793343352567066</v>
      </c>
      <c r="AN26" s="67">
        <f t="shared" si="24"/>
        <v>2.8247138473619353</v>
      </c>
      <c r="AO26" s="12"/>
      <c r="AP26" s="12"/>
      <c r="AQ26" s="12"/>
      <c r="AR26" s="12"/>
      <c r="AS26" s="12"/>
      <c r="AT26" s="12"/>
    </row>
    <row r="27" spans="2:46" ht="14.25">
      <c r="B27" s="2" t="s">
        <v>251</v>
      </c>
      <c r="C27" s="2" t="s">
        <v>226</v>
      </c>
      <c r="E27" s="11"/>
      <c r="F27" s="11"/>
      <c r="H27" s="11"/>
      <c r="I27" s="11"/>
      <c r="J27" s="67">
        <f t="shared" ref="J27:AN27" si="25">-PMT($D$2,$I$13,J9,0,1)</f>
        <v>0.17042336423779703</v>
      </c>
      <c r="K27" s="67">
        <f t="shared" si="25"/>
        <v>0.49247136973970357</v>
      </c>
      <c r="L27" s="67">
        <f t="shared" si="25"/>
        <v>5.0396041414399559E-2</v>
      </c>
      <c r="M27" s="67">
        <f t="shared" si="25"/>
        <v>2.3279324508726929E-2</v>
      </c>
      <c r="N27" s="67">
        <f t="shared" si="25"/>
        <v>0</v>
      </c>
      <c r="O27" s="67">
        <f t="shared" si="25"/>
        <v>0.17712622954089041</v>
      </c>
      <c r="P27" s="67">
        <f t="shared" si="25"/>
        <v>2.3613372520204248</v>
      </c>
      <c r="Q27" s="67">
        <f t="shared" si="25"/>
        <v>0.12036682546296197</v>
      </c>
      <c r="R27" s="67">
        <f t="shared" si="25"/>
        <v>9.5248852339687926E-3</v>
      </c>
      <c r="S27" s="67">
        <f t="shared" si="25"/>
        <v>2.8526953295478313E-2</v>
      </c>
      <c r="T27" s="67">
        <f t="shared" si="25"/>
        <v>0.95273533505542596</v>
      </c>
      <c r="U27" s="67">
        <f t="shared" si="25"/>
        <v>0.13823398806514414</v>
      </c>
      <c r="V27" s="67">
        <f t="shared" si="25"/>
        <v>0.6939306790962757</v>
      </c>
      <c r="W27" s="67">
        <f t="shared" si="25"/>
        <v>4.0182543815687588E-2</v>
      </c>
      <c r="X27" s="67">
        <f t="shared" si="25"/>
        <v>9.236374543276947E-2</v>
      </c>
      <c r="Y27" s="67">
        <f t="shared" si="25"/>
        <v>3.465917643316431E-2</v>
      </c>
      <c r="Z27" s="67">
        <f t="shared" si="25"/>
        <v>0</v>
      </c>
      <c r="AA27" s="67">
        <f t="shared" si="25"/>
        <v>1.2761320496419239</v>
      </c>
      <c r="AB27" s="67">
        <f t="shared" si="25"/>
        <v>2.7818139453334594E-2</v>
      </c>
      <c r="AC27" s="67">
        <f t="shared" si="25"/>
        <v>3.1625106682133697E-2</v>
      </c>
      <c r="AD27" s="67">
        <f t="shared" si="25"/>
        <v>2.1133941991212671E-2</v>
      </c>
      <c r="AE27" s="67">
        <f t="shared" si="25"/>
        <v>0</v>
      </c>
      <c r="AF27" s="67">
        <f t="shared" si="25"/>
        <v>0.53539618946425838</v>
      </c>
      <c r="AG27" s="67">
        <f t="shared" si="25"/>
        <v>9.5942097920473868E-2</v>
      </c>
      <c r="AH27" s="67">
        <f t="shared" si="25"/>
        <v>0.25559845199035164</v>
      </c>
      <c r="AI27" s="67">
        <f t="shared" si="25"/>
        <v>0.19319119827274589</v>
      </c>
      <c r="AJ27" s="67">
        <f t="shared" si="25"/>
        <v>0.28912131952155318</v>
      </c>
      <c r="AK27" s="67">
        <f t="shared" si="25"/>
        <v>4.0194758811951767E-2</v>
      </c>
      <c r="AL27" s="67">
        <f t="shared" si="25"/>
        <v>3.4989387021298196E-2</v>
      </c>
      <c r="AM27" s="67">
        <f t="shared" si="25"/>
        <v>9.9047943928034926E-2</v>
      </c>
      <c r="AN27" s="67">
        <f t="shared" si="25"/>
        <v>1.379343622035214</v>
      </c>
      <c r="AO27" s="12"/>
      <c r="AP27" s="12"/>
      <c r="AQ27" s="12"/>
      <c r="AR27" s="12"/>
      <c r="AS27" s="12"/>
      <c r="AT27" s="12"/>
    </row>
    <row r="28" spans="2:46" ht="14.25">
      <c r="B28" s="2" t="s">
        <v>251</v>
      </c>
      <c r="C28" s="2" t="s">
        <v>228</v>
      </c>
      <c r="E28" s="11"/>
      <c r="F28" s="11"/>
      <c r="H28" s="11"/>
      <c r="I28" s="11"/>
      <c r="J28" s="67">
        <f t="shared" ref="J28:AN28" si="26">-PMT($D$2,$I$13,J10,0,1)</f>
        <v>0.2302063115094824</v>
      </c>
      <c r="K28" s="67">
        <f t="shared" si="26"/>
        <v>0.62720869315545669</v>
      </c>
      <c r="L28" s="67">
        <f t="shared" si="26"/>
        <v>9.467187878927549E-3</v>
      </c>
      <c r="M28" s="67">
        <f t="shared" si="26"/>
        <v>0.19865842791614863</v>
      </c>
      <c r="N28" s="67">
        <f t="shared" si="26"/>
        <v>0</v>
      </c>
      <c r="O28" s="67">
        <f t="shared" si="26"/>
        <v>0.40852096092516521</v>
      </c>
      <c r="P28" s="67">
        <f t="shared" si="26"/>
        <v>3.910222079542625</v>
      </c>
      <c r="Q28" s="67">
        <f t="shared" si="26"/>
        <v>0.11816287642843297</v>
      </c>
      <c r="R28" s="67">
        <f t="shared" si="26"/>
        <v>8.8994745718231974E-3</v>
      </c>
      <c r="S28" s="67">
        <f t="shared" si="26"/>
        <v>5.3190349509736778E-2</v>
      </c>
      <c r="T28" s="67">
        <f t="shared" si="26"/>
        <v>0.79796974564575152</v>
      </c>
      <c r="U28" s="67">
        <f t="shared" si="26"/>
        <v>7.4202683152055646E-3</v>
      </c>
      <c r="V28" s="67">
        <f t="shared" si="26"/>
        <v>2.5789198724124276</v>
      </c>
      <c r="W28" s="67">
        <f t="shared" si="26"/>
        <v>0.1117848563585539</v>
      </c>
      <c r="X28" s="67">
        <f t="shared" si="26"/>
        <v>0.62251561999941663</v>
      </c>
      <c r="Y28" s="67">
        <f t="shared" si="26"/>
        <v>9.7924654098169375E-2</v>
      </c>
      <c r="Z28" s="67">
        <f t="shared" si="26"/>
        <v>0</v>
      </c>
      <c r="AA28" s="67">
        <f t="shared" si="26"/>
        <v>3.4314411182822502</v>
      </c>
      <c r="AB28" s="67">
        <f t="shared" si="26"/>
        <v>2.6680926702091046E-2</v>
      </c>
      <c r="AC28" s="67">
        <f t="shared" si="26"/>
        <v>3.2576020182208204E-2</v>
      </c>
      <c r="AD28" s="67">
        <f t="shared" si="26"/>
        <v>2.0186782976034524E-2</v>
      </c>
      <c r="AE28" s="67">
        <f t="shared" si="26"/>
        <v>0</v>
      </c>
      <c r="AF28" s="67">
        <f t="shared" si="26"/>
        <v>1.4024358136528723</v>
      </c>
      <c r="AG28" s="67">
        <f t="shared" si="26"/>
        <v>5.8763320495259846E-4</v>
      </c>
      <c r="AH28" s="67">
        <f t="shared" si="26"/>
        <v>0.59278481722898435</v>
      </c>
      <c r="AI28" s="67">
        <f t="shared" si="26"/>
        <v>4.4354266361777764E-2</v>
      </c>
      <c r="AJ28" s="67">
        <f t="shared" si="26"/>
        <v>0.40077737380021411</v>
      </c>
      <c r="AK28" s="67">
        <f t="shared" si="26"/>
        <v>1.3003908791585051E-2</v>
      </c>
      <c r="AL28" s="67">
        <f t="shared" si="26"/>
        <v>2.0232272092495701E-2</v>
      </c>
      <c r="AM28" s="67">
        <f t="shared" si="26"/>
        <v>0.23449119720458611</v>
      </c>
      <c r="AN28" s="67">
        <f t="shared" si="26"/>
        <v>4.4904600844291434</v>
      </c>
      <c r="AO28" s="12"/>
      <c r="AP28" s="12"/>
      <c r="AQ28" s="12"/>
      <c r="AR28" s="12"/>
      <c r="AS28" s="12"/>
      <c r="AT28" s="12"/>
    </row>
    <row r="29" spans="2:46" ht="14.25">
      <c r="B29" s="2" t="s">
        <v>251</v>
      </c>
      <c r="C29" s="2" t="s">
        <v>230</v>
      </c>
      <c r="E29" s="11"/>
      <c r="F29" s="11"/>
      <c r="H29" s="11"/>
      <c r="I29" s="11"/>
      <c r="J29" s="67">
        <f t="shared" ref="J29:AN29" si="27">-PMT($D$2,$I$13,J11,0,1)</f>
        <v>4.1880191928916212E-2</v>
      </c>
      <c r="K29" s="67">
        <f t="shared" si="27"/>
        <v>1.342400439155916E-2</v>
      </c>
      <c r="L29" s="67">
        <f t="shared" si="27"/>
        <v>3.8382808594066849E-4</v>
      </c>
      <c r="M29" s="67">
        <f t="shared" si="27"/>
        <v>0</v>
      </c>
      <c r="N29" s="67">
        <f t="shared" si="27"/>
        <v>0</v>
      </c>
      <c r="O29" s="67">
        <f t="shared" si="27"/>
        <v>1.8695023142669905E-2</v>
      </c>
      <c r="P29" s="67">
        <f t="shared" si="27"/>
        <v>8.6785192889919233E-2</v>
      </c>
      <c r="Q29" s="67">
        <f t="shared" si="27"/>
        <v>7.5617255068920419E-2</v>
      </c>
      <c r="R29" s="67">
        <f t="shared" si="27"/>
        <v>0</v>
      </c>
      <c r="S29" s="67">
        <f t="shared" si="27"/>
        <v>2.2875792524066491E-3</v>
      </c>
      <c r="T29" s="67">
        <f t="shared" si="27"/>
        <v>1.9621621541472775E-2</v>
      </c>
      <c r="U29" s="67">
        <f t="shared" si="27"/>
        <v>5.636194898096962E-3</v>
      </c>
      <c r="V29" s="67">
        <f t="shared" si="27"/>
        <v>3.3333275506655172E-2</v>
      </c>
      <c r="W29" s="67">
        <f t="shared" si="27"/>
        <v>1.2396454195024756E-2</v>
      </c>
      <c r="X29" s="67">
        <f t="shared" si="27"/>
        <v>1.6113151255748491E-2</v>
      </c>
      <c r="Y29" s="67">
        <f t="shared" si="27"/>
        <v>2.933643778016499E-3</v>
      </c>
      <c r="Z29" s="67">
        <f t="shared" si="27"/>
        <v>0</v>
      </c>
      <c r="AA29" s="67">
        <f t="shared" si="27"/>
        <v>1.3774748121757364E-3</v>
      </c>
      <c r="AB29" s="67">
        <f t="shared" si="27"/>
        <v>3.0073060389491701E-5</v>
      </c>
      <c r="AC29" s="67">
        <f t="shared" si="27"/>
        <v>0</v>
      </c>
      <c r="AD29" s="67">
        <f t="shared" si="27"/>
        <v>0</v>
      </c>
      <c r="AE29" s="67">
        <f t="shared" si="27"/>
        <v>0</v>
      </c>
      <c r="AF29" s="67">
        <f t="shared" si="27"/>
        <v>0.10257705179522805</v>
      </c>
      <c r="AG29" s="67">
        <f t="shared" si="27"/>
        <v>0.4032756760606695</v>
      </c>
      <c r="AH29" s="67">
        <f t="shared" si="27"/>
        <v>0.12545123467010527</v>
      </c>
      <c r="AI29" s="67">
        <f t="shared" si="27"/>
        <v>0</v>
      </c>
      <c r="AJ29" s="67">
        <f t="shared" si="27"/>
        <v>4.2828003100818399E-2</v>
      </c>
      <c r="AK29" s="67">
        <f t="shared" si="27"/>
        <v>9.4859815621814898E-3</v>
      </c>
      <c r="AL29" s="67">
        <f t="shared" si="27"/>
        <v>9.1180049989433073E-4</v>
      </c>
      <c r="AM29" s="67">
        <f t="shared" si="27"/>
        <v>1.4995674258665345E-2</v>
      </c>
      <c r="AN29" s="67">
        <f t="shared" si="27"/>
        <v>0.62938018731673417</v>
      </c>
      <c r="AO29" s="12"/>
      <c r="AP29" s="12"/>
      <c r="AQ29" s="12"/>
      <c r="AR29" s="12"/>
      <c r="AS29" s="12"/>
      <c r="AT29" s="12"/>
    </row>
    <row r="30" spans="2:46" ht="14.25">
      <c r="B30" s="2" t="s">
        <v>251</v>
      </c>
      <c r="C30" s="2" t="s">
        <v>232</v>
      </c>
      <c r="E30" s="11"/>
      <c r="F30" s="11"/>
      <c r="H30" s="11"/>
      <c r="I30" s="11"/>
      <c r="J30" s="67">
        <f t="shared" ref="J30:AN30" si="28">-PMT($D$2,$I$13,J12,0,1)</f>
        <v>0</v>
      </c>
      <c r="K30" s="67">
        <f t="shared" si="28"/>
        <v>0</v>
      </c>
      <c r="L30" s="67">
        <f t="shared" si="28"/>
        <v>0</v>
      </c>
      <c r="M30" s="67">
        <f t="shared" si="28"/>
        <v>1.5089633076548732E-3</v>
      </c>
      <c r="N30" s="67">
        <f t="shared" si="28"/>
        <v>0</v>
      </c>
      <c r="O30" s="67">
        <f t="shared" si="28"/>
        <v>0</v>
      </c>
      <c r="P30" s="67">
        <f t="shared" si="28"/>
        <v>2.0735244475688891E-2</v>
      </c>
      <c r="Q30" s="67">
        <f t="shared" si="28"/>
        <v>0</v>
      </c>
      <c r="R30" s="67">
        <f t="shared" si="28"/>
        <v>0</v>
      </c>
      <c r="S30" s="67">
        <f t="shared" si="28"/>
        <v>0</v>
      </c>
      <c r="T30" s="67">
        <f t="shared" si="28"/>
        <v>0</v>
      </c>
      <c r="U30" s="67">
        <f t="shared" si="28"/>
        <v>0</v>
      </c>
      <c r="V30" s="67">
        <f t="shared" si="28"/>
        <v>0</v>
      </c>
      <c r="W30" s="67">
        <f t="shared" si="28"/>
        <v>0</v>
      </c>
      <c r="X30" s="67">
        <f t="shared" si="28"/>
        <v>0</v>
      </c>
      <c r="Y30" s="67">
        <f t="shared" si="28"/>
        <v>0</v>
      </c>
      <c r="Z30" s="67">
        <f t="shared" si="28"/>
        <v>0</v>
      </c>
      <c r="AA30" s="67">
        <f t="shared" si="28"/>
        <v>6.2616777997625342E-2</v>
      </c>
      <c r="AB30" s="67">
        <f t="shared" si="28"/>
        <v>0</v>
      </c>
      <c r="AC30" s="67">
        <f t="shared" si="28"/>
        <v>0</v>
      </c>
      <c r="AD30" s="67">
        <f t="shared" si="28"/>
        <v>0</v>
      </c>
      <c r="AE30" s="67">
        <f t="shared" si="28"/>
        <v>0</v>
      </c>
      <c r="AF30" s="67">
        <f t="shared" si="28"/>
        <v>9.3035239401696051E-4</v>
      </c>
      <c r="AG30" s="67">
        <f t="shared" si="28"/>
        <v>0</v>
      </c>
      <c r="AH30" s="67">
        <f t="shared" si="28"/>
        <v>0</v>
      </c>
      <c r="AI30" s="67">
        <f t="shared" si="28"/>
        <v>0</v>
      </c>
      <c r="AJ30" s="67">
        <f t="shared" si="28"/>
        <v>0</v>
      </c>
      <c r="AK30" s="67">
        <f t="shared" si="28"/>
        <v>2.7309172499634204E-3</v>
      </c>
      <c r="AL30" s="67">
        <f t="shared" si="28"/>
        <v>0</v>
      </c>
      <c r="AM30" s="67">
        <f t="shared" si="28"/>
        <v>0</v>
      </c>
      <c r="AN30" s="67">
        <f t="shared" si="28"/>
        <v>0</v>
      </c>
      <c r="AO30" s="12"/>
      <c r="AP30" s="12"/>
      <c r="AQ30" s="12"/>
      <c r="AR30" s="12"/>
      <c r="AS30" s="12"/>
      <c r="AT30" s="12"/>
    </row>
    <row r="31" spans="2:46" ht="14.25">
      <c r="B31" s="60"/>
      <c r="E31" s="11"/>
      <c r="F31" s="11"/>
      <c r="H31" s="11"/>
      <c r="I31" s="11"/>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row>
    <row r="32" spans="2:46" ht="14.25">
      <c r="E32" s="11"/>
      <c r="F32" s="11"/>
      <c r="H32" s="11"/>
      <c r="I32" s="2" t="s">
        <v>250</v>
      </c>
      <c r="J32" s="65" t="s">
        <v>10</v>
      </c>
      <c r="K32" s="65" t="s">
        <v>11</v>
      </c>
      <c r="L32" s="65" t="s">
        <v>12</v>
      </c>
      <c r="M32" s="65" t="s">
        <v>13</v>
      </c>
      <c r="N32" s="66" t="s">
        <v>14</v>
      </c>
      <c r="O32" s="66" t="s">
        <v>15</v>
      </c>
      <c r="P32" s="66" t="s">
        <v>16</v>
      </c>
      <c r="Q32" s="66" t="s">
        <v>17</v>
      </c>
      <c r="R32" s="66" t="s">
        <v>18</v>
      </c>
      <c r="S32" s="66" t="s">
        <v>199</v>
      </c>
      <c r="T32" s="66" t="s">
        <v>19</v>
      </c>
      <c r="U32" s="66" t="s">
        <v>20</v>
      </c>
      <c r="V32" s="66" t="s">
        <v>21</v>
      </c>
      <c r="W32" s="66" t="s">
        <v>22</v>
      </c>
      <c r="X32" s="66" t="s">
        <v>23</v>
      </c>
      <c r="Y32" s="66" t="s">
        <v>24</v>
      </c>
      <c r="Z32" s="66" t="s">
        <v>25</v>
      </c>
      <c r="AA32" s="66" t="s">
        <v>26</v>
      </c>
      <c r="AB32" s="66" t="s">
        <v>27</v>
      </c>
      <c r="AC32" s="66" t="s">
        <v>28</v>
      </c>
      <c r="AD32" s="66" t="s">
        <v>29</v>
      </c>
      <c r="AE32" s="66" t="s">
        <v>119</v>
      </c>
      <c r="AF32" s="66" t="s">
        <v>31</v>
      </c>
      <c r="AG32" s="66" t="s">
        <v>32</v>
      </c>
      <c r="AH32" s="66" t="s">
        <v>33</v>
      </c>
      <c r="AI32" s="66" t="s">
        <v>34</v>
      </c>
      <c r="AJ32" s="66" t="s">
        <v>35</v>
      </c>
      <c r="AK32" s="66" t="s">
        <v>36</v>
      </c>
      <c r="AL32" s="66" t="s">
        <v>37</v>
      </c>
      <c r="AM32" s="66" t="s">
        <v>38</v>
      </c>
      <c r="AN32" s="66" t="s">
        <v>39</v>
      </c>
      <c r="AO32" s="12"/>
      <c r="AP32" s="12"/>
      <c r="AQ32" s="12"/>
      <c r="AR32" s="12"/>
      <c r="AS32" s="12"/>
      <c r="AT32" s="12"/>
    </row>
    <row r="33" spans="2:46" ht="14.25">
      <c r="E33" s="11"/>
      <c r="F33" s="11"/>
      <c r="H33" s="11"/>
      <c r="I33" s="72" t="s">
        <v>265</v>
      </c>
      <c r="J33" s="12">
        <f>'EC Clean energy package data'!B76</f>
        <v>4.6676813800101469</v>
      </c>
      <c r="K33" s="12">
        <f>'EC Clean energy package data'!C76</f>
        <v>4.2470318100358426</v>
      </c>
      <c r="L33" s="12">
        <f>'EC Clean energy package data'!D76</f>
        <v>6.7061855670103103</v>
      </c>
      <c r="M33" s="12">
        <f>'EC Clean energy package data'!E76</f>
        <v>2.7332144979203798</v>
      </c>
      <c r="N33" s="12">
        <f>'EC Clean energy package data'!F76</f>
        <v>0</v>
      </c>
      <c r="O33" s="12">
        <f>'EC Clean energy package data'!G76</f>
        <v>4.5951035781544238</v>
      </c>
      <c r="P33" s="12">
        <f>'EC Clean energy package data'!H76</f>
        <v>2.3077574525745259</v>
      </c>
      <c r="Q33" s="12">
        <f>'EC Clean energy package data'!I76</f>
        <v>2.5498377375985162</v>
      </c>
      <c r="R33" s="12">
        <f>'EC Clean energy package data'!J76</f>
        <v>1.4931927975406238</v>
      </c>
      <c r="S33" s="12">
        <f>'EC Clean energy package data'!K76</f>
        <v>12.678541770470019</v>
      </c>
      <c r="T33" s="12">
        <f>'EC Clean energy package data'!L76</f>
        <v>11.764139312683003</v>
      </c>
      <c r="U33" s="12">
        <f>'EC Clean energy package data'!M76</f>
        <v>2.9761904761904758</v>
      </c>
      <c r="V33" s="12">
        <f>'EC Clean energy package data'!N76</f>
        <v>4.7774158523344195</v>
      </c>
      <c r="W33" s="12">
        <f>'EC Clean energy package data'!O76</f>
        <v>4.9956082564778219</v>
      </c>
      <c r="X33" s="12">
        <f>'EC Clean energy package data'!P76</f>
        <v>2.0059974747474745</v>
      </c>
      <c r="Y33" s="12">
        <f>'EC Clean energy package data'!Q76</f>
        <v>6.2136942281547398</v>
      </c>
      <c r="Z33" s="12">
        <f>'EC Clean energy package data'!R76</f>
        <v>0</v>
      </c>
      <c r="AA33" s="12">
        <f>'EC Clean energy package data'!S76</f>
        <v>7.0265548567435347</v>
      </c>
      <c r="AB33" s="12">
        <f>'EC Clean energy package data'!T76</f>
        <v>5.8159722222222223</v>
      </c>
      <c r="AC33" s="12">
        <f>'EC Clean energy package data'!U76</f>
        <v>3.6443148688046643</v>
      </c>
      <c r="AD33" s="12">
        <f>'EC Clean energy package data'!V76</f>
        <v>5.5555555555555554</v>
      </c>
      <c r="AE33" s="12">
        <f>'EC Clean energy package data'!W76</f>
        <v>0</v>
      </c>
      <c r="AF33" s="12">
        <f>'EC Clean energy package data'!X76</f>
        <v>1.7627013630731103</v>
      </c>
      <c r="AG33" s="12">
        <f>'EC Clean energy package data'!Y76</f>
        <v>0</v>
      </c>
      <c r="AH33" s="12">
        <f>'EC Clean energy package data'!Z76</f>
        <v>5.1750380517503798</v>
      </c>
      <c r="AI33" s="12">
        <f>'EC Clean energy package data'!AA76</f>
        <v>20.424836601307192</v>
      </c>
      <c r="AJ33" s="12">
        <f>'EC Clean energy package data'!AB76</f>
        <v>6.6580482630601958</v>
      </c>
      <c r="AK33" s="12">
        <f>'EC Clean energy package data'!AC76</f>
        <v>4.2435923446270376</v>
      </c>
      <c r="AL33" s="12">
        <f>'EC Clean energy package data'!AD76</f>
        <v>12.346352903121462</v>
      </c>
      <c r="AM33" s="12">
        <f>'EC Clean energy package data'!AE76</f>
        <v>5.1434984768318106</v>
      </c>
      <c r="AN33" s="12">
        <f>'EC Clean energy package data'!AF76</f>
        <v>3.5537357193408146</v>
      </c>
      <c r="AO33" s="12"/>
      <c r="AP33" s="12"/>
      <c r="AQ33" s="12"/>
      <c r="AR33" s="12"/>
      <c r="AS33" s="12"/>
      <c r="AT33" s="12"/>
    </row>
    <row r="34" spans="2:46" ht="14.25">
      <c r="E34" s="11"/>
      <c r="F34" s="11"/>
      <c r="H34" s="11"/>
      <c r="I34" s="72" t="s">
        <v>267</v>
      </c>
      <c r="J34" s="12">
        <f>'EC Clean energy package data'!B77</f>
        <v>1.2176560121765601</v>
      </c>
      <c r="K34" s="12">
        <f>'EC Clean energy package data'!C77</f>
        <v>0.75128808243727585</v>
      </c>
      <c r="L34" s="12">
        <f>'EC Clean energy package data'!D77</f>
        <v>2.4891179839633448</v>
      </c>
      <c r="M34" s="12">
        <f>'EC Clean energy package data'!E77</f>
        <v>0.71301247771835996</v>
      </c>
      <c r="N34" s="12">
        <f>'EC Clean energy package data'!F77</f>
        <v>0</v>
      </c>
      <c r="O34" s="12">
        <f>'EC Clean energy package data'!G77</f>
        <v>2.8488272556069161</v>
      </c>
      <c r="P34" s="12">
        <f>'EC Clean energy package data'!H77</f>
        <v>0.79480013550135509</v>
      </c>
      <c r="Q34" s="12">
        <f>'EC Clean energy package data'!I77</f>
        <v>1.1397002008963064</v>
      </c>
      <c r="R34" s="12">
        <f>'EC Clean energy package data'!J77</f>
        <v>1.3504611330698288</v>
      </c>
      <c r="S34" s="12">
        <f>'EC Clean energy package data'!K77</f>
        <v>1.4902009632951336</v>
      </c>
      <c r="T34" s="12">
        <f>'EC Clean energy package data'!L77</f>
        <v>1.3827246108799509</v>
      </c>
      <c r="U34" s="12">
        <f>'EC Clean energy package data'!M77</f>
        <v>1.892857142857143</v>
      </c>
      <c r="V34" s="12">
        <f>'EC Clean energy package data'!N77</f>
        <v>1.8186753528773072</v>
      </c>
      <c r="W34" s="12">
        <f>'EC Clean energy package data'!O77</f>
        <v>4.9956082564778219</v>
      </c>
      <c r="X34" s="12">
        <f>'EC Clean energy package data'!P77</f>
        <v>3.1718223905723901</v>
      </c>
      <c r="Y34" s="12">
        <f>'EC Clean energy package data'!Q77</f>
        <v>1.6654307254974661</v>
      </c>
      <c r="Z34" s="12">
        <f>'EC Clean energy package data'!R77</f>
        <v>0</v>
      </c>
      <c r="AA34" s="12">
        <f>'EC Clean energy package data'!S77</f>
        <v>1.8832983927323548</v>
      </c>
      <c r="AB34" s="12">
        <f>'EC Clean energy package data'!T77</f>
        <v>4.1666666666666661</v>
      </c>
      <c r="AC34" s="12">
        <f>'EC Clean energy package data'!U77</f>
        <v>1.862649821833495</v>
      </c>
      <c r="AD34" s="12">
        <f>'EC Clean energy package data'!V77</f>
        <v>3.9800995024875618</v>
      </c>
      <c r="AE34" s="12">
        <f>'EC Clean energy package data'!W77</f>
        <v>0</v>
      </c>
      <c r="AF34" s="12">
        <f>'EC Clean energy package data'!X77</f>
        <v>0.26357909954564235</v>
      </c>
      <c r="AG34" s="12">
        <f>'EC Clean energy package data'!Y77</f>
        <v>0</v>
      </c>
      <c r="AH34" s="12">
        <f>'EC Clean energy package data'!Z77</f>
        <v>3.341789277862337</v>
      </c>
      <c r="AI34" s="12">
        <f>'EC Clean energy package data'!AA77</f>
        <v>5.1062091503267979</v>
      </c>
      <c r="AJ34" s="12">
        <f>'EC Clean energy package data'!AB77</f>
        <v>6.2264651286131008</v>
      </c>
      <c r="AK34" s="12">
        <f>'EC Clean energy package data'!AC77</f>
        <v>1.5530533576790424</v>
      </c>
      <c r="AL34" s="12">
        <f>'EC Clean energy package data'!AD77</f>
        <v>1.4511563965712435</v>
      </c>
      <c r="AM34" s="12">
        <f>'EC Clean energy package data'!AE77</f>
        <v>3.0575597242263912</v>
      </c>
      <c r="AN34" s="12">
        <f>'EC Clean energy package data'!AF77</f>
        <v>1.7417033161459914</v>
      </c>
      <c r="AO34" s="12"/>
      <c r="AP34" s="12"/>
      <c r="AQ34" s="12"/>
      <c r="AR34" s="12"/>
      <c r="AS34" s="12"/>
      <c r="AT34" s="12"/>
    </row>
    <row r="35" spans="2:46">
      <c r="M35" s="67"/>
    </row>
    <row r="36" spans="2:46">
      <c r="J36" s="67"/>
      <c r="M36" s="28"/>
    </row>
    <row r="38" spans="2:46" ht="14.25">
      <c r="B38" s="2" t="s">
        <v>211</v>
      </c>
      <c r="D38"/>
    </row>
    <row r="39" spans="2:46" ht="14.25">
      <c r="B39" s="2" t="s">
        <v>113</v>
      </c>
      <c r="D39"/>
    </row>
    <row r="40" spans="2:46" ht="14.25">
      <c r="D40"/>
      <c r="E40" s="2" t="s">
        <v>114</v>
      </c>
      <c r="F40" s="2">
        <v>2010</v>
      </c>
      <c r="G40" s="2">
        <v>2010</v>
      </c>
      <c r="H40" s="2">
        <v>2010</v>
      </c>
      <c r="I40" s="2">
        <v>2010</v>
      </c>
      <c r="J40" s="2">
        <v>2010</v>
      </c>
      <c r="K40" s="2">
        <v>2010</v>
      </c>
      <c r="L40" s="2">
        <v>2010</v>
      </c>
      <c r="M40" s="2">
        <v>2010</v>
      </c>
      <c r="N40" s="2">
        <v>2010</v>
      </c>
      <c r="O40" s="2">
        <v>2010</v>
      </c>
      <c r="P40" s="2">
        <v>2010</v>
      </c>
      <c r="Q40" s="2">
        <v>2010</v>
      </c>
      <c r="R40" s="2">
        <v>2010</v>
      </c>
      <c r="S40" s="2">
        <v>2010</v>
      </c>
      <c r="T40" s="2">
        <v>2010</v>
      </c>
      <c r="U40" s="2">
        <v>2010</v>
      </c>
      <c r="V40" s="2">
        <v>2010</v>
      </c>
      <c r="W40" s="2">
        <v>2010</v>
      </c>
      <c r="X40" s="2">
        <v>2010</v>
      </c>
      <c r="Y40" s="2">
        <v>2010</v>
      </c>
      <c r="Z40" s="2">
        <v>2010</v>
      </c>
      <c r="AA40" s="2">
        <v>2010</v>
      </c>
      <c r="AB40" s="2">
        <v>2010</v>
      </c>
      <c r="AC40" s="2">
        <v>2010</v>
      </c>
      <c r="AD40" s="2">
        <v>2010</v>
      </c>
      <c r="AE40" s="2">
        <v>2010</v>
      </c>
      <c r="AF40" s="2">
        <v>2010</v>
      </c>
      <c r="AG40" s="2">
        <v>2010</v>
      </c>
      <c r="AH40" s="2">
        <v>2010</v>
      </c>
      <c r="AI40" s="2">
        <v>2010</v>
      </c>
      <c r="AJ40" s="2">
        <v>2010</v>
      </c>
    </row>
    <row r="41" spans="2:46" ht="14.25">
      <c r="B41" s="2" t="s">
        <v>212</v>
      </c>
      <c r="C41" s="2" t="s">
        <v>2</v>
      </c>
      <c r="D41" t="s">
        <v>116</v>
      </c>
      <c r="E41" s="2" t="s">
        <v>252</v>
      </c>
      <c r="F41" s="2" t="s">
        <v>10</v>
      </c>
      <c r="G41" s="2" t="s">
        <v>11</v>
      </c>
      <c r="H41" s="2" t="s">
        <v>12</v>
      </c>
      <c r="I41" s="2" t="s">
        <v>13</v>
      </c>
      <c r="J41" s="2" t="s">
        <v>14</v>
      </c>
      <c r="K41" s="2" t="s">
        <v>15</v>
      </c>
      <c r="L41" s="2" t="s">
        <v>16</v>
      </c>
      <c r="M41" s="2" t="s">
        <v>17</v>
      </c>
      <c r="N41" s="2" t="s">
        <v>18</v>
      </c>
      <c r="O41" s="2" t="s">
        <v>199</v>
      </c>
      <c r="P41" s="2" t="s">
        <v>19</v>
      </c>
      <c r="Q41" s="2" t="s">
        <v>20</v>
      </c>
      <c r="R41" s="2" t="s">
        <v>21</v>
      </c>
      <c r="S41" s="2" t="s">
        <v>22</v>
      </c>
      <c r="T41" s="2" t="s">
        <v>23</v>
      </c>
      <c r="U41" s="2" t="s">
        <v>24</v>
      </c>
      <c r="V41" s="2" t="s">
        <v>25</v>
      </c>
      <c r="W41" s="2" t="s">
        <v>26</v>
      </c>
      <c r="X41" s="2" t="s">
        <v>27</v>
      </c>
      <c r="Y41" s="2" t="s">
        <v>28</v>
      </c>
      <c r="Z41" s="2" t="s">
        <v>29</v>
      </c>
      <c r="AA41" s="2" t="s">
        <v>119</v>
      </c>
      <c r="AB41" s="2" t="s">
        <v>31</v>
      </c>
      <c r="AC41" s="2" t="s">
        <v>32</v>
      </c>
      <c r="AD41" s="2" t="s">
        <v>33</v>
      </c>
      <c r="AE41" s="2" t="s">
        <v>34</v>
      </c>
      <c r="AF41" s="2" t="s">
        <v>35</v>
      </c>
      <c r="AG41" s="2" t="s">
        <v>36</v>
      </c>
      <c r="AH41" s="2" t="s">
        <v>37</v>
      </c>
      <c r="AI41" s="2" t="s">
        <v>38</v>
      </c>
      <c r="AJ41" s="2" t="s">
        <v>39</v>
      </c>
    </row>
    <row r="42" spans="2:46" ht="14.25">
      <c r="B42" s="2" t="s">
        <v>214</v>
      </c>
      <c r="C42" s="2" t="s">
        <v>215</v>
      </c>
      <c r="D42" t="s">
        <v>216</v>
      </c>
      <c r="E42" s="2" t="s">
        <v>217</v>
      </c>
      <c r="F42" s="14">
        <v>0.62156532484180604</v>
      </c>
      <c r="G42" s="14">
        <v>12.8174092775087</v>
      </c>
      <c r="H42" s="14">
        <v>1.0217125248004499</v>
      </c>
      <c r="I42" s="14">
        <v>2.94207725331909</v>
      </c>
      <c r="J42" s="14">
        <v>4.3066188024492497E-2</v>
      </c>
      <c r="K42" s="14">
        <v>3.9190513432626299</v>
      </c>
      <c r="L42" s="14"/>
      <c r="M42" s="14">
        <v>2.3360251060365198</v>
      </c>
      <c r="N42" s="14">
        <v>0.34224050053983701</v>
      </c>
      <c r="O42" s="14"/>
      <c r="P42" s="14">
        <v>4.5965039683701701</v>
      </c>
      <c r="Q42" s="14">
        <v>0.99134174883525294</v>
      </c>
      <c r="R42" s="14">
        <v>8.6508750274825896</v>
      </c>
      <c r="S42" s="14">
        <v>0.76483156096893101</v>
      </c>
      <c r="T42" s="14">
        <v>5.3088983488233197</v>
      </c>
      <c r="U42" s="14"/>
      <c r="V42" s="14"/>
      <c r="W42" s="14">
        <v>6.0381469841127098</v>
      </c>
      <c r="X42" s="14">
        <v>1.3265689678460399</v>
      </c>
      <c r="Y42" s="14">
        <v>0.21165041308671001</v>
      </c>
      <c r="Z42" s="14">
        <v>0.641276516529381</v>
      </c>
      <c r="AA42" s="14"/>
      <c r="AB42" s="14">
        <v>96.343510511376607</v>
      </c>
      <c r="AC42" s="14">
        <v>0.53002591754491402</v>
      </c>
      <c r="AD42" s="14">
        <v>1.47971691449556</v>
      </c>
      <c r="AE42" s="14">
        <v>0.16593706993529</v>
      </c>
      <c r="AF42" s="14">
        <v>3.0420253785262599</v>
      </c>
      <c r="AG42" s="14">
        <v>0.89789273391365898</v>
      </c>
      <c r="AH42" s="14"/>
      <c r="AI42" s="14">
        <v>1.3662240063029301</v>
      </c>
      <c r="AJ42" s="14">
        <v>6.4649494738386402</v>
      </c>
    </row>
    <row r="43" spans="2:46" ht="14.25">
      <c r="B43" s="2" t="s">
        <v>214</v>
      </c>
      <c r="C43" s="2" t="s">
        <v>215</v>
      </c>
      <c r="D43" t="s">
        <v>222</v>
      </c>
      <c r="E43" s="2" t="s">
        <v>223</v>
      </c>
      <c r="F43" s="14">
        <v>25.828947261677499</v>
      </c>
      <c r="G43" s="14">
        <v>83.365517825177903</v>
      </c>
      <c r="H43" s="14">
        <v>3.3682885961774001</v>
      </c>
      <c r="I43" s="14">
        <v>24.161984108142999</v>
      </c>
      <c r="J43" s="14"/>
      <c r="K43" s="14">
        <v>61.798571507966201</v>
      </c>
      <c r="L43" s="14">
        <v>365.25423341593398</v>
      </c>
      <c r="M43" s="14">
        <v>12.213817922992201</v>
      </c>
      <c r="N43" s="14">
        <v>1.2778898622675401</v>
      </c>
      <c r="O43" s="14">
        <v>5.7315063455876398</v>
      </c>
      <c r="P43" s="14">
        <v>48.743925332144599</v>
      </c>
      <c r="Q43" s="14">
        <v>1.1848965707955099</v>
      </c>
      <c r="R43" s="14">
        <v>293.49357358249802</v>
      </c>
      <c r="S43" s="14">
        <v>6.5612221712254097</v>
      </c>
      <c r="T43" s="14">
        <v>71.583782222370402</v>
      </c>
      <c r="U43" s="14">
        <v>18.436849348482699</v>
      </c>
      <c r="V43" s="14"/>
      <c r="W43" s="14">
        <v>357.62930151970897</v>
      </c>
      <c r="X43" s="14">
        <v>2.8396664783726502</v>
      </c>
      <c r="Y43" s="14">
        <v>6.61215681311874</v>
      </c>
      <c r="Z43" s="14">
        <v>4.9341641656923096</v>
      </c>
      <c r="AA43" s="14"/>
      <c r="AB43" s="14">
        <v>240.54019780930699</v>
      </c>
      <c r="AC43" s="14">
        <v>0.97754999830077405</v>
      </c>
      <c r="AD43" s="14">
        <v>85.534500510735199</v>
      </c>
      <c r="AE43" s="14">
        <v>10.2040885467927</v>
      </c>
      <c r="AF43" s="14">
        <v>39.009990992476297</v>
      </c>
      <c r="AG43" s="14">
        <v>1.0832431644989</v>
      </c>
      <c r="AH43" s="14">
        <v>1.08070538616474</v>
      </c>
      <c r="AI43" s="14">
        <v>35.315804061584799</v>
      </c>
      <c r="AJ43" s="14">
        <v>235.651701234044</v>
      </c>
    </row>
    <row r="44" spans="2:46" ht="14.25">
      <c r="B44" s="2" t="s">
        <v>214</v>
      </c>
      <c r="C44" s="2" t="s">
        <v>215</v>
      </c>
      <c r="D44" t="s">
        <v>224</v>
      </c>
      <c r="E44" s="2" t="s">
        <v>225</v>
      </c>
      <c r="F44" s="14">
        <v>61.463091180688302</v>
      </c>
      <c r="G44" s="14">
        <v>217.181578101345</v>
      </c>
      <c r="H44" s="14">
        <v>24.462538268486</v>
      </c>
      <c r="I44" s="14"/>
      <c r="J44" s="14">
        <v>1.70011289277145E-2</v>
      </c>
      <c r="K44" s="14">
        <v>33.613362491887898</v>
      </c>
      <c r="L44" s="14">
        <v>902.03808549908604</v>
      </c>
      <c r="M44" s="14">
        <v>93.424733420793999</v>
      </c>
      <c r="N44" s="14">
        <v>113.283288642407</v>
      </c>
      <c r="O44" s="14">
        <v>99.174209311528003</v>
      </c>
      <c r="P44" s="14">
        <v>522.88661778813002</v>
      </c>
      <c r="Q44" s="14">
        <v>76.821193371447293</v>
      </c>
      <c r="R44" s="14">
        <v>144.339300814155</v>
      </c>
      <c r="S44" s="14">
        <v>22.674783697973801</v>
      </c>
      <c r="T44" s="14">
        <v>130.46718268594699</v>
      </c>
      <c r="U44" s="14">
        <v>122.937527903925</v>
      </c>
      <c r="V44" s="14"/>
      <c r="W44" s="14">
        <v>1097.20685450261</v>
      </c>
      <c r="X44" s="14">
        <v>26.7515215830987</v>
      </c>
      <c r="Y44" s="14">
        <v>13.6826847271938</v>
      </c>
      <c r="Z44" s="14">
        <v>33.687626571358102</v>
      </c>
      <c r="AA44" s="14"/>
      <c r="AB44" s="14">
        <v>689.25918551861696</v>
      </c>
      <c r="AC44" s="14">
        <v>27.572179452880999</v>
      </c>
      <c r="AD44" s="14">
        <v>53.441814553438597</v>
      </c>
      <c r="AE44" s="14">
        <v>102.346274675925</v>
      </c>
      <c r="AF44" s="14">
        <v>112.369659062111</v>
      </c>
      <c r="AG44" s="14">
        <v>50.094076735888201</v>
      </c>
      <c r="AH44" s="14">
        <v>5.4982634644354302</v>
      </c>
      <c r="AI44" s="14">
        <v>35.827179167093597</v>
      </c>
      <c r="AJ44" s="14">
        <v>1063.3895549840399</v>
      </c>
    </row>
    <row r="45" spans="2:46" ht="14.25">
      <c r="B45" s="2" t="s">
        <v>214</v>
      </c>
      <c r="C45" s="2" t="s">
        <v>215</v>
      </c>
      <c r="D45" t="s">
        <v>226</v>
      </c>
      <c r="E45" s="2" t="s">
        <v>227</v>
      </c>
      <c r="F45" s="14">
        <v>78.748672638297606</v>
      </c>
      <c r="G45" s="14">
        <v>221.55700418334399</v>
      </c>
      <c r="H45" s="14">
        <v>23.276115355691001</v>
      </c>
      <c r="I45" s="14">
        <v>8.5255106107735905</v>
      </c>
      <c r="J45" s="14">
        <v>0.31691543327132699</v>
      </c>
      <c r="K45" s="14">
        <v>81.458307859708498</v>
      </c>
      <c r="L45" s="14">
        <v>942.93363476694606</v>
      </c>
      <c r="M45" s="14">
        <v>47.4408171308066</v>
      </c>
      <c r="N45" s="14">
        <v>4.1973710618730298</v>
      </c>
      <c r="O45" s="14">
        <v>13.1194238637024</v>
      </c>
      <c r="P45" s="14">
        <v>435.70551259851197</v>
      </c>
      <c r="Q45" s="14">
        <v>56.024712366735699</v>
      </c>
      <c r="R45" s="14">
        <v>312.29717017984598</v>
      </c>
      <c r="S45" s="14">
        <v>17.3115427226113</v>
      </c>
      <c r="T45" s="14">
        <v>41.710918827654098</v>
      </c>
      <c r="U45" s="14">
        <v>15.2959021825805</v>
      </c>
      <c r="V45" s="14">
        <v>0.135036041750276</v>
      </c>
      <c r="W45" s="14">
        <v>483.04968374541198</v>
      </c>
      <c r="X45" s="14">
        <v>12.600133040111</v>
      </c>
      <c r="Y45" s="14">
        <v>12.6226191821632</v>
      </c>
      <c r="Z45" s="14">
        <v>8.61506665537914</v>
      </c>
      <c r="AA45" s="14">
        <v>0.22599594677315299</v>
      </c>
      <c r="AB45" s="14">
        <v>234.75512636618501</v>
      </c>
      <c r="AC45" s="14">
        <v>44.441997898417</v>
      </c>
      <c r="AD45" s="14">
        <v>116.080919321292</v>
      </c>
      <c r="AE45" s="14">
        <v>88.425500047948105</v>
      </c>
      <c r="AF45" s="14">
        <v>131.53934509704601</v>
      </c>
      <c r="AG45" s="14">
        <v>18.372223370989001</v>
      </c>
      <c r="AH45" s="14">
        <v>15.176259362617101</v>
      </c>
      <c r="AI45" s="14">
        <v>44.469259672829402</v>
      </c>
      <c r="AJ45" s="14">
        <v>605.673036966219</v>
      </c>
    </row>
    <row r="46" spans="2:46" ht="14.25">
      <c r="B46" s="2" t="s">
        <v>214</v>
      </c>
      <c r="C46" s="2" t="s">
        <v>215</v>
      </c>
      <c r="D46" t="s">
        <v>228</v>
      </c>
      <c r="E46" s="2" t="s">
        <v>229</v>
      </c>
      <c r="F46" s="14">
        <v>56.263608282402799</v>
      </c>
      <c r="G46" s="14">
        <v>160.653145202898</v>
      </c>
      <c r="H46" s="14">
        <v>2.09964656755385</v>
      </c>
      <c r="I46" s="14">
        <v>50.484067665353301</v>
      </c>
      <c r="J46" s="14"/>
      <c r="K46" s="14">
        <v>100.96053423506</v>
      </c>
      <c r="L46" s="14">
        <v>967.951769461136</v>
      </c>
      <c r="M46" s="14">
        <v>31.520063994419601</v>
      </c>
      <c r="N46" s="14">
        <v>2.3306761455193699</v>
      </c>
      <c r="O46" s="14">
        <v>10.9202552969815</v>
      </c>
      <c r="P46" s="14">
        <v>199.159602016017</v>
      </c>
      <c r="Q46" s="14">
        <v>2.0095945681095602</v>
      </c>
      <c r="R46" s="14">
        <v>633.20143755494303</v>
      </c>
      <c r="S46" s="14">
        <v>25.1631597691993</v>
      </c>
      <c r="T46" s="14">
        <v>138.20517421359699</v>
      </c>
      <c r="U46" s="14">
        <v>29.8073345394351</v>
      </c>
      <c r="V46" s="14"/>
      <c r="W46" s="14">
        <v>791.82401664296299</v>
      </c>
      <c r="X46" s="14">
        <v>6.73531296530851</v>
      </c>
      <c r="Y46" s="14">
        <v>8.2863483286078807</v>
      </c>
      <c r="Z46" s="14">
        <v>5.2660465067878004</v>
      </c>
      <c r="AA46" s="14"/>
      <c r="AB46" s="14">
        <v>364.61104443860199</v>
      </c>
      <c r="AC46" s="14">
        <v>0.173249687710578</v>
      </c>
      <c r="AD46" s="14">
        <v>149.591880814343</v>
      </c>
      <c r="AE46" s="14">
        <v>12.630582318962899</v>
      </c>
      <c r="AF46" s="14">
        <v>92.796411183557098</v>
      </c>
      <c r="AG46" s="14">
        <v>3.7166744970724199</v>
      </c>
      <c r="AH46" s="14">
        <v>4.7771612180287102</v>
      </c>
      <c r="AI46" s="14">
        <v>56.3489758616291</v>
      </c>
      <c r="AJ46" s="14">
        <v>1315.71990949265</v>
      </c>
    </row>
    <row r="47" spans="2:46" ht="14.25">
      <c r="B47" s="2" t="s">
        <v>214</v>
      </c>
      <c r="C47" s="2" t="s">
        <v>215</v>
      </c>
      <c r="D47" t="s">
        <v>230</v>
      </c>
      <c r="E47" s="2" t="s">
        <v>231</v>
      </c>
      <c r="F47" s="14">
        <v>14.235019089639501</v>
      </c>
      <c r="G47" s="14">
        <v>6.2521604285838199</v>
      </c>
      <c r="H47" s="14">
        <v>0.14339316332586499</v>
      </c>
      <c r="I47" s="14"/>
      <c r="J47" s="14">
        <v>1.69435808144482E-2</v>
      </c>
      <c r="K47" s="14">
        <v>8.5784818633144102</v>
      </c>
      <c r="L47" s="14">
        <v>32.707298349947997</v>
      </c>
      <c r="M47" s="14">
        <v>30.000472319954401</v>
      </c>
      <c r="N47" s="14"/>
      <c r="O47" s="14">
        <v>1.0654256092724601</v>
      </c>
      <c r="P47" s="14">
        <v>9.1143163931674405</v>
      </c>
      <c r="Q47" s="14">
        <v>2.6250284321109998</v>
      </c>
      <c r="R47" s="14">
        <v>14.5757463428529</v>
      </c>
      <c r="S47" s="14">
        <v>4.8544948946334401</v>
      </c>
      <c r="T47" s="14">
        <v>6.0943502352178403</v>
      </c>
      <c r="U47" s="14">
        <v>0.82310118540323196</v>
      </c>
      <c r="V47" s="14"/>
      <c r="W47" s="14">
        <v>0.64155171098063801</v>
      </c>
      <c r="X47" s="14">
        <v>1.40061830600286E-2</v>
      </c>
      <c r="Y47" s="14"/>
      <c r="Z47" s="14"/>
      <c r="AA47" s="14"/>
      <c r="AB47" s="14">
        <v>39.191706009703097</v>
      </c>
      <c r="AC47" s="14">
        <v>187.382351543814</v>
      </c>
      <c r="AD47" s="14">
        <v>52.597173988834001</v>
      </c>
      <c r="AE47" s="14"/>
      <c r="AF47" s="14">
        <v>13.899327708833599</v>
      </c>
      <c r="AG47" s="14">
        <v>4.4180465576797996</v>
      </c>
      <c r="AH47" s="14">
        <v>0.266482901898136</v>
      </c>
      <c r="AI47" s="14">
        <v>6.9841565193547002</v>
      </c>
      <c r="AJ47" s="14">
        <v>248.71177763449401</v>
      </c>
    </row>
    <row r="48" spans="2:46" ht="14.25">
      <c r="B48" s="2" t="s">
        <v>214</v>
      </c>
      <c r="C48" s="2" t="s">
        <v>215</v>
      </c>
      <c r="D48" t="s">
        <v>232</v>
      </c>
      <c r="E48" s="2" t="s">
        <v>233</v>
      </c>
      <c r="F48" s="14"/>
      <c r="G48" s="14"/>
      <c r="H48" s="14"/>
      <c r="I48" s="14">
        <v>0.702791808488203</v>
      </c>
      <c r="J48" s="14"/>
      <c r="K48" s="14"/>
      <c r="L48" s="14">
        <v>9.6573326514848503</v>
      </c>
      <c r="M48" s="14"/>
      <c r="N48" s="14"/>
      <c r="O48" s="14"/>
      <c r="P48" s="14"/>
      <c r="Q48" s="14"/>
      <c r="R48" s="14"/>
      <c r="S48" s="14"/>
      <c r="T48" s="14"/>
      <c r="U48" s="14"/>
      <c r="V48" s="14"/>
      <c r="W48" s="14">
        <v>29.163440305389901</v>
      </c>
      <c r="X48" s="14"/>
      <c r="Y48" s="14"/>
      <c r="Z48" s="14"/>
      <c r="AA48" s="14"/>
      <c r="AB48" s="14">
        <v>0.43330647794363902</v>
      </c>
      <c r="AC48" s="14"/>
      <c r="AD48" s="14"/>
      <c r="AE48" s="14"/>
      <c r="AF48" s="14"/>
      <c r="AG48" s="14">
        <v>1.2719105245148701</v>
      </c>
      <c r="AH48" s="14"/>
      <c r="AI48" s="14"/>
      <c r="AJ48" s="14"/>
    </row>
    <row r="49" spans="2:37" ht="14.25">
      <c r="D49"/>
    </row>
    <row r="52" spans="2:37">
      <c r="B52" s="2" t="s">
        <v>211</v>
      </c>
    </row>
    <row r="53" spans="2:37">
      <c r="B53" s="2" t="s">
        <v>113</v>
      </c>
    </row>
    <row r="54" spans="2:37">
      <c r="F54" s="2" t="s">
        <v>114</v>
      </c>
      <c r="G54" s="2">
        <v>2010</v>
      </c>
      <c r="H54" s="2">
        <v>2010</v>
      </c>
      <c r="I54" s="2">
        <v>2010</v>
      </c>
      <c r="J54" s="2">
        <v>2010</v>
      </c>
      <c r="K54" s="2">
        <v>2010</v>
      </c>
      <c r="L54" s="2">
        <v>2010</v>
      </c>
      <c r="M54" s="2">
        <v>2010</v>
      </c>
      <c r="N54" s="2">
        <v>2010</v>
      </c>
      <c r="O54" s="2">
        <v>2010</v>
      </c>
      <c r="P54" s="2">
        <v>2010</v>
      </c>
      <c r="Q54" s="2">
        <v>2010</v>
      </c>
      <c r="R54" s="2">
        <v>2010</v>
      </c>
      <c r="S54" s="2">
        <v>2010</v>
      </c>
      <c r="T54" s="2">
        <v>2010</v>
      </c>
      <c r="U54" s="2">
        <v>2010</v>
      </c>
      <c r="V54" s="2">
        <v>2010</v>
      </c>
      <c r="W54" s="2">
        <v>2010</v>
      </c>
      <c r="X54" s="2">
        <v>2010</v>
      </c>
      <c r="Y54" s="2">
        <v>2010</v>
      </c>
      <c r="Z54" s="2">
        <v>2010</v>
      </c>
      <c r="AA54" s="2">
        <v>2010</v>
      </c>
      <c r="AB54" s="2">
        <v>2010</v>
      </c>
      <c r="AC54" s="2">
        <v>2010</v>
      </c>
      <c r="AD54" s="2">
        <v>2010</v>
      </c>
      <c r="AE54" s="2">
        <v>2010</v>
      </c>
      <c r="AF54" s="2">
        <v>2010</v>
      </c>
      <c r="AG54" s="2">
        <v>2010</v>
      </c>
      <c r="AH54" s="2">
        <v>2010</v>
      </c>
      <c r="AI54" s="2">
        <v>2010</v>
      </c>
      <c r="AJ54" s="2">
        <v>2010</v>
      </c>
      <c r="AK54" s="2">
        <v>2010</v>
      </c>
    </row>
    <row r="55" spans="2:37">
      <c r="B55" s="2" t="s">
        <v>212</v>
      </c>
      <c r="C55" s="2" t="s">
        <v>2</v>
      </c>
      <c r="D55" s="2" t="s">
        <v>116</v>
      </c>
      <c r="E55" s="2" t="s">
        <v>117</v>
      </c>
      <c r="F55" s="2" t="s">
        <v>213</v>
      </c>
      <c r="G55" s="2" t="s">
        <v>10</v>
      </c>
      <c r="H55" s="2" t="s">
        <v>11</v>
      </c>
      <c r="I55" s="2" t="s">
        <v>12</v>
      </c>
      <c r="J55" s="2" t="s">
        <v>13</v>
      </c>
      <c r="K55" s="2" t="s">
        <v>14</v>
      </c>
      <c r="L55" s="2" t="s">
        <v>15</v>
      </c>
      <c r="M55" s="2" t="s">
        <v>16</v>
      </c>
      <c r="N55" s="2" t="s">
        <v>17</v>
      </c>
      <c r="O55" s="2" t="s">
        <v>18</v>
      </c>
      <c r="P55" s="2" t="s">
        <v>199</v>
      </c>
      <c r="Q55" s="2" t="s">
        <v>19</v>
      </c>
      <c r="R55" s="2" t="s">
        <v>20</v>
      </c>
      <c r="S55" s="2" t="s">
        <v>21</v>
      </c>
      <c r="T55" s="2" t="s">
        <v>22</v>
      </c>
      <c r="U55" s="2" t="s">
        <v>23</v>
      </c>
      <c r="V55" s="2" t="s">
        <v>24</v>
      </c>
      <c r="W55" s="2" t="s">
        <v>25</v>
      </c>
      <c r="X55" s="2" t="s">
        <v>26</v>
      </c>
      <c r="Y55" s="2" t="s">
        <v>27</v>
      </c>
      <c r="Z55" s="2" t="s">
        <v>28</v>
      </c>
      <c r="AA55" s="2" t="s">
        <v>29</v>
      </c>
      <c r="AB55" s="2" t="s">
        <v>119</v>
      </c>
      <c r="AC55" s="2" t="s">
        <v>31</v>
      </c>
      <c r="AD55" s="2" t="s">
        <v>32</v>
      </c>
      <c r="AE55" s="2" t="s">
        <v>33</v>
      </c>
      <c r="AF55" s="2" t="s">
        <v>34</v>
      </c>
      <c r="AG55" s="2" t="s">
        <v>35</v>
      </c>
      <c r="AH55" s="2" t="s">
        <v>36</v>
      </c>
      <c r="AI55" s="2" t="s">
        <v>37</v>
      </c>
      <c r="AJ55" s="2" t="s">
        <v>38</v>
      </c>
      <c r="AK55" s="2" t="s">
        <v>39</v>
      </c>
    </row>
    <row r="56" spans="2:37">
      <c r="E56" s="2" t="s">
        <v>234</v>
      </c>
      <c r="G56" s="28">
        <f>SUM(G57:G84)</f>
        <v>237.1609037775475</v>
      </c>
      <c r="H56" s="28">
        <f t="shared" ref="H56:AK56" si="29">SUM(H57:H84)</f>
        <v>701.82681501885736</v>
      </c>
      <c r="I56" s="28">
        <f t="shared" si="29"/>
        <v>54.371694476034527</v>
      </c>
      <c r="J56" s="28">
        <f t="shared" si="29"/>
        <v>86.816431446077104</v>
      </c>
      <c r="K56" s="28">
        <f t="shared" si="29"/>
        <v>0.39392633103798191</v>
      </c>
      <c r="L56" s="28">
        <f t="shared" si="29"/>
        <v>290.3283093011994</v>
      </c>
      <c r="M56" s="28">
        <f t="shared" si="29"/>
        <v>3220.5423541445343</v>
      </c>
      <c r="N56" s="28">
        <f t="shared" si="29"/>
        <v>216.93592989500323</v>
      </c>
      <c r="O56" s="28">
        <f t="shared" si="29"/>
        <v>121.43146621260667</v>
      </c>
      <c r="P56" s="28">
        <f t="shared" si="29"/>
        <v>130.01082042707199</v>
      </c>
      <c r="Q56" s="28">
        <f t="shared" si="29"/>
        <v>1220.2064780963422</v>
      </c>
      <c r="R56" s="28">
        <f t="shared" si="29"/>
        <v>139.65676705803429</v>
      </c>
      <c r="S56" s="28">
        <f t="shared" si="29"/>
        <v>1406.5581035017779</v>
      </c>
      <c r="T56" s="28">
        <f t="shared" si="29"/>
        <v>77.330034816612297</v>
      </c>
      <c r="U56" s="28">
        <f t="shared" si="29"/>
        <v>393.37030653360915</v>
      </c>
      <c r="V56" s="28">
        <f t="shared" si="29"/>
        <v>187.30071515982647</v>
      </c>
      <c r="W56" s="28">
        <f t="shared" si="29"/>
        <v>0.13503604175027628</v>
      </c>
      <c r="X56" s="28">
        <f t="shared" si="29"/>
        <v>2765.5529954111771</v>
      </c>
      <c r="Y56" s="28">
        <f t="shared" si="29"/>
        <v>50.267209217796911</v>
      </c>
      <c r="Z56" s="28">
        <f t="shared" si="29"/>
        <v>41.415459464170326</v>
      </c>
      <c r="AA56" s="28">
        <f t="shared" si="29"/>
        <v>53.144180415746696</v>
      </c>
      <c r="AB56" s="28">
        <f t="shared" si="29"/>
        <v>0.22599594677315332</v>
      </c>
      <c r="AC56" s="28">
        <f t="shared" si="29"/>
        <v>1665.1340771317348</v>
      </c>
      <c r="AD56" s="28">
        <f t="shared" si="29"/>
        <v>261.07735449866863</v>
      </c>
      <c r="AE56" s="28">
        <f t="shared" si="29"/>
        <v>458.72600610313748</v>
      </c>
      <c r="AF56" s="28">
        <f t="shared" si="29"/>
        <v>213.77238265956422</v>
      </c>
      <c r="AG56" s="28">
        <f t="shared" si="29"/>
        <v>392.65675942255007</v>
      </c>
      <c r="AH56" s="28">
        <f t="shared" si="29"/>
        <v>79.854067584556859</v>
      </c>
      <c r="AI56" s="28">
        <f t="shared" si="29"/>
        <v>26.798872333144143</v>
      </c>
      <c r="AJ56" s="28">
        <f t="shared" si="29"/>
        <v>180.31159928879467</v>
      </c>
      <c r="AK56" s="28">
        <f t="shared" si="29"/>
        <v>3475.6109297852836</v>
      </c>
    </row>
    <row r="57" spans="2:37">
      <c r="B57" s="2" t="s">
        <v>214</v>
      </c>
      <c r="C57" s="2" t="s">
        <v>215</v>
      </c>
      <c r="D57" s="2" t="s">
        <v>216</v>
      </c>
      <c r="E57" s="2" t="s">
        <v>217</v>
      </c>
      <c r="F57" s="2" t="s">
        <v>218</v>
      </c>
      <c r="G57" s="28">
        <v>0.13453060255013899</v>
      </c>
      <c r="H57" s="28">
        <v>2.77417906229728</v>
      </c>
      <c r="I57" s="28">
        <v>0.22113780291503901</v>
      </c>
      <c r="J57" s="28">
        <v>0.63677838148252497</v>
      </c>
      <c r="K57" s="28">
        <v>9.3181795290836599E-3</v>
      </c>
      <c r="L57" s="28">
        <v>0.84823305456253395</v>
      </c>
      <c r="M57" s="28"/>
      <c r="N57" s="28">
        <v>0.50560562276973897</v>
      </c>
      <c r="O57" s="28">
        <v>7.4073994374763405E-2</v>
      </c>
      <c r="P57" s="28"/>
      <c r="Q57" s="28">
        <v>0.99485983140046097</v>
      </c>
      <c r="R57" s="28">
        <v>0.214564455154789</v>
      </c>
      <c r="S57" s="28">
        <v>1.87238124174323</v>
      </c>
      <c r="T57" s="28">
        <v>0.16553894555677301</v>
      </c>
      <c r="U57" s="28">
        <v>1.1490493087813201</v>
      </c>
      <c r="V57" s="28"/>
      <c r="W57" s="28"/>
      <c r="X57" s="28">
        <v>1.30688663221185</v>
      </c>
      <c r="Y57" s="28">
        <v>0.28712047706050098</v>
      </c>
      <c r="Z57" s="28">
        <v>4.5809250387063197E-2</v>
      </c>
      <c r="AA57" s="28">
        <v>0.13879680322958299</v>
      </c>
      <c r="AB57" s="28"/>
      <c r="AC57" s="28">
        <v>20.852431202728798</v>
      </c>
      <c r="AD57" s="28">
        <v>0.114718220263701</v>
      </c>
      <c r="AE57" s="28">
        <v>0.32026757709249498</v>
      </c>
      <c r="AF57" s="28">
        <v>3.5915212890369003E-2</v>
      </c>
      <c r="AG57" s="28">
        <v>0.65841105045663795</v>
      </c>
      <c r="AH57" s="28">
        <v>0.19433845158869201</v>
      </c>
      <c r="AI57" s="28"/>
      <c r="AJ57" s="28">
        <v>0.29570334843617402</v>
      </c>
      <c r="AK57" s="28">
        <v>1.3992631135009099</v>
      </c>
    </row>
    <row r="58" spans="2:37">
      <c r="B58" s="1" t="s">
        <v>214</v>
      </c>
      <c r="C58" s="1" t="s">
        <v>215</v>
      </c>
      <c r="D58" s="2" t="s">
        <v>216</v>
      </c>
      <c r="E58" s="2" t="s">
        <v>217</v>
      </c>
      <c r="F58" s="2" t="s">
        <v>219</v>
      </c>
      <c r="G58" s="28">
        <v>0.12771893571735399</v>
      </c>
      <c r="H58" s="28">
        <v>2.6337143251951098</v>
      </c>
      <c r="I58" s="28">
        <v>0.20994096096823101</v>
      </c>
      <c r="J58" s="28">
        <v>0.60453644680490704</v>
      </c>
      <c r="K58" s="28">
        <v>8.8455994145652094E-3</v>
      </c>
      <c r="L58" s="28">
        <v>0.80528455453061698</v>
      </c>
      <c r="M58" s="28"/>
      <c r="N58" s="28">
        <v>0.48000538101115298</v>
      </c>
      <c r="O58" s="28">
        <v>7.0323420985816898E-2</v>
      </c>
      <c r="P58" s="28"/>
      <c r="Q58" s="28">
        <v>0.94448720742005499</v>
      </c>
      <c r="R58" s="28">
        <v>0.20370046091309199</v>
      </c>
      <c r="S58" s="28">
        <v>1.7775771542722001</v>
      </c>
      <c r="T58" s="28">
        <v>0.15715724567457401</v>
      </c>
      <c r="U58" s="28">
        <v>1.0908696249450101</v>
      </c>
      <c r="V58" s="28"/>
      <c r="W58" s="28"/>
      <c r="X58" s="28">
        <v>1.2407151664607301</v>
      </c>
      <c r="Y58" s="28">
        <v>0.27258275759987699</v>
      </c>
      <c r="Z58" s="28">
        <v>4.3489807530620699E-2</v>
      </c>
      <c r="AA58" s="28">
        <v>0.13176912573535099</v>
      </c>
      <c r="AB58" s="28"/>
      <c r="AC58" s="28">
        <v>19.7966119528758</v>
      </c>
      <c r="AD58" s="28">
        <v>0.108909774631997</v>
      </c>
      <c r="AE58" s="28">
        <v>0.30405152660662599</v>
      </c>
      <c r="AF58" s="28">
        <v>3.4096745899838299E-2</v>
      </c>
      <c r="AG58" s="28">
        <v>0.62507381039275201</v>
      </c>
      <c r="AH58" s="28">
        <v>0.18449853910636399</v>
      </c>
      <c r="AI58" s="28"/>
      <c r="AJ58" s="28">
        <v>0.28073105321784197</v>
      </c>
      <c r="AK58" s="28">
        <v>1.3284143765143299</v>
      </c>
    </row>
    <row r="59" spans="2:37">
      <c r="B59" s="1" t="s">
        <v>214</v>
      </c>
      <c r="C59" s="1" t="s">
        <v>215</v>
      </c>
      <c r="D59" s="2" t="s">
        <v>216</v>
      </c>
      <c r="E59" s="2" t="s">
        <v>217</v>
      </c>
      <c r="F59" s="2" t="s">
        <v>220</v>
      </c>
      <c r="G59" s="28">
        <v>0.171994769983143</v>
      </c>
      <c r="H59" s="28">
        <v>3.54673511601779</v>
      </c>
      <c r="I59" s="28">
        <v>0.28272043337189601</v>
      </c>
      <c r="J59" s="28">
        <v>0.81410905043162696</v>
      </c>
      <c r="K59" s="28">
        <v>1.1918985337415399E-2</v>
      </c>
      <c r="L59" s="28">
        <v>1.0844498046237301</v>
      </c>
      <c r="M59" s="28"/>
      <c r="N59" s="28">
        <v>0.64640695152108496</v>
      </c>
      <c r="O59" s="28">
        <v>9.4702147661817296E-2</v>
      </c>
      <c r="P59" s="28"/>
      <c r="Q59" s="28">
        <v>1.2719092629392099</v>
      </c>
      <c r="R59" s="28">
        <v>0.27431642305307702</v>
      </c>
      <c r="S59" s="28">
        <v>2.3938037225240199</v>
      </c>
      <c r="T59" s="28">
        <v>0.211638293699274</v>
      </c>
      <c r="U59" s="28">
        <v>1.4690375691028801</v>
      </c>
      <c r="V59" s="28"/>
      <c r="W59" s="28"/>
      <c r="X59" s="28">
        <v>1.67082969400092</v>
      </c>
      <c r="Y59" s="28">
        <v>0.36707793274447398</v>
      </c>
      <c r="Z59" s="28">
        <v>5.8566423972313E-2</v>
      </c>
      <c r="AA59" s="28">
        <v>0.17744928427578299</v>
      </c>
      <c r="AB59" s="28"/>
      <c r="AC59" s="28">
        <v>26.6594370762406</v>
      </c>
      <c r="AD59" s="28">
        <v>0.14666466839994599</v>
      </c>
      <c r="AE59" s="28">
        <v>0.40945585449835997</v>
      </c>
      <c r="AF59" s="28">
        <v>4.5916780540791902E-2</v>
      </c>
      <c r="AG59" s="28">
        <v>0.84176586977031698</v>
      </c>
      <c r="AH59" s="28">
        <v>0.24845797011844301</v>
      </c>
      <c r="AI59" s="28"/>
      <c r="AJ59" s="28">
        <v>0.37805097075357302</v>
      </c>
      <c r="AK59" s="28">
        <v>1.7889311663343199</v>
      </c>
    </row>
    <row r="60" spans="2:37" ht="14.25">
      <c r="B60" s="11" t="s">
        <v>214</v>
      </c>
      <c r="C60" s="2" t="s">
        <v>215</v>
      </c>
      <c r="D60" s="2" t="s">
        <v>216</v>
      </c>
      <c r="E60" s="2" t="s">
        <v>217</v>
      </c>
      <c r="F60" s="2" t="s">
        <v>221</v>
      </c>
      <c r="G60" s="28">
        <v>0.18732101659117001</v>
      </c>
      <c r="H60" s="28">
        <v>3.8627807739985398</v>
      </c>
      <c r="I60" s="28">
        <v>0.307913327545284</v>
      </c>
      <c r="J60" s="28">
        <v>0.88665337460003601</v>
      </c>
      <c r="K60" s="28">
        <v>1.29834237434282E-2</v>
      </c>
      <c r="L60" s="28">
        <v>1.18108392954575</v>
      </c>
      <c r="M60" s="28"/>
      <c r="N60" s="28">
        <v>0.70400715073454601</v>
      </c>
      <c r="O60" s="28">
        <v>0.103140937517439</v>
      </c>
      <c r="P60" s="28"/>
      <c r="Q60" s="28">
        <v>1.3852476666104401</v>
      </c>
      <c r="R60" s="28">
        <v>0.29876040971429502</v>
      </c>
      <c r="S60" s="28">
        <v>2.6071129089431402</v>
      </c>
      <c r="T60" s="28">
        <v>0.23049707603830999</v>
      </c>
      <c r="U60" s="28">
        <v>1.5999418459941099</v>
      </c>
      <c r="V60" s="28"/>
      <c r="W60" s="28"/>
      <c r="X60" s="28">
        <v>1.81971549143921</v>
      </c>
      <c r="Y60" s="28">
        <v>0.399787800441186</v>
      </c>
      <c r="Z60" s="28">
        <v>6.3784931196712802E-2</v>
      </c>
      <c r="AA60" s="28">
        <v>0.193261303288664</v>
      </c>
      <c r="AB60" s="28"/>
      <c r="AC60" s="28">
        <v>29.035030279531401</v>
      </c>
      <c r="AD60" s="28">
        <v>0.15973325424927001</v>
      </c>
      <c r="AE60" s="28">
        <v>0.44594195629807898</v>
      </c>
      <c r="AF60" s="28">
        <v>5.0008330604291003E-2</v>
      </c>
      <c r="AG60" s="28">
        <v>0.91677464790655305</v>
      </c>
      <c r="AH60" s="28">
        <v>0.27059777310015998</v>
      </c>
      <c r="AI60" s="28"/>
      <c r="AJ60" s="28">
        <v>0.41173863389534199</v>
      </c>
      <c r="AK60" s="28">
        <v>1.9483408174890799</v>
      </c>
    </row>
    <row r="61" spans="2:37" ht="14.25">
      <c r="B61" s="11" t="s">
        <v>214</v>
      </c>
      <c r="C61" s="2" t="s">
        <v>215</v>
      </c>
      <c r="D61" s="2" t="s">
        <v>222</v>
      </c>
      <c r="E61" s="2" t="s">
        <v>223</v>
      </c>
      <c r="F61" s="2" t="s">
        <v>218</v>
      </c>
      <c r="G61" s="28">
        <v>4.6191892694112804</v>
      </c>
      <c r="H61" s="28">
        <v>14.1311016426056</v>
      </c>
      <c r="I61" s="28">
        <v>0.549203418123972</v>
      </c>
      <c r="J61" s="28">
        <v>4.3435321669828504</v>
      </c>
      <c r="K61" s="28"/>
      <c r="L61" s="28">
        <v>11.2343306780469</v>
      </c>
      <c r="M61" s="28">
        <v>65.754563511613398</v>
      </c>
      <c r="N61" s="28">
        <v>2.2358637279929501</v>
      </c>
      <c r="O61" s="28">
        <v>0.24294863871861899</v>
      </c>
      <c r="P61" s="28">
        <v>0.74701456193875704</v>
      </c>
      <c r="Q61" s="28">
        <v>7.2491053706375501</v>
      </c>
      <c r="R61" s="28">
        <v>0.22718682076195101</v>
      </c>
      <c r="S61" s="28">
        <v>47.219359765350603</v>
      </c>
      <c r="T61" s="28">
        <v>0.96019739738377097</v>
      </c>
      <c r="U61" s="28">
        <v>11.6687358994596</v>
      </c>
      <c r="V61" s="28">
        <v>3.44572545297099</v>
      </c>
      <c r="W61" s="28"/>
      <c r="X61" s="28">
        <v>47.958597485842098</v>
      </c>
      <c r="Y61" s="28">
        <v>0.56553186794754495</v>
      </c>
      <c r="Z61" s="28">
        <v>1.1659416901003301</v>
      </c>
      <c r="AA61" s="28">
        <v>0.94102212181853695</v>
      </c>
      <c r="AB61" s="28"/>
      <c r="AC61" s="28">
        <v>40.610749284995201</v>
      </c>
      <c r="AD61" s="28">
        <v>0.18941393635598799</v>
      </c>
      <c r="AE61" s="28">
        <v>16.073703926935099</v>
      </c>
      <c r="AF61" s="28">
        <v>1.34200643827763</v>
      </c>
      <c r="AG61" s="28">
        <v>6.7942329545484599</v>
      </c>
      <c r="AH61" s="28">
        <v>0.207552536151135</v>
      </c>
      <c r="AI61" s="28">
        <v>0.189397316395606</v>
      </c>
      <c r="AJ61" s="28">
        <v>6.1508179240873799</v>
      </c>
      <c r="AK61" s="28">
        <v>44.234719106824997</v>
      </c>
    </row>
    <row r="62" spans="2:37" ht="14.25">
      <c r="B62" s="11" t="s">
        <v>214</v>
      </c>
      <c r="C62" s="2" t="s">
        <v>215</v>
      </c>
      <c r="D62" s="2" t="s">
        <v>222</v>
      </c>
      <c r="E62" s="2" t="s">
        <v>223</v>
      </c>
      <c r="F62" s="2" t="s">
        <v>219</v>
      </c>
      <c r="G62" s="28">
        <v>4.9255286077384897</v>
      </c>
      <c r="H62" s="28">
        <v>17.3188568197385</v>
      </c>
      <c r="I62" s="28">
        <v>0.61876648116894295</v>
      </c>
      <c r="J62" s="28">
        <v>4.9892856457178896</v>
      </c>
      <c r="K62" s="28"/>
      <c r="L62" s="28">
        <v>11.7294961473043</v>
      </c>
      <c r="M62" s="28">
        <v>72.053284104230002</v>
      </c>
      <c r="N62" s="28">
        <v>2.6588092885991701</v>
      </c>
      <c r="O62" s="28">
        <v>0.26453029018990698</v>
      </c>
      <c r="P62" s="28">
        <v>1.0694399032956301</v>
      </c>
      <c r="Q62" s="28">
        <v>10.0732861720366</v>
      </c>
      <c r="R62" s="28">
        <v>0.24628662743872201</v>
      </c>
      <c r="S62" s="28">
        <v>61.444736763497197</v>
      </c>
      <c r="T62" s="28">
        <v>1.3014202745680401</v>
      </c>
      <c r="U62" s="28">
        <v>11.794393627949299</v>
      </c>
      <c r="V62" s="28">
        <v>4.21384261583135</v>
      </c>
      <c r="W62" s="28"/>
      <c r="X62" s="28">
        <v>70.236760307063903</v>
      </c>
      <c r="Y62" s="28">
        <v>0.57497800692948797</v>
      </c>
      <c r="Z62" s="28">
        <v>1.3210591831381899</v>
      </c>
      <c r="AA62" s="28">
        <v>0.98936560801137596</v>
      </c>
      <c r="AB62" s="28"/>
      <c r="AC62" s="28">
        <v>50.678576523293302</v>
      </c>
      <c r="AD62" s="28">
        <v>0.207486396199865</v>
      </c>
      <c r="AE62" s="28">
        <v>16.6283539826943</v>
      </c>
      <c r="AF62" s="28">
        <v>2.0549480685339798</v>
      </c>
      <c r="AG62" s="28">
        <v>6.9860175755775096</v>
      </c>
      <c r="AH62" s="28">
        <v>0.22711124998427101</v>
      </c>
      <c r="AI62" s="28">
        <v>0.20232727502798201</v>
      </c>
      <c r="AJ62" s="28">
        <v>6.2811234219253098</v>
      </c>
      <c r="AK62" s="28">
        <v>52.3858583495212</v>
      </c>
    </row>
    <row r="63" spans="2:37" ht="14.25">
      <c r="B63" s="11" t="s">
        <v>214</v>
      </c>
      <c r="C63" s="2" t="s">
        <v>215</v>
      </c>
      <c r="D63" s="2" t="s">
        <v>222</v>
      </c>
      <c r="E63" s="2" t="s">
        <v>223</v>
      </c>
      <c r="F63" s="2" t="s">
        <v>220</v>
      </c>
      <c r="G63" s="28">
        <v>1.8762081559856401</v>
      </c>
      <c r="H63" s="28">
        <v>4.9034669025573603</v>
      </c>
      <c r="I63" s="28">
        <v>0.33397539690735201</v>
      </c>
      <c r="J63" s="28">
        <v>2.01682880106722</v>
      </c>
      <c r="K63" s="28"/>
      <c r="L63" s="28">
        <v>4.5777210433059103</v>
      </c>
      <c r="M63" s="28">
        <v>28.636255368206601</v>
      </c>
      <c r="N63" s="28">
        <v>1.3688981781004399</v>
      </c>
      <c r="O63" s="28">
        <v>0.11850930703554401</v>
      </c>
      <c r="P63" s="28">
        <v>0.50299083461955096</v>
      </c>
      <c r="Q63" s="28">
        <v>4.2217444018922397</v>
      </c>
      <c r="R63" s="28">
        <v>0.11937508453502101</v>
      </c>
      <c r="S63" s="28">
        <v>17.9532371463151</v>
      </c>
      <c r="T63" s="28">
        <v>0.61437345655502995</v>
      </c>
      <c r="U63" s="28">
        <v>3.3206886461235601</v>
      </c>
      <c r="V63" s="28">
        <v>2.2771738806453299</v>
      </c>
      <c r="W63" s="28"/>
      <c r="X63" s="28">
        <v>22.403688071565899</v>
      </c>
      <c r="Y63" s="28">
        <v>0.48972001309970598</v>
      </c>
      <c r="Z63" s="28">
        <v>0.38498110872015401</v>
      </c>
      <c r="AA63" s="28">
        <v>0.45679595247408</v>
      </c>
      <c r="AB63" s="28"/>
      <c r="AC63" s="28">
        <v>14.375103384565501</v>
      </c>
      <c r="AD63" s="28">
        <v>0.13691325004973601</v>
      </c>
      <c r="AE63" s="28">
        <v>9.0040320563822895</v>
      </c>
      <c r="AF63" s="28">
        <v>0.812864557497185</v>
      </c>
      <c r="AG63" s="28">
        <v>3.8288955034523799</v>
      </c>
      <c r="AH63" s="28">
        <v>0.114002487605952</v>
      </c>
      <c r="AI63" s="28">
        <v>0.101967142321017</v>
      </c>
      <c r="AJ63" s="28">
        <v>1.7390511392569199</v>
      </c>
      <c r="AK63" s="28">
        <v>33.426705315047599</v>
      </c>
    </row>
    <row r="64" spans="2:37" ht="14.25">
      <c r="B64" s="11" t="s">
        <v>214</v>
      </c>
      <c r="C64" s="1" t="s">
        <v>215</v>
      </c>
      <c r="D64" s="2" t="s">
        <v>222</v>
      </c>
      <c r="E64" s="2" t="s">
        <v>223</v>
      </c>
      <c r="F64" s="2" t="s">
        <v>221</v>
      </c>
      <c r="G64" s="28">
        <v>14.408021228542101</v>
      </c>
      <c r="H64" s="28">
        <v>47.012092460276399</v>
      </c>
      <c r="I64" s="28">
        <v>1.8663432999771301</v>
      </c>
      <c r="J64" s="28">
        <v>12.812337494375001</v>
      </c>
      <c r="K64" s="28"/>
      <c r="L64" s="28">
        <v>34.257023639309097</v>
      </c>
      <c r="M64" s="28">
        <v>198.81013043188401</v>
      </c>
      <c r="N64" s="28">
        <v>5.9502467282996196</v>
      </c>
      <c r="O64" s="28">
        <v>0.65190162632347004</v>
      </c>
      <c r="P64" s="28">
        <v>3.4120610457336999</v>
      </c>
      <c r="Q64" s="28">
        <v>27.1997893875782</v>
      </c>
      <c r="R64" s="28">
        <v>0.59204803805981698</v>
      </c>
      <c r="S64" s="28">
        <v>166.87623990733499</v>
      </c>
      <c r="T64" s="28">
        <v>3.6852310427185699</v>
      </c>
      <c r="U64" s="28">
        <v>44.7999640488379</v>
      </c>
      <c r="V64" s="28">
        <v>8.50010739903502</v>
      </c>
      <c r="W64" s="28"/>
      <c r="X64" s="28">
        <v>217.030255655237</v>
      </c>
      <c r="Y64" s="28">
        <v>1.2094365903959099</v>
      </c>
      <c r="Z64" s="28">
        <v>3.7401748311600702</v>
      </c>
      <c r="AA64" s="28">
        <v>2.5469804833883201</v>
      </c>
      <c r="AB64" s="28"/>
      <c r="AC64" s="28">
        <v>134.875768616453</v>
      </c>
      <c r="AD64" s="28">
        <v>0.44373641569518502</v>
      </c>
      <c r="AE64" s="28">
        <v>43.828410544723504</v>
      </c>
      <c r="AF64" s="28">
        <v>5.9942694824839204</v>
      </c>
      <c r="AG64" s="28">
        <v>21.400844958897999</v>
      </c>
      <c r="AH64" s="28">
        <v>0.534576890757541</v>
      </c>
      <c r="AI64" s="28">
        <v>0.58701365242013004</v>
      </c>
      <c r="AJ64" s="28">
        <v>21.144811576315199</v>
      </c>
      <c r="AK64" s="28">
        <v>105.60441846265</v>
      </c>
    </row>
    <row r="65" spans="2:37">
      <c r="B65" s="2" t="s">
        <v>214</v>
      </c>
      <c r="C65" s="2" t="s">
        <v>215</v>
      </c>
      <c r="D65" s="2" t="s">
        <v>224</v>
      </c>
      <c r="E65" s="2" t="s">
        <v>225</v>
      </c>
      <c r="F65" s="2" t="s">
        <v>218</v>
      </c>
      <c r="G65" s="28">
        <v>21.3661531786354</v>
      </c>
      <c r="H65" s="28">
        <v>46.4458231973409</v>
      </c>
      <c r="I65" s="28">
        <v>4.4256131040237303</v>
      </c>
      <c r="J65" s="28"/>
      <c r="K65" s="28">
        <v>3.6901160037462201E-3</v>
      </c>
      <c r="L65" s="28">
        <v>2.9369081492772602</v>
      </c>
      <c r="M65" s="28">
        <v>214.32092851602201</v>
      </c>
      <c r="N65" s="28">
        <v>30.256984542118801</v>
      </c>
      <c r="O65" s="28">
        <v>23.034028308271701</v>
      </c>
      <c r="P65" s="28">
        <v>19.555615502884098</v>
      </c>
      <c r="Q65" s="28">
        <v>101.150646127564</v>
      </c>
      <c r="R65" s="28">
        <v>13.555734007465899</v>
      </c>
      <c r="S65" s="28">
        <v>39.930848312928703</v>
      </c>
      <c r="T65" s="28">
        <v>4.1884009519909604</v>
      </c>
      <c r="U65" s="28">
        <v>28.373970041872099</v>
      </c>
      <c r="V65" s="28">
        <v>24.037241963389999</v>
      </c>
      <c r="W65" s="28"/>
      <c r="X65" s="28">
        <v>248.29849368144801</v>
      </c>
      <c r="Y65" s="28">
        <v>5.9094846979104396</v>
      </c>
      <c r="Z65" s="28">
        <v>4.00176009643668</v>
      </c>
      <c r="AA65" s="28">
        <v>6.6113829908116299</v>
      </c>
      <c r="AB65" s="28"/>
      <c r="AC65" s="28">
        <v>172.56328309550599</v>
      </c>
      <c r="AD65" s="28">
        <v>8.02968209566178</v>
      </c>
      <c r="AE65" s="28">
        <v>12.9644854066908</v>
      </c>
      <c r="AF65" s="28">
        <v>22.683517082581499</v>
      </c>
      <c r="AG65" s="28">
        <v>27.600742217345399</v>
      </c>
      <c r="AH65" s="28">
        <v>10.7962273435328</v>
      </c>
      <c r="AI65" s="28">
        <v>0.71783991436785</v>
      </c>
      <c r="AJ65" s="28">
        <v>7.0383311242465503</v>
      </c>
      <c r="AK65" s="28">
        <v>283.22945004494699</v>
      </c>
    </row>
    <row r="66" spans="2:37">
      <c r="B66" s="2" t="s">
        <v>214</v>
      </c>
      <c r="C66" s="2" t="s">
        <v>215</v>
      </c>
      <c r="D66" s="2" t="s">
        <v>224</v>
      </c>
      <c r="E66" s="2" t="s">
        <v>225</v>
      </c>
      <c r="F66" s="2" t="s">
        <v>219</v>
      </c>
      <c r="G66" s="28">
        <v>22.568741427026801</v>
      </c>
      <c r="H66" s="28">
        <v>44.505013781496601</v>
      </c>
      <c r="I66" s="28">
        <v>4.6875692031335703</v>
      </c>
      <c r="J66" s="28"/>
      <c r="K66" s="28">
        <v>3.5063560368866599E-3</v>
      </c>
      <c r="L66" s="28">
        <v>2.9849720435997802</v>
      </c>
      <c r="M66" s="28">
        <v>204.53607497951</v>
      </c>
      <c r="N66" s="28">
        <v>29.757115338726599</v>
      </c>
      <c r="O66" s="28">
        <v>23.773388524822899</v>
      </c>
      <c r="P66" s="28">
        <v>19.555528738835601</v>
      </c>
      <c r="Q66" s="28">
        <v>98.932044974784503</v>
      </c>
      <c r="R66" s="28">
        <v>15.3283543142384</v>
      </c>
      <c r="S66" s="28">
        <v>47.625771269062597</v>
      </c>
      <c r="T66" s="28">
        <v>4.9043462355354999</v>
      </c>
      <c r="U66" s="28">
        <v>30.182719706229999</v>
      </c>
      <c r="V66" s="28">
        <v>25.688800582239899</v>
      </c>
      <c r="W66" s="28"/>
      <c r="X66" s="28">
        <v>175.97533924666101</v>
      </c>
      <c r="Y66" s="28">
        <v>5.7818244825295304</v>
      </c>
      <c r="Z66" s="28">
        <v>3.3257175565436898</v>
      </c>
      <c r="AA66" s="28">
        <v>6.8399477573753904</v>
      </c>
      <c r="AB66" s="28"/>
      <c r="AC66" s="28">
        <v>164.17845783632899</v>
      </c>
      <c r="AD66" s="28">
        <v>7.6524437171226802</v>
      </c>
      <c r="AE66" s="28">
        <v>12.5683879874728</v>
      </c>
      <c r="AF66" s="28">
        <v>20.1965070873085</v>
      </c>
      <c r="AG66" s="28">
        <v>30.937145944302799</v>
      </c>
      <c r="AH66" s="28">
        <v>10.4497045070319</v>
      </c>
      <c r="AI66" s="28">
        <v>0.72300183147626096</v>
      </c>
      <c r="AJ66" s="28">
        <v>6.9815799130273097</v>
      </c>
      <c r="AK66" s="28">
        <v>270.32791617596303</v>
      </c>
    </row>
    <row r="67" spans="2:37">
      <c r="B67" s="2" t="s">
        <v>214</v>
      </c>
      <c r="C67" s="2" t="s">
        <v>215</v>
      </c>
      <c r="D67" s="2" t="s">
        <v>224</v>
      </c>
      <c r="E67" s="2" t="s">
        <v>225</v>
      </c>
      <c r="F67" s="2" t="s">
        <v>220</v>
      </c>
      <c r="G67" s="28">
        <v>10.8584505999993</v>
      </c>
      <c r="H67" s="28">
        <v>59.0750742561872</v>
      </c>
      <c r="I67" s="28">
        <v>3.64805065835401</v>
      </c>
      <c r="J67" s="28"/>
      <c r="K67" s="28">
        <v>4.6955800914303299E-3</v>
      </c>
      <c r="L67" s="28">
        <v>13.723856763647101</v>
      </c>
      <c r="M67" s="28">
        <v>265.94948595070298</v>
      </c>
      <c r="N67" s="28">
        <v>25.907473951329099</v>
      </c>
      <c r="O67" s="28">
        <v>26.665017725222501</v>
      </c>
      <c r="P67" s="28">
        <v>26.138383622180601</v>
      </c>
      <c r="Q67" s="28">
        <v>134.88165949601</v>
      </c>
      <c r="R67" s="28">
        <v>14.256860052652501</v>
      </c>
      <c r="S67" s="28">
        <v>12.8802860880827</v>
      </c>
      <c r="T67" s="28">
        <v>4.5183247653266099</v>
      </c>
      <c r="U67" s="28">
        <v>28.955983169826698</v>
      </c>
      <c r="V67" s="28">
        <v>30.564902058809</v>
      </c>
      <c r="W67" s="28"/>
      <c r="X67" s="28">
        <v>401.42317986979799</v>
      </c>
      <c r="Y67" s="28">
        <v>5.3867048608655397</v>
      </c>
      <c r="Z67" s="28">
        <v>6.0505586791093204</v>
      </c>
      <c r="AA67" s="28">
        <v>4.9122163515952497</v>
      </c>
      <c r="AB67" s="28"/>
      <c r="AC67" s="28">
        <v>220.85330650773699</v>
      </c>
      <c r="AD67" s="28">
        <v>10.1599275865845</v>
      </c>
      <c r="AE67" s="28">
        <v>14.928306471038001</v>
      </c>
      <c r="AF67" s="28">
        <v>29.9654175787445</v>
      </c>
      <c r="AG67" s="28">
        <v>25.2181228657453</v>
      </c>
      <c r="AH67" s="28">
        <v>13.1210680749153</v>
      </c>
      <c r="AI67" s="28">
        <v>0.654090886439196</v>
      </c>
      <c r="AJ67" s="28">
        <v>5.2539598842336801</v>
      </c>
      <c r="AK67" s="28">
        <v>357.96874198013199</v>
      </c>
    </row>
    <row r="68" spans="2:37">
      <c r="B68" s="2" t="s">
        <v>214</v>
      </c>
      <c r="C68" s="2" t="s">
        <v>215</v>
      </c>
      <c r="D68" s="2" t="s">
        <v>224</v>
      </c>
      <c r="E68" s="2" t="s">
        <v>225</v>
      </c>
      <c r="F68" s="2" t="s">
        <v>221</v>
      </c>
      <c r="G68" s="28">
        <v>6.6697459750268404</v>
      </c>
      <c r="H68" s="28">
        <v>67.155666866320004</v>
      </c>
      <c r="I68" s="28">
        <v>11.701305302974699</v>
      </c>
      <c r="J68" s="28"/>
      <c r="K68" s="28">
        <v>5.1090767956512902E-3</v>
      </c>
      <c r="L68" s="28">
        <v>13.967625535363799</v>
      </c>
      <c r="M68" s="28">
        <v>217.23159605285099</v>
      </c>
      <c r="N68" s="28">
        <v>7.50315958861946</v>
      </c>
      <c r="O68" s="28">
        <v>39.810854084089797</v>
      </c>
      <c r="P68" s="28">
        <v>33.924681447627698</v>
      </c>
      <c r="Q68" s="28">
        <v>187.92226718977199</v>
      </c>
      <c r="R68" s="28">
        <v>33.680244997090497</v>
      </c>
      <c r="S68" s="28">
        <v>43.902395144081197</v>
      </c>
      <c r="T68" s="28">
        <v>9.0637117451207505</v>
      </c>
      <c r="U68" s="28">
        <v>42.9545097680179</v>
      </c>
      <c r="V68" s="28">
        <v>42.646583299486103</v>
      </c>
      <c r="W68" s="28"/>
      <c r="X68" s="28">
        <v>271.50984170470502</v>
      </c>
      <c r="Y68" s="28">
        <v>9.6735075417932102</v>
      </c>
      <c r="Z68" s="28">
        <v>0.30464839510409097</v>
      </c>
      <c r="AA68" s="28">
        <v>15.3240794715758</v>
      </c>
      <c r="AB68" s="28"/>
      <c r="AC68" s="28">
        <v>131.66413807904499</v>
      </c>
      <c r="AD68" s="28">
        <v>1.73012605351202</v>
      </c>
      <c r="AE68" s="28">
        <v>12.980634688237</v>
      </c>
      <c r="AF68" s="28">
        <v>29.500832927290698</v>
      </c>
      <c r="AG68" s="28">
        <v>28.613648034716999</v>
      </c>
      <c r="AH68" s="28">
        <v>15.727076810408199</v>
      </c>
      <c r="AI68" s="28">
        <v>3.4033308321521201</v>
      </c>
      <c r="AJ68" s="28">
        <v>16.553308245586098</v>
      </c>
      <c r="AK68" s="28">
        <v>151.86344678299699</v>
      </c>
    </row>
    <row r="69" spans="2:37">
      <c r="B69" s="2" t="s">
        <v>214</v>
      </c>
      <c r="C69" s="2" t="s">
        <v>215</v>
      </c>
      <c r="D69" s="2" t="s">
        <v>226</v>
      </c>
      <c r="E69" s="2" t="s">
        <v>227</v>
      </c>
      <c r="F69" s="2" t="s">
        <v>218</v>
      </c>
      <c r="G69" s="28">
        <v>17.179534657576699</v>
      </c>
      <c r="H69" s="28">
        <v>48.930018313262899</v>
      </c>
      <c r="I69" s="28">
        <v>5.0407822909400304</v>
      </c>
      <c r="J69" s="28">
        <v>1.57524141785534</v>
      </c>
      <c r="K69" s="28">
        <v>6.8588200314061099E-2</v>
      </c>
      <c r="L69" s="28">
        <v>17.608178343197402</v>
      </c>
      <c r="M69" s="28">
        <v>230.17621972639</v>
      </c>
      <c r="N69" s="28">
        <v>12.0653154794316</v>
      </c>
      <c r="O69" s="28">
        <v>0.90059934732888003</v>
      </c>
      <c r="P69" s="28">
        <v>2.8479185360695798</v>
      </c>
      <c r="Q69" s="28">
        <v>93.476377124868506</v>
      </c>
      <c r="R69" s="28">
        <v>13.419334358733</v>
      </c>
      <c r="S69" s="28">
        <v>69.722217033791793</v>
      </c>
      <c r="T69" s="28">
        <v>4.05030127166411</v>
      </c>
      <c r="U69" s="28">
        <v>9.1577158097805196</v>
      </c>
      <c r="V69" s="28">
        <v>3.3412496211575902</v>
      </c>
      <c r="W69" s="28">
        <v>2.9226994139683601E-2</v>
      </c>
      <c r="X69" s="28">
        <v>115.096396856548</v>
      </c>
      <c r="Y69" s="28">
        <v>2.7050485502998298</v>
      </c>
      <c r="Z69" s="28">
        <v>2.36634504300469</v>
      </c>
      <c r="AA69" s="28">
        <v>1.75849804596318</v>
      </c>
      <c r="AB69" s="28">
        <v>4.8914200251525597E-2</v>
      </c>
      <c r="AC69" s="28">
        <v>50.965363831423502</v>
      </c>
      <c r="AD69" s="28">
        <v>9.5981780894635094</v>
      </c>
      <c r="AE69" s="28">
        <v>25.707164257618601</v>
      </c>
      <c r="AF69" s="28">
        <v>18.865778401085201</v>
      </c>
      <c r="AG69" s="28">
        <v>28.866658779550601</v>
      </c>
      <c r="AH69" s="28">
        <v>3.9789381950870899</v>
      </c>
      <c r="AI69" s="28">
        <v>3.2291423743396201</v>
      </c>
      <c r="AJ69" s="28">
        <v>9.6726677574623796</v>
      </c>
      <c r="AK69" s="28">
        <v>136.31232674438999</v>
      </c>
    </row>
    <row r="70" spans="2:37">
      <c r="B70" s="2" t="s">
        <v>214</v>
      </c>
      <c r="C70" s="2" t="s">
        <v>215</v>
      </c>
      <c r="D70" s="2" t="s">
        <v>226</v>
      </c>
      <c r="E70" s="2" t="s">
        <v>227</v>
      </c>
      <c r="F70" s="2" t="s">
        <v>219</v>
      </c>
      <c r="G70" s="28">
        <v>16.3096849491947</v>
      </c>
      <c r="H70" s="28">
        <v>47.1299984182073</v>
      </c>
      <c r="I70" s="28">
        <v>4.8229511360222999</v>
      </c>
      <c r="J70" s="28">
        <v>1.4964217748894699</v>
      </c>
      <c r="K70" s="28">
        <v>6.5113933099839802E-2</v>
      </c>
      <c r="L70" s="28">
        <v>16.722223896935699</v>
      </c>
      <c r="M70" s="28">
        <v>225.982316518012</v>
      </c>
      <c r="N70" s="28">
        <v>11.519224552429201</v>
      </c>
      <c r="O70" s="28">
        <v>0.86817162320499996</v>
      </c>
      <c r="P70" s="28">
        <v>2.73005771767563</v>
      </c>
      <c r="Q70" s="28">
        <v>89.280795698446994</v>
      </c>
      <c r="R70" s="28">
        <v>13.229129730518601</v>
      </c>
      <c r="S70" s="28">
        <v>66.130340942349306</v>
      </c>
      <c r="T70" s="28">
        <v>3.4948739804870401</v>
      </c>
      <c r="U70" s="28">
        <v>8.8393020257136303</v>
      </c>
      <c r="V70" s="28">
        <v>3.3169175526585102</v>
      </c>
      <c r="W70" s="28">
        <v>2.7747152011292599E-2</v>
      </c>
      <c r="X70" s="28">
        <v>90.189048048987701</v>
      </c>
      <c r="Y70" s="28">
        <v>2.5838577420878499</v>
      </c>
      <c r="Z70" s="28">
        <v>2.2489055387253098</v>
      </c>
      <c r="AA70" s="28">
        <v>1.66936656575013</v>
      </c>
      <c r="AB70" s="28">
        <v>4.6437535240022802E-2</v>
      </c>
      <c r="AC70" s="28">
        <v>51.237946230055499</v>
      </c>
      <c r="AD70" s="28">
        <v>9.1229056985285393</v>
      </c>
      <c r="AE70" s="28">
        <v>24.461025306646</v>
      </c>
      <c r="AF70" s="28">
        <v>17.866667256199001</v>
      </c>
      <c r="AG70" s="28">
        <v>27.669196970623901</v>
      </c>
      <c r="AH70" s="28">
        <v>3.8466782753864202</v>
      </c>
      <c r="AI70" s="28">
        <v>3.1121946301349199</v>
      </c>
      <c r="AJ70" s="28">
        <v>9.2580949635074195</v>
      </c>
      <c r="AK70" s="28">
        <v>132.00455238452599</v>
      </c>
    </row>
    <row r="71" spans="2:37">
      <c r="B71" s="2" t="s">
        <v>214</v>
      </c>
      <c r="C71" s="2" t="s">
        <v>215</v>
      </c>
      <c r="D71" s="2" t="s">
        <v>226</v>
      </c>
      <c r="E71" s="2" t="s">
        <v>227</v>
      </c>
      <c r="F71" s="2" t="s">
        <v>220</v>
      </c>
      <c r="G71" s="28">
        <v>21.963708052971199</v>
      </c>
      <c r="H71" s="28">
        <v>61.2067440811309</v>
      </c>
      <c r="I71" s="28">
        <v>6.3459473660734904</v>
      </c>
      <c r="J71" s="28">
        <v>2.1863275738100101</v>
      </c>
      <c r="K71" s="28">
        <v>8.7697903304621697E-2</v>
      </c>
      <c r="L71" s="28">
        <v>22.827556484410501</v>
      </c>
      <c r="M71" s="28">
        <v>278.798788463135</v>
      </c>
      <c r="N71" s="28">
        <v>12.6913700208531</v>
      </c>
      <c r="O71" s="28">
        <v>1.0916733474281699</v>
      </c>
      <c r="P71" s="28">
        <v>3.55259834110849</v>
      </c>
      <c r="Q71" s="28">
        <v>119.221022540756</v>
      </c>
      <c r="R71" s="28">
        <v>14.8901093289586</v>
      </c>
      <c r="S71" s="28">
        <v>89.4319368418479</v>
      </c>
      <c r="T71" s="28">
        <v>5.1786191746838499</v>
      </c>
      <c r="U71" s="28">
        <v>11.462000295189901</v>
      </c>
      <c r="V71" s="28">
        <v>3.9717603833867998</v>
      </c>
      <c r="W71" s="28">
        <v>3.73661249904325E-2</v>
      </c>
      <c r="X71" s="28">
        <v>164.464498116822</v>
      </c>
      <c r="Y71" s="28">
        <v>3.4066322368756601</v>
      </c>
      <c r="Z71" s="28">
        <v>4.0757594794578704</v>
      </c>
      <c r="AA71" s="28">
        <v>2.7236861293391299</v>
      </c>
      <c r="AB71" s="28">
        <v>6.2535857539561895E-2</v>
      </c>
      <c r="AC71" s="28">
        <v>61.168933053350898</v>
      </c>
      <c r="AD71" s="28">
        <v>12.254341713377601</v>
      </c>
      <c r="AE71" s="28">
        <v>32.536368630651097</v>
      </c>
      <c r="AF71" s="28">
        <v>24.576456834409399</v>
      </c>
      <c r="AG71" s="28">
        <v>36.470743886481998</v>
      </c>
      <c r="AH71" s="28">
        <v>4.9109875331632296</v>
      </c>
      <c r="AI71" s="28">
        <v>3.9237611091861102</v>
      </c>
      <c r="AJ71" s="28">
        <v>11.6359834922188</v>
      </c>
      <c r="AK71" s="28">
        <v>170.745665309609</v>
      </c>
    </row>
    <row r="72" spans="2:37">
      <c r="B72" s="2" t="s">
        <v>214</v>
      </c>
      <c r="C72" s="2" t="s">
        <v>215</v>
      </c>
      <c r="D72" s="2" t="s">
        <v>226</v>
      </c>
      <c r="E72" s="2" t="s">
        <v>227</v>
      </c>
      <c r="F72" s="2" t="s">
        <v>221</v>
      </c>
      <c r="G72" s="28">
        <v>23.295744978555</v>
      </c>
      <c r="H72" s="28">
        <v>64.290243370742999</v>
      </c>
      <c r="I72" s="28">
        <v>7.0664345626551501</v>
      </c>
      <c r="J72" s="28">
        <v>3.2675198442187701</v>
      </c>
      <c r="K72" s="28">
        <v>9.5515396552804194E-2</v>
      </c>
      <c r="L72" s="28">
        <v>24.3003491351649</v>
      </c>
      <c r="M72" s="28">
        <v>207.976310059409</v>
      </c>
      <c r="N72" s="28">
        <v>11.1649070780927</v>
      </c>
      <c r="O72" s="28">
        <v>1.33692674391098</v>
      </c>
      <c r="P72" s="28">
        <v>3.98884926884875</v>
      </c>
      <c r="Q72" s="28">
        <v>133.72731723444099</v>
      </c>
      <c r="R72" s="28">
        <v>14.4861389485255</v>
      </c>
      <c r="S72" s="28">
        <v>87.012675361857504</v>
      </c>
      <c r="T72" s="28">
        <v>4.5877482957763398</v>
      </c>
      <c r="U72" s="28">
        <v>12.251900696970001</v>
      </c>
      <c r="V72" s="28">
        <v>4.6659746253775802</v>
      </c>
      <c r="W72" s="28">
        <v>4.0695770608867601E-2</v>
      </c>
      <c r="X72" s="28">
        <v>113.299740723054</v>
      </c>
      <c r="Y72" s="28">
        <v>3.9045945108476299</v>
      </c>
      <c r="Z72" s="28">
        <v>3.9316091209753301</v>
      </c>
      <c r="AA72" s="28">
        <v>2.4635159143266998</v>
      </c>
      <c r="AB72" s="28">
        <v>6.8108353742043007E-2</v>
      </c>
      <c r="AC72" s="28">
        <v>71.382883251355196</v>
      </c>
      <c r="AD72" s="28">
        <v>13.466572397047299</v>
      </c>
      <c r="AE72" s="28">
        <v>33.376361126375798</v>
      </c>
      <c r="AF72" s="28">
        <v>27.116597556254501</v>
      </c>
      <c r="AG72" s="28">
        <v>38.532745460389897</v>
      </c>
      <c r="AH72" s="28">
        <v>5.6356193673522696</v>
      </c>
      <c r="AI72" s="28">
        <v>4.9111612489564802</v>
      </c>
      <c r="AJ72" s="28">
        <v>13.902513459640801</v>
      </c>
      <c r="AK72" s="28">
        <v>166.61049252769399</v>
      </c>
    </row>
    <row r="73" spans="2:37">
      <c r="B73" s="2" t="s">
        <v>214</v>
      </c>
      <c r="C73" s="2" t="s">
        <v>215</v>
      </c>
      <c r="D73" s="2" t="s">
        <v>228</v>
      </c>
      <c r="E73" s="2" t="s">
        <v>229</v>
      </c>
      <c r="F73" s="2" t="s">
        <v>218</v>
      </c>
      <c r="G73" s="28">
        <v>9.9433272452842907</v>
      </c>
      <c r="H73" s="28">
        <v>27.672265676980199</v>
      </c>
      <c r="I73" s="28">
        <v>0.308416821026959</v>
      </c>
      <c r="J73" s="28">
        <v>8.9154908061464404</v>
      </c>
      <c r="K73" s="28"/>
      <c r="L73" s="28">
        <v>18.190565037593199</v>
      </c>
      <c r="M73" s="28">
        <v>171.33770952669499</v>
      </c>
      <c r="N73" s="28">
        <v>5.5701805017087498</v>
      </c>
      <c r="O73" s="28">
        <v>0.43690150901755198</v>
      </c>
      <c r="P73" s="28">
        <v>1.13825963033263</v>
      </c>
      <c r="Q73" s="28">
        <v>29.468996657759501</v>
      </c>
      <c r="R73" s="28">
        <v>0.38157851737151999</v>
      </c>
      <c r="S73" s="28">
        <v>101.545929880354</v>
      </c>
      <c r="T73" s="28">
        <v>3.2619108041862499</v>
      </c>
      <c r="U73" s="28">
        <v>22.394363530261</v>
      </c>
      <c r="V73" s="28">
        <v>5.5703740580958696</v>
      </c>
      <c r="W73" s="28"/>
      <c r="X73" s="28">
        <v>105.92413663280099</v>
      </c>
      <c r="Y73" s="28">
        <v>1.25447429519286</v>
      </c>
      <c r="Z73" s="28">
        <v>1.4783104022701099</v>
      </c>
      <c r="AA73" s="28">
        <v>0.993223023571839</v>
      </c>
      <c r="AB73" s="28"/>
      <c r="AC73" s="28">
        <v>62.908798501637399</v>
      </c>
      <c r="AD73" s="28">
        <v>3.3117366674028197E-2</v>
      </c>
      <c r="AE73" s="28">
        <v>27.368113282827402</v>
      </c>
      <c r="AF73" s="28">
        <v>2.02472377894849</v>
      </c>
      <c r="AG73" s="28">
        <v>15.314092885673199</v>
      </c>
      <c r="AH73" s="28">
        <v>0.71305725716408597</v>
      </c>
      <c r="AI73" s="28">
        <v>0.79859330643200799</v>
      </c>
      <c r="AJ73" s="28">
        <v>9.9212660892323594</v>
      </c>
      <c r="AK73" s="28">
        <v>239.823777993075</v>
      </c>
    </row>
    <row r="74" spans="2:37">
      <c r="B74" s="2" t="s">
        <v>214</v>
      </c>
      <c r="C74" s="2" t="s">
        <v>215</v>
      </c>
      <c r="D74" s="2" t="s">
        <v>228</v>
      </c>
      <c r="E74" s="2" t="s">
        <v>229</v>
      </c>
      <c r="F74" s="2" t="s">
        <v>219</v>
      </c>
      <c r="G74" s="28">
        <v>10.6593369394605</v>
      </c>
      <c r="H74" s="28">
        <v>33.385001045340303</v>
      </c>
      <c r="I74" s="28">
        <v>0.36725566792922598</v>
      </c>
      <c r="J74" s="28">
        <v>10.4154479758036</v>
      </c>
      <c r="K74" s="28"/>
      <c r="L74" s="28">
        <v>19.0490614886895</v>
      </c>
      <c r="M74" s="28">
        <v>189.80820896588</v>
      </c>
      <c r="N74" s="28">
        <v>6.9378757625133796</v>
      </c>
      <c r="O74" s="28">
        <v>0.48201098083062199</v>
      </c>
      <c r="P74" s="28">
        <v>1.9595998487534101</v>
      </c>
      <c r="Q74" s="28">
        <v>41.228760290722001</v>
      </c>
      <c r="R74" s="28">
        <v>0.41759659651084702</v>
      </c>
      <c r="S74" s="28">
        <v>132.629653901643</v>
      </c>
      <c r="T74" s="28">
        <v>4.9247836708422996</v>
      </c>
      <c r="U74" s="28">
        <v>22.642018043880899</v>
      </c>
      <c r="V74" s="28">
        <v>6.8130252657958499</v>
      </c>
      <c r="W74" s="28"/>
      <c r="X74" s="28">
        <v>155.49694081567401</v>
      </c>
      <c r="Y74" s="28">
        <v>1.3083692747114899</v>
      </c>
      <c r="Z74" s="28">
        <v>1.66035311748345</v>
      </c>
      <c r="AA74" s="28">
        <v>1.0509880111266501</v>
      </c>
      <c r="AB74" s="28"/>
      <c r="AC74" s="28">
        <v>76.753019042609097</v>
      </c>
      <c r="AD74" s="28">
        <v>3.6906433967790003E-2</v>
      </c>
      <c r="AE74" s="28">
        <v>28.574521007503598</v>
      </c>
      <c r="AF74" s="28">
        <v>2.5794582500937899</v>
      </c>
      <c r="AG74" s="28">
        <v>15.8923642421338</v>
      </c>
      <c r="AH74" s="28">
        <v>0.77915895212690101</v>
      </c>
      <c r="AI74" s="28">
        <v>0.86971732044360595</v>
      </c>
      <c r="AJ74" s="28">
        <v>10.117626765311501</v>
      </c>
      <c r="AK74" s="28">
        <v>297.52941541876999</v>
      </c>
    </row>
    <row r="75" spans="2:37">
      <c r="B75" s="2" t="s">
        <v>214</v>
      </c>
      <c r="C75" s="2" t="s">
        <v>215</v>
      </c>
      <c r="D75" s="2" t="s">
        <v>228</v>
      </c>
      <c r="E75" s="2" t="s">
        <v>229</v>
      </c>
      <c r="F75" s="2" t="s">
        <v>220</v>
      </c>
      <c r="G75" s="28">
        <v>3.3488514147428599</v>
      </c>
      <c r="H75" s="28">
        <v>11.5599541313254</v>
      </c>
      <c r="I75" s="28">
        <v>9.5145819352143807E-2</v>
      </c>
      <c r="J75" s="28">
        <v>3.2691430231615102</v>
      </c>
      <c r="K75" s="28"/>
      <c r="L75" s="28">
        <v>6.3803115028221802</v>
      </c>
      <c r="M75" s="28">
        <v>57.961393071246</v>
      </c>
      <c r="N75" s="28">
        <v>2.4264945450904301</v>
      </c>
      <c r="O75" s="28">
        <v>0.16262046186196499</v>
      </c>
      <c r="P75" s="28">
        <v>0.35652100357929301</v>
      </c>
      <c r="Q75" s="28">
        <v>16.4576510452283</v>
      </c>
      <c r="R75" s="28">
        <v>0.16889980187333301</v>
      </c>
      <c r="S75" s="28">
        <v>37.044909841399601</v>
      </c>
      <c r="T75" s="28">
        <v>1.28618028191488</v>
      </c>
      <c r="U75" s="28">
        <v>5.7915948637329997</v>
      </c>
      <c r="V75" s="28">
        <v>3.67908835007366</v>
      </c>
      <c r="W75" s="28"/>
      <c r="X75" s="28">
        <v>48.760873332471498</v>
      </c>
      <c r="Y75" s="28">
        <v>0.42749572022098198</v>
      </c>
      <c r="Z75" s="28">
        <v>0.575267239300991</v>
      </c>
      <c r="AA75" s="28">
        <v>0.38838925502218002</v>
      </c>
      <c r="AB75" s="28"/>
      <c r="AC75" s="28">
        <v>28.1012964642449</v>
      </c>
      <c r="AD75" s="28">
        <v>2.0744835800081799E-2</v>
      </c>
      <c r="AE75" s="28">
        <v>10.4451074639979</v>
      </c>
      <c r="AF75" s="28">
        <v>1.80077095696709</v>
      </c>
      <c r="AG75" s="28">
        <v>5.3362590005022197</v>
      </c>
      <c r="AH75" s="28">
        <v>0.39921073762221898</v>
      </c>
      <c r="AI75" s="28">
        <v>0.26901945554260098</v>
      </c>
      <c r="AJ75" s="28">
        <v>3.3965575363024798</v>
      </c>
      <c r="AK75" s="28">
        <v>148.07920795126</v>
      </c>
    </row>
    <row r="76" spans="2:37">
      <c r="B76" s="2" t="s">
        <v>214</v>
      </c>
      <c r="C76" s="2" t="s">
        <v>215</v>
      </c>
      <c r="D76" s="2" t="s">
        <v>228</v>
      </c>
      <c r="E76" s="2" t="s">
        <v>229</v>
      </c>
      <c r="F76" s="2" t="s">
        <v>221</v>
      </c>
      <c r="G76" s="28">
        <v>32.3120926829151</v>
      </c>
      <c r="H76" s="28">
        <v>88.035924349252198</v>
      </c>
      <c r="I76" s="28">
        <v>1.3288282592455201</v>
      </c>
      <c r="J76" s="28">
        <v>27.883985860241701</v>
      </c>
      <c r="K76" s="28"/>
      <c r="L76" s="28">
        <v>57.340596205954803</v>
      </c>
      <c r="M76" s="28">
        <v>548.84445789731501</v>
      </c>
      <c r="N76" s="28">
        <v>16.585513185107001</v>
      </c>
      <c r="O76" s="28">
        <v>1.2491431938092299</v>
      </c>
      <c r="P76" s="28">
        <v>7.46587481431615</v>
      </c>
      <c r="Q76" s="28">
        <v>112.004194022307</v>
      </c>
      <c r="R76" s="28">
        <v>1.0415196523538599</v>
      </c>
      <c r="S76" s="28">
        <v>361.98094393154599</v>
      </c>
      <c r="T76" s="28">
        <v>15.690285012255901</v>
      </c>
      <c r="U76" s="28">
        <v>87.377197775721996</v>
      </c>
      <c r="V76" s="28">
        <v>13.7448468654697</v>
      </c>
      <c r="W76" s="28"/>
      <c r="X76" s="28">
        <v>481.64206586201601</v>
      </c>
      <c r="Y76" s="28">
        <v>3.7449736751831799</v>
      </c>
      <c r="Z76" s="28">
        <v>4.5724175695533296</v>
      </c>
      <c r="AA76" s="28">
        <v>2.83344621706713</v>
      </c>
      <c r="AB76" s="28"/>
      <c r="AC76" s="28">
        <v>196.84793043011101</v>
      </c>
      <c r="AD76" s="28">
        <v>8.2481051268677705E-2</v>
      </c>
      <c r="AE76" s="28">
        <v>83.204139060013802</v>
      </c>
      <c r="AF76" s="28">
        <v>6.2256293329535097</v>
      </c>
      <c r="AG76" s="28">
        <v>56.253695055247903</v>
      </c>
      <c r="AH76" s="28">
        <v>1.82524755015921</v>
      </c>
      <c r="AI76" s="28">
        <v>2.8398311356104999</v>
      </c>
      <c r="AJ76" s="28">
        <v>32.913525470782801</v>
      </c>
      <c r="AK76" s="28">
        <v>630.28750812954399</v>
      </c>
    </row>
    <row r="77" spans="2:37">
      <c r="B77" s="2" t="s">
        <v>214</v>
      </c>
      <c r="C77" s="2" t="s">
        <v>215</v>
      </c>
      <c r="D77" s="2" t="s">
        <v>230</v>
      </c>
      <c r="E77" s="2" t="s">
        <v>231</v>
      </c>
      <c r="F77" s="2" t="s">
        <v>218</v>
      </c>
      <c r="G77" s="28">
        <v>3.8926744037225101</v>
      </c>
      <c r="H77" s="28">
        <v>1.35320735012465</v>
      </c>
      <c r="I77" s="28">
        <v>3.7364059673822801E-2</v>
      </c>
      <c r="J77" s="28"/>
      <c r="K77" s="28">
        <v>3.6655724102539599E-3</v>
      </c>
      <c r="L77" s="28">
        <v>1.87862282872473</v>
      </c>
      <c r="M77" s="28">
        <v>8.1225897358058496</v>
      </c>
      <c r="N77" s="28">
        <v>7.4707944822499197</v>
      </c>
      <c r="O77" s="28"/>
      <c r="P77" s="28">
        <v>0.230599443130837</v>
      </c>
      <c r="Q77" s="28">
        <v>1.97717326135936</v>
      </c>
      <c r="R77" s="28">
        <v>0.56815686643397101</v>
      </c>
      <c r="S77" s="28">
        <v>3.0761653500784401</v>
      </c>
      <c r="T77" s="28">
        <v>1.1189601965231999</v>
      </c>
      <c r="U77" s="28">
        <v>1.5900145099845999</v>
      </c>
      <c r="V77" s="28">
        <v>0.276321083614878</v>
      </c>
      <c r="W77" s="28"/>
      <c r="X77" s="28">
        <v>0.138856406317894</v>
      </c>
      <c r="Y77" s="28">
        <v>3.031504528127E-3</v>
      </c>
      <c r="Z77" s="28"/>
      <c r="AA77" s="28"/>
      <c r="AB77" s="28"/>
      <c r="AC77" s="28">
        <v>9.8328649985750403</v>
      </c>
      <c r="AD77" s="28">
        <v>40.646293566142901</v>
      </c>
      <c r="AE77" s="28">
        <v>12.4223404525766</v>
      </c>
      <c r="AF77" s="28"/>
      <c r="AG77" s="28">
        <v>4.1393330968632602</v>
      </c>
      <c r="AH77" s="28">
        <v>0.95623477659003198</v>
      </c>
      <c r="AI77" s="28">
        <v>8.7309587436784103E-2</v>
      </c>
      <c r="AJ77" s="28">
        <v>1.51163956563817</v>
      </c>
      <c r="AK77" s="28">
        <v>59.166514624387702</v>
      </c>
    </row>
    <row r="78" spans="2:37">
      <c r="B78" s="2" t="s">
        <v>214</v>
      </c>
      <c r="C78" s="2" t="s">
        <v>215</v>
      </c>
      <c r="D78" s="2" t="s">
        <v>230</v>
      </c>
      <c r="E78" s="2" t="s">
        <v>231</v>
      </c>
      <c r="F78" s="2" t="s">
        <v>219</v>
      </c>
      <c r="G78" s="28">
        <v>4.0079758959537104</v>
      </c>
      <c r="H78" s="28">
        <v>1.28469053150154</v>
      </c>
      <c r="I78" s="28">
        <v>3.6732728428068101E-2</v>
      </c>
      <c r="J78" s="28"/>
      <c r="K78" s="28">
        <v>3.4794894381351802E-3</v>
      </c>
      <c r="L78" s="28">
        <v>1.78913225271976</v>
      </c>
      <c r="M78" s="28">
        <v>8.30542901567574</v>
      </c>
      <c r="N78" s="28">
        <v>7.23664629209018</v>
      </c>
      <c r="O78" s="28"/>
      <c r="P78" s="28">
        <v>0.21892360281661499</v>
      </c>
      <c r="Q78" s="28">
        <v>1.8778086382992401</v>
      </c>
      <c r="R78" s="28">
        <v>0.53938944059310301</v>
      </c>
      <c r="S78" s="28">
        <v>2.9204101928958401</v>
      </c>
      <c r="T78" s="28">
        <v>0.83671753254255199</v>
      </c>
      <c r="U78" s="28">
        <v>1.5420445529597999</v>
      </c>
      <c r="V78" s="28">
        <v>0.28075261855441502</v>
      </c>
      <c r="W78" s="28"/>
      <c r="X78" s="28">
        <v>0.13182570542786401</v>
      </c>
      <c r="Y78" s="28">
        <v>2.8780216996909598E-3</v>
      </c>
      <c r="Z78" s="28"/>
      <c r="AA78" s="28"/>
      <c r="AB78" s="28"/>
      <c r="AC78" s="28">
        <v>9.8167255721052893</v>
      </c>
      <c r="AD78" s="28">
        <v>38.593882086763102</v>
      </c>
      <c r="AE78" s="28">
        <v>12.0058075552479</v>
      </c>
      <c r="AF78" s="28"/>
      <c r="AG78" s="28">
        <v>4.0986823649533601</v>
      </c>
      <c r="AH78" s="28">
        <v>0.90781784179059799</v>
      </c>
      <c r="AI78" s="28">
        <v>8.7260211980351193E-2</v>
      </c>
      <c r="AJ78" s="28">
        <v>1.4351008962498699</v>
      </c>
      <c r="AK78" s="28">
        <v>60.232308018975701</v>
      </c>
    </row>
    <row r="79" spans="2:37">
      <c r="B79" s="2" t="s">
        <v>214</v>
      </c>
      <c r="C79" s="2" t="s">
        <v>215</v>
      </c>
      <c r="D79" s="2" t="s">
        <v>230</v>
      </c>
      <c r="E79" s="2" t="s">
        <v>231</v>
      </c>
      <c r="F79" s="2" t="s">
        <v>220</v>
      </c>
      <c r="G79" s="28">
        <v>3.4207869999487701</v>
      </c>
      <c r="H79" s="28">
        <v>1.73004985260981</v>
      </c>
      <c r="I79" s="28">
        <v>4.15160532137848E-2</v>
      </c>
      <c r="J79" s="28"/>
      <c r="K79" s="28">
        <v>4.6902954210222402E-3</v>
      </c>
      <c r="L79" s="28">
        <v>2.3507714192273399</v>
      </c>
      <c r="M79" s="28">
        <v>8.6063697464395208</v>
      </c>
      <c r="N79" s="28">
        <v>8.4636879750505205</v>
      </c>
      <c r="O79" s="28"/>
      <c r="P79" s="28">
        <v>0.294816565975769</v>
      </c>
      <c r="Q79" s="28">
        <v>2.52387269381886</v>
      </c>
      <c r="R79" s="28">
        <v>0.726377708534931</v>
      </c>
      <c r="S79" s="28">
        <v>4.2959037258958102</v>
      </c>
      <c r="T79" s="28">
        <v>1.15883282603036</v>
      </c>
      <c r="U79" s="28">
        <v>1.72363956554536</v>
      </c>
      <c r="V79" s="28">
        <v>0.26602748323393899</v>
      </c>
      <c r="W79" s="28"/>
      <c r="X79" s="28">
        <v>0.17752526122255399</v>
      </c>
      <c r="Y79" s="28">
        <v>3.87566023504153E-3</v>
      </c>
      <c r="Z79" s="28"/>
      <c r="AA79" s="28"/>
      <c r="AB79" s="28"/>
      <c r="AC79" s="28">
        <v>10.3303710666199</v>
      </c>
      <c r="AD79" s="28">
        <v>51.951199832158302</v>
      </c>
      <c r="AE79" s="28">
        <v>14.6647593014946</v>
      </c>
      <c r="AF79" s="28"/>
      <c r="AG79" s="28">
        <v>4.2128334666819098</v>
      </c>
      <c r="AH79" s="28">
        <v>1.2225279180033899</v>
      </c>
      <c r="AI79" s="28">
        <v>8.7513665162995802E-2</v>
      </c>
      <c r="AJ79" s="28">
        <v>1.9326022474324001</v>
      </c>
      <c r="AK79" s="28">
        <v>66.445811427354897</v>
      </c>
    </row>
    <row r="80" spans="2:37">
      <c r="B80" s="2" t="s">
        <v>214</v>
      </c>
      <c r="C80" s="2" t="s">
        <v>215</v>
      </c>
      <c r="D80" s="2" t="s">
        <v>230</v>
      </c>
      <c r="E80" s="2" t="s">
        <v>231</v>
      </c>
      <c r="F80" s="2" t="s">
        <v>221</v>
      </c>
      <c r="G80" s="28">
        <v>2.9135817900145198</v>
      </c>
      <c r="H80" s="28">
        <v>1.8842126943478199</v>
      </c>
      <c r="I80" s="28">
        <v>2.7780322010188901E-2</v>
      </c>
      <c r="J80" s="28"/>
      <c r="K80" s="28">
        <v>5.1082235450367799E-3</v>
      </c>
      <c r="L80" s="28">
        <v>2.5599553626425799</v>
      </c>
      <c r="M80" s="28">
        <v>7.6729098520269297</v>
      </c>
      <c r="N80" s="28">
        <v>6.8293435705637604</v>
      </c>
      <c r="O80" s="28"/>
      <c r="P80" s="28">
        <v>0.32108599734923998</v>
      </c>
      <c r="Q80" s="28">
        <v>2.7354617996899799</v>
      </c>
      <c r="R80" s="28">
        <v>0.79110441654899299</v>
      </c>
      <c r="S80" s="28">
        <v>4.2832670739828202</v>
      </c>
      <c r="T80" s="28">
        <v>1.73998433953733</v>
      </c>
      <c r="U80" s="28">
        <v>1.2386516067280799</v>
      </c>
      <c r="V80" s="28"/>
      <c r="W80" s="28"/>
      <c r="X80" s="28">
        <v>0.19334433801232601</v>
      </c>
      <c r="Y80" s="28">
        <v>4.2209965971691304E-3</v>
      </c>
      <c r="Z80" s="28"/>
      <c r="AA80" s="28"/>
      <c r="AB80" s="28"/>
      <c r="AC80" s="28">
        <v>9.2117443724029098</v>
      </c>
      <c r="AD80" s="28">
        <v>56.190976058750103</v>
      </c>
      <c r="AE80" s="28">
        <v>13.504266679514901</v>
      </c>
      <c r="AF80" s="28"/>
      <c r="AG80" s="28">
        <v>1.4484787803350601</v>
      </c>
      <c r="AH80" s="28">
        <v>1.3314660212957801</v>
      </c>
      <c r="AI80" s="28">
        <v>4.3994373180053703E-3</v>
      </c>
      <c r="AJ80" s="28">
        <v>2.1048138100342602</v>
      </c>
      <c r="AK80" s="28">
        <v>62.867143563775898</v>
      </c>
    </row>
    <row r="81" spans="2:37">
      <c r="B81" s="2" t="s">
        <v>214</v>
      </c>
      <c r="C81" s="2" t="s">
        <v>215</v>
      </c>
      <c r="D81" s="2" t="s">
        <v>232</v>
      </c>
      <c r="E81" s="2" t="s">
        <v>233</v>
      </c>
      <c r="F81" s="2" t="s">
        <v>218</v>
      </c>
      <c r="G81" s="28"/>
      <c r="H81" s="28"/>
      <c r="I81" s="28"/>
      <c r="J81" s="28">
        <v>0.152111110009924</v>
      </c>
      <c r="K81" s="28"/>
      <c r="L81" s="28"/>
      <c r="M81" s="28">
        <v>2.0902172312660201</v>
      </c>
      <c r="N81" s="28"/>
      <c r="O81" s="28"/>
      <c r="P81" s="28"/>
      <c r="Q81" s="28"/>
      <c r="R81" s="28"/>
      <c r="S81" s="28"/>
      <c r="T81" s="28"/>
      <c r="U81" s="28"/>
      <c r="V81" s="28"/>
      <c r="W81" s="28"/>
      <c r="X81" s="28">
        <v>6.3120870881879299</v>
      </c>
      <c r="Y81" s="28"/>
      <c r="Z81" s="28"/>
      <c r="AA81" s="28"/>
      <c r="AB81" s="28"/>
      <c r="AC81" s="28">
        <v>9.3784195983586005E-2</v>
      </c>
      <c r="AD81" s="28"/>
      <c r="AE81" s="28"/>
      <c r="AF81" s="28"/>
      <c r="AG81" s="28"/>
      <c r="AH81" s="28">
        <v>0.27529023152511001</v>
      </c>
      <c r="AI81" s="28"/>
      <c r="AJ81" s="28"/>
      <c r="AK81" s="28"/>
    </row>
    <row r="82" spans="2:37">
      <c r="B82" s="2" t="s">
        <v>214</v>
      </c>
      <c r="C82" s="2" t="s">
        <v>215</v>
      </c>
      <c r="D82" s="2" t="s">
        <v>232</v>
      </c>
      <c r="E82" s="2" t="s">
        <v>233</v>
      </c>
      <c r="F82" s="2" t="s">
        <v>219</v>
      </c>
      <c r="G82" s="28"/>
      <c r="H82" s="28"/>
      <c r="I82" s="28"/>
      <c r="J82" s="28">
        <v>0.144409284829078</v>
      </c>
      <c r="K82" s="28"/>
      <c r="L82" s="28"/>
      <c r="M82" s="28">
        <v>1.9843834573711101</v>
      </c>
      <c r="N82" s="28"/>
      <c r="O82" s="28"/>
      <c r="P82" s="28"/>
      <c r="Q82" s="28"/>
      <c r="R82" s="28"/>
      <c r="S82" s="28"/>
      <c r="T82" s="28"/>
      <c r="U82" s="28"/>
      <c r="V82" s="28"/>
      <c r="W82" s="28"/>
      <c r="X82" s="28">
        <v>5.9924877451071801</v>
      </c>
      <c r="Y82" s="28"/>
      <c r="Z82" s="28"/>
      <c r="AA82" s="28"/>
      <c r="AB82" s="28"/>
      <c r="AC82" s="28">
        <v>8.9035646643926505E-2</v>
      </c>
      <c r="AD82" s="28"/>
      <c r="AE82" s="28"/>
      <c r="AF82" s="28"/>
      <c r="AG82" s="28"/>
      <c r="AH82" s="28">
        <v>0.26135148879631298</v>
      </c>
      <c r="AI82" s="28"/>
      <c r="AJ82" s="28"/>
      <c r="AK82" s="28"/>
    </row>
    <row r="83" spans="2:37">
      <c r="B83" s="2" t="s">
        <v>214</v>
      </c>
      <c r="C83" s="2" t="s">
        <v>215</v>
      </c>
      <c r="D83" s="2" t="s">
        <v>232</v>
      </c>
      <c r="E83" s="2" t="s">
        <v>233</v>
      </c>
      <c r="F83" s="2" t="s">
        <v>220</v>
      </c>
      <c r="G83" s="28"/>
      <c r="H83" s="28"/>
      <c r="I83" s="28"/>
      <c r="J83" s="28">
        <v>0.19447115862154399</v>
      </c>
      <c r="K83" s="28"/>
      <c r="L83" s="28"/>
      <c r="M83" s="28">
        <v>2.67230298768721</v>
      </c>
      <c r="N83" s="28"/>
      <c r="O83" s="28"/>
      <c r="P83" s="28"/>
      <c r="Q83" s="28"/>
      <c r="R83" s="28"/>
      <c r="S83" s="28"/>
      <c r="T83" s="28"/>
      <c r="U83" s="28"/>
      <c r="V83" s="28"/>
      <c r="W83" s="28"/>
      <c r="X83" s="28">
        <v>8.0698834751673196</v>
      </c>
      <c r="Y83" s="28"/>
      <c r="Z83" s="28"/>
      <c r="AA83" s="28"/>
      <c r="AB83" s="28"/>
      <c r="AC83" s="28">
        <v>0.119901217416079</v>
      </c>
      <c r="AD83" s="28"/>
      <c r="AE83" s="28"/>
      <c r="AF83" s="28"/>
      <c r="AG83" s="28"/>
      <c r="AH83" s="28">
        <v>0.35195331652637002</v>
      </c>
      <c r="AI83" s="28"/>
      <c r="AJ83" s="28"/>
      <c r="AK83" s="28"/>
    </row>
    <row r="84" spans="2:37">
      <c r="B84" s="2" t="s">
        <v>214</v>
      </c>
      <c r="C84" s="2" t="s">
        <v>215</v>
      </c>
      <c r="D84" s="2" t="s">
        <v>232</v>
      </c>
      <c r="E84" s="2" t="s">
        <v>233</v>
      </c>
      <c r="F84" s="2" t="s">
        <v>221</v>
      </c>
      <c r="G84" s="28"/>
      <c r="H84" s="28"/>
      <c r="I84" s="28"/>
      <c r="J84" s="28">
        <v>0.21180025502765701</v>
      </c>
      <c r="K84" s="28"/>
      <c r="L84" s="28"/>
      <c r="M84" s="28">
        <v>2.9104289751605101</v>
      </c>
      <c r="N84" s="28"/>
      <c r="O84" s="28"/>
      <c r="P84" s="28"/>
      <c r="Q84" s="28"/>
      <c r="R84" s="28"/>
      <c r="S84" s="28"/>
      <c r="T84" s="28"/>
      <c r="U84" s="28"/>
      <c r="V84" s="28"/>
      <c r="W84" s="28"/>
      <c r="X84" s="28">
        <v>8.7889819969274399</v>
      </c>
      <c r="Y84" s="28"/>
      <c r="Z84" s="28"/>
      <c r="AA84" s="28"/>
      <c r="AB84" s="28"/>
      <c r="AC84" s="28">
        <v>0.13058541790004699</v>
      </c>
      <c r="AD84" s="28"/>
      <c r="AE84" s="28"/>
      <c r="AF84" s="28"/>
      <c r="AG84" s="28"/>
      <c r="AH84" s="28">
        <v>0.38331548766707502</v>
      </c>
      <c r="AI84" s="28"/>
      <c r="AJ84" s="28"/>
      <c r="AK84" s="28"/>
    </row>
    <row r="88" spans="2:37">
      <c r="D88" s="2" t="s">
        <v>213</v>
      </c>
    </row>
    <row r="89" spans="2:37">
      <c r="D89" s="2" t="s">
        <v>235</v>
      </c>
      <c r="E89" s="28">
        <v>9.9200913242009095E-2</v>
      </c>
      <c r="G89" s="2" t="s">
        <v>218</v>
      </c>
      <c r="H89" s="54">
        <f>SUM(E89:E91)</f>
        <v>0.21643835616438373</v>
      </c>
    </row>
    <row r="90" spans="2:37">
      <c r="D90" s="2" t="s">
        <v>236</v>
      </c>
      <c r="E90" s="28">
        <v>0.108219178082192</v>
      </c>
      <c r="G90" s="2" t="s">
        <v>219</v>
      </c>
      <c r="H90" s="54">
        <f>SUM(E92:E94)</f>
        <v>0.20547945205479426</v>
      </c>
    </row>
    <row r="91" spans="2:37">
      <c r="D91" s="2" t="s">
        <v>237</v>
      </c>
      <c r="E91" s="28">
        <v>9.0182648401826507E-3</v>
      </c>
      <c r="G91" s="2" t="s">
        <v>220</v>
      </c>
      <c r="H91" s="54">
        <f>SUM(E95:E97)</f>
        <v>0.27671232876712376</v>
      </c>
    </row>
    <row r="92" spans="2:37">
      <c r="D92" s="2" t="s">
        <v>238</v>
      </c>
      <c r="E92" s="28">
        <v>9.4178082191780796E-2</v>
      </c>
      <c r="G92" s="2" t="s">
        <v>221</v>
      </c>
      <c r="H92" s="54">
        <f>SUM(E98:E100)</f>
        <v>0.30136986301369878</v>
      </c>
    </row>
    <row r="93" spans="2:37">
      <c r="D93" s="2" t="s">
        <v>239</v>
      </c>
      <c r="E93" s="28">
        <v>0.102739726027397</v>
      </c>
    </row>
    <row r="94" spans="2:37">
      <c r="D94" s="2" t="s">
        <v>240</v>
      </c>
      <c r="E94" s="28">
        <v>8.5616438356164396E-3</v>
      </c>
    </row>
    <row r="95" spans="2:37" ht="14.25">
      <c r="D95" t="s">
        <v>241</v>
      </c>
      <c r="E95" s="28">
        <v>0.12682648401826499</v>
      </c>
    </row>
    <row r="96" spans="2:37" ht="14.25">
      <c r="D96" t="s">
        <v>242</v>
      </c>
      <c r="E96" s="28">
        <v>0.13835616438356199</v>
      </c>
    </row>
    <row r="97" spans="2:37" ht="14.25">
      <c r="D97" t="s">
        <v>243</v>
      </c>
      <c r="E97" s="28">
        <v>1.15296803652968E-2</v>
      </c>
    </row>
    <row r="98" spans="2:37" ht="14.25">
      <c r="D98" t="s">
        <v>244</v>
      </c>
      <c r="E98" s="28">
        <v>0.13812785388127899</v>
      </c>
    </row>
    <row r="99" spans="2:37" ht="14.25">
      <c r="D99" t="s">
        <v>245</v>
      </c>
      <c r="E99" s="28">
        <v>0.150684931506849</v>
      </c>
    </row>
    <row r="100" spans="2:37" ht="14.25">
      <c r="D100" t="s">
        <v>246</v>
      </c>
      <c r="E100" s="28">
        <v>1.25570776255708E-2</v>
      </c>
    </row>
    <row r="101" spans="2:37" ht="14.25">
      <c r="D101"/>
    </row>
    <row r="102" spans="2:37">
      <c r="B102" s="2" t="s">
        <v>212</v>
      </c>
      <c r="C102" s="2" t="s">
        <v>2</v>
      </c>
      <c r="D102" s="2" t="s">
        <v>116</v>
      </c>
      <c r="E102" s="2" t="s">
        <v>117</v>
      </c>
      <c r="F102" s="2" t="s">
        <v>213</v>
      </c>
      <c r="G102" s="2" t="s">
        <v>10</v>
      </c>
      <c r="H102" s="2" t="s">
        <v>11</v>
      </c>
      <c r="I102" s="2" t="s">
        <v>12</v>
      </c>
      <c r="J102" s="2" t="s">
        <v>13</v>
      </c>
      <c r="K102" s="2" t="s">
        <v>14</v>
      </c>
      <c r="L102" s="2" t="s">
        <v>15</v>
      </c>
      <c r="M102" s="2" t="s">
        <v>16</v>
      </c>
      <c r="N102" s="2" t="s">
        <v>17</v>
      </c>
      <c r="O102" s="2" t="s">
        <v>18</v>
      </c>
      <c r="P102" s="2" t="s">
        <v>199</v>
      </c>
      <c r="Q102" s="2" t="s">
        <v>19</v>
      </c>
      <c r="R102" s="2" t="s">
        <v>20</v>
      </c>
      <c r="S102" s="2" t="s">
        <v>21</v>
      </c>
      <c r="T102" s="2" t="s">
        <v>22</v>
      </c>
      <c r="U102" s="2" t="s">
        <v>23</v>
      </c>
      <c r="V102" s="2" t="s">
        <v>24</v>
      </c>
      <c r="W102" s="2" t="s">
        <v>25</v>
      </c>
      <c r="X102" s="2" t="s">
        <v>26</v>
      </c>
      <c r="Y102" s="2" t="s">
        <v>27</v>
      </c>
      <c r="Z102" s="2" t="s">
        <v>28</v>
      </c>
      <c r="AA102" s="2" t="s">
        <v>29</v>
      </c>
      <c r="AB102" s="2" t="s">
        <v>119</v>
      </c>
      <c r="AC102" s="2" t="s">
        <v>31</v>
      </c>
      <c r="AD102" s="2" t="s">
        <v>32</v>
      </c>
      <c r="AE102" s="2" t="s">
        <v>33</v>
      </c>
      <c r="AF102" s="2" t="s">
        <v>34</v>
      </c>
      <c r="AG102" s="2" t="s">
        <v>35</v>
      </c>
      <c r="AH102" s="2" t="s">
        <v>36</v>
      </c>
      <c r="AI102" s="2" t="s">
        <v>37</v>
      </c>
      <c r="AJ102" s="2" t="s">
        <v>38</v>
      </c>
      <c r="AK102" s="2" t="s">
        <v>39</v>
      </c>
    </row>
    <row r="103" spans="2:37">
      <c r="E103" s="2" t="s">
        <v>247</v>
      </c>
      <c r="G103" s="28">
        <f>MAX(G104:G131)</f>
        <v>3.4823887638405382</v>
      </c>
      <c r="H103" s="28">
        <f t="shared" ref="H103:AK103" si="30">MAX(H104:H131)</f>
        <v>9.2618644109866359</v>
      </c>
      <c r="I103" s="28">
        <f t="shared" si="30"/>
        <v>1.2310418042271756</v>
      </c>
      <c r="J103" s="28">
        <f t="shared" si="30"/>
        <v>2.9335489822413718</v>
      </c>
      <c r="K103" s="28">
        <f t="shared" si="30"/>
        <v>1.0048746106466108E-2</v>
      </c>
      <c r="L103" s="28">
        <f t="shared" si="30"/>
        <v>6.0325467271497937</v>
      </c>
      <c r="M103" s="28">
        <f t="shared" si="30"/>
        <v>57.741461674214534</v>
      </c>
      <c r="N103" s="28">
        <f t="shared" si="30"/>
        <v>4.5915650385268325</v>
      </c>
      <c r="O103" s="28">
        <f t="shared" si="30"/>
        <v>4.188321248830567</v>
      </c>
      <c r="P103" s="28">
        <f t="shared" si="30"/>
        <v>3.5690634485455996</v>
      </c>
      <c r="Q103" s="28">
        <f t="shared" si="30"/>
        <v>19.770458155377511</v>
      </c>
      <c r="R103" s="28">
        <f t="shared" si="30"/>
        <v>3.5433473868501832</v>
      </c>
      <c r="S103" s="28">
        <f t="shared" si="30"/>
        <v>38.082390192832825</v>
      </c>
      <c r="T103" s="28">
        <f t="shared" si="30"/>
        <v>1.650704453067793</v>
      </c>
      <c r="U103" s="28">
        <f t="shared" si="30"/>
        <v>9.1925627451831762</v>
      </c>
      <c r="V103" s="28">
        <f t="shared" si="30"/>
        <v>4.4866555901056149</v>
      </c>
      <c r="W103" s="28">
        <f t="shared" si="30"/>
        <v>4.2814248506116304E-3</v>
      </c>
      <c r="X103" s="28">
        <f t="shared" si="30"/>
        <v>50.671399677072628</v>
      </c>
      <c r="Y103" s="28">
        <f t="shared" si="30"/>
        <v>1.0177063044775811</v>
      </c>
      <c r="Z103" s="28">
        <f t="shared" si="30"/>
        <v>0.69327458386173091</v>
      </c>
      <c r="AA103" s="28">
        <f t="shared" si="30"/>
        <v>1.6121776120150932</v>
      </c>
      <c r="AB103" s="28">
        <f t="shared" si="30"/>
        <v>7.1653774519587167E-3</v>
      </c>
      <c r="AC103" s="28">
        <f t="shared" si="30"/>
        <v>25.332968552213131</v>
      </c>
      <c r="AD103" s="28">
        <f t="shared" si="30"/>
        <v>5.9550906622991127</v>
      </c>
      <c r="AE103" s="28">
        <f t="shared" si="30"/>
        <v>8.7535339703997881</v>
      </c>
      <c r="AF103" s="28">
        <f t="shared" si="30"/>
        <v>3.4334453236316995</v>
      </c>
      <c r="AG103" s="28">
        <f t="shared" si="30"/>
        <v>5.9181987361403916</v>
      </c>
      <c r="AH103" s="28">
        <f t="shared" si="30"/>
        <v>1.654575152994463</v>
      </c>
      <c r="AI103" s="28">
        <f t="shared" si="30"/>
        <v>0.51668122899323066</v>
      </c>
      <c r="AJ103" s="28">
        <f t="shared" si="30"/>
        <v>3.4626842672611162</v>
      </c>
      <c r="AK103" s="28">
        <f t="shared" si="30"/>
        <v>66.309719394501485</v>
      </c>
    </row>
    <row r="104" spans="2:37">
      <c r="B104" s="2" t="s">
        <v>214</v>
      </c>
      <c r="C104" s="2" t="s">
        <v>215</v>
      </c>
      <c r="D104" s="2" t="s">
        <v>216</v>
      </c>
      <c r="E104" s="2" t="s">
        <v>217</v>
      </c>
      <c r="F104" s="2" t="s">
        <v>218</v>
      </c>
      <c r="G104" s="28">
        <f>G57/$H$89/31.54</f>
        <v>1.9707211228980157E-2</v>
      </c>
      <c r="H104" s="28">
        <f t="shared" ref="H104:AK104" si="31">H57/$H$89/31.54</f>
        <v>0.40638584627858798</v>
      </c>
      <c r="I104" s="28">
        <f t="shared" si="31"/>
        <v>3.2394186230861828E-2</v>
      </c>
      <c r="J104" s="28">
        <f t="shared" si="31"/>
        <v>9.3280828540459548E-2</v>
      </c>
      <c r="K104" s="28">
        <f t="shared" si="31"/>
        <v>1.3650078775256389E-3</v>
      </c>
      <c r="L104" s="28">
        <f t="shared" si="31"/>
        <v>0.12425654580292843</v>
      </c>
      <c r="M104" s="28">
        <f t="shared" si="31"/>
        <v>0</v>
      </c>
      <c r="N104" s="28">
        <f t="shared" si="31"/>
        <v>7.4065503443870598E-2</v>
      </c>
      <c r="O104" s="28">
        <f t="shared" si="31"/>
        <v>1.0851002121793754E-2</v>
      </c>
      <c r="P104" s="28">
        <f t="shared" si="31"/>
        <v>0</v>
      </c>
      <c r="Q104" s="28">
        <f t="shared" si="31"/>
        <v>0.14573570971206667</v>
      </c>
      <c r="R104" s="28">
        <f t="shared" si="31"/>
        <v>3.1431265153150083E-2</v>
      </c>
      <c r="S104" s="28">
        <f t="shared" si="31"/>
        <v>0.27428266827587972</v>
      </c>
      <c r="T104" s="28">
        <f t="shared" si="31"/>
        <v>2.4249582659039398E-2</v>
      </c>
      <c r="U104" s="28">
        <f t="shared" si="31"/>
        <v>0.16832272368829676</v>
      </c>
      <c r="V104" s="28">
        <f t="shared" si="31"/>
        <v>0</v>
      </c>
      <c r="W104" s="28">
        <f t="shared" si="31"/>
        <v>0</v>
      </c>
      <c r="X104" s="28">
        <f t="shared" si="31"/>
        <v>0.19144410584001223</v>
      </c>
      <c r="Y104" s="28">
        <f t="shared" si="31"/>
        <v>4.2059901482177656E-2</v>
      </c>
      <c r="Z104" s="28">
        <f t="shared" si="31"/>
        <v>6.7105369076350925E-3</v>
      </c>
      <c r="AA104" s="28">
        <f t="shared" si="31"/>
        <v>2.033216136182214E-2</v>
      </c>
      <c r="AB104" s="28">
        <f t="shared" si="31"/>
        <v>0</v>
      </c>
      <c r="AC104" s="28">
        <f t="shared" si="31"/>
        <v>3.0546452521596064</v>
      </c>
      <c r="AD104" s="28">
        <f t="shared" si="31"/>
        <v>1.6804921376211375E-2</v>
      </c>
      <c r="AE104" s="28">
        <f t="shared" si="31"/>
        <v>4.6915576619105566E-2</v>
      </c>
      <c r="AF104" s="28">
        <f t="shared" si="31"/>
        <v>5.2611723529633562E-3</v>
      </c>
      <c r="AG104" s="28">
        <f t="shared" si="31"/>
        <v>9.6449769798717583E-2</v>
      </c>
      <c r="AH104" s="28">
        <f t="shared" si="31"/>
        <v>2.8468384462515966E-2</v>
      </c>
      <c r="AI104" s="28">
        <f t="shared" si="31"/>
        <v>0</v>
      </c>
      <c r="AJ104" s="28">
        <f t="shared" si="31"/>
        <v>4.3317195034315852E-2</v>
      </c>
      <c r="AK104" s="28">
        <f t="shared" si="31"/>
        <v>0.20497621522512371</v>
      </c>
    </row>
    <row r="105" spans="2:37">
      <c r="B105" s="1" t="s">
        <v>214</v>
      </c>
      <c r="C105" s="1" t="s">
        <v>215</v>
      </c>
      <c r="D105" s="2" t="s">
        <v>216</v>
      </c>
      <c r="E105" s="2" t="s">
        <v>217</v>
      </c>
      <c r="F105" s="2" t="s">
        <v>219</v>
      </c>
      <c r="G105" s="28">
        <f>G58/$H$90/31.54</f>
        <v>1.970721265560527E-2</v>
      </c>
      <c r="H105" s="28">
        <f t="shared" ref="H105:AK105" si="32">H58/$H$90/31.54</f>
        <v>0.40638585022034091</v>
      </c>
      <c r="I105" s="28">
        <f t="shared" si="32"/>
        <v>3.239418759391436E-2</v>
      </c>
      <c r="J105" s="28">
        <f t="shared" si="32"/>
        <v>9.3280829881120839E-2</v>
      </c>
      <c r="K105" s="28">
        <f t="shared" si="32"/>
        <v>1.3648885167264029E-3</v>
      </c>
      <c r="L105" s="28">
        <f t="shared" si="32"/>
        <v>0.12425654720087743</v>
      </c>
      <c r="M105" s="28">
        <f t="shared" si="32"/>
        <v>0</v>
      </c>
      <c r="N105" s="28">
        <f t="shared" si="32"/>
        <v>7.4065510069359991E-2</v>
      </c>
      <c r="O105" s="28">
        <f t="shared" si="32"/>
        <v>1.0851003449513084E-2</v>
      </c>
      <c r="P105" s="28">
        <f t="shared" si="32"/>
        <v>0</v>
      </c>
      <c r="Q105" s="28">
        <f t="shared" si="32"/>
        <v>0.1457357136792731</v>
      </c>
      <c r="R105" s="28">
        <f t="shared" si="32"/>
        <v>3.1431269597665894E-2</v>
      </c>
      <c r="S105" s="28">
        <f t="shared" si="32"/>
        <v>0.27428267229311093</v>
      </c>
      <c r="T105" s="28">
        <f t="shared" si="32"/>
        <v>2.42495855722763E-2</v>
      </c>
      <c r="U105" s="28">
        <f t="shared" si="32"/>
        <v>0.16832272800884768</v>
      </c>
      <c r="V105" s="28">
        <f t="shared" si="32"/>
        <v>0</v>
      </c>
      <c r="W105" s="28">
        <f t="shared" si="32"/>
        <v>0</v>
      </c>
      <c r="X105" s="28">
        <f t="shared" si="32"/>
        <v>0.19144410727464259</v>
      </c>
      <c r="Y105" s="28">
        <f t="shared" si="32"/>
        <v>4.2059905526930973E-2</v>
      </c>
      <c r="Z105" s="28">
        <f t="shared" si="32"/>
        <v>6.7105388918522824E-3</v>
      </c>
      <c r="AA105" s="28">
        <f t="shared" si="32"/>
        <v>2.0332162711225184E-2</v>
      </c>
      <c r="AB105" s="28">
        <f t="shared" si="32"/>
        <v>0</v>
      </c>
      <c r="AC105" s="28">
        <f t="shared" si="32"/>
        <v>3.0546452601140039</v>
      </c>
      <c r="AD105" s="28">
        <f t="shared" si="32"/>
        <v>1.680493246276853E-2</v>
      </c>
      <c r="AE105" s="28">
        <f t="shared" si="32"/>
        <v>4.6915581150462328E-2</v>
      </c>
      <c r="AF105" s="28">
        <f t="shared" si="32"/>
        <v>5.2611761798524604E-3</v>
      </c>
      <c r="AG105" s="28">
        <f t="shared" si="32"/>
        <v>9.6449774167556457E-2</v>
      </c>
      <c r="AH105" s="28">
        <f t="shared" si="32"/>
        <v>2.8468385869297376E-2</v>
      </c>
      <c r="AI105" s="28">
        <f t="shared" si="32"/>
        <v>0</v>
      </c>
      <c r="AJ105" s="28">
        <f t="shared" si="32"/>
        <v>4.3317199080326552E-2</v>
      </c>
      <c r="AK105" s="28">
        <f t="shared" si="32"/>
        <v>0.2049762195847521</v>
      </c>
    </row>
    <row r="106" spans="2:37">
      <c r="B106" s="1" t="s">
        <v>214</v>
      </c>
      <c r="C106" s="1" t="s">
        <v>215</v>
      </c>
      <c r="D106" s="2" t="s">
        <v>216</v>
      </c>
      <c r="E106" s="2" t="s">
        <v>217</v>
      </c>
      <c r="F106" s="2" t="s">
        <v>220</v>
      </c>
      <c r="G106" s="28">
        <f>G59/$H$91/31.54</f>
        <v>1.9707205385538117E-2</v>
      </c>
      <c r="H106" s="28">
        <f t="shared" ref="H106:AK106" si="33">H59/$H$91/31.54</f>
        <v>0.40638583014072693</v>
      </c>
      <c r="I106" s="28">
        <f t="shared" si="33"/>
        <v>3.2394180635227268E-2</v>
      </c>
      <c r="J106" s="28">
        <f t="shared" si="33"/>
        <v>9.3280826298694525E-2</v>
      </c>
      <c r="K106" s="28">
        <f t="shared" si="33"/>
        <v>1.3656804335078555E-3</v>
      </c>
      <c r="L106" s="28">
        <f t="shared" si="33"/>
        <v>0.12425654008038223</v>
      </c>
      <c r="M106" s="28">
        <f t="shared" si="33"/>
        <v>0</v>
      </c>
      <c r="N106" s="28">
        <f t="shared" si="33"/>
        <v>7.4065476278808495E-2</v>
      </c>
      <c r="O106" s="28">
        <f t="shared" si="33"/>
        <v>1.0850996658828096E-2</v>
      </c>
      <c r="P106" s="28">
        <f t="shared" si="33"/>
        <v>0</v>
      </c>
      <c r="Q106" s="28">
        <f t="shared" si="33"/>
        <v>0.14573569346886583</v>
      </c>
      <c r="R106" s="28">
        <f t="shared" si="33"/>
        <v>3.1431246951654335E-2</v>
      </c>
      <c r="S106" s="28">
        <f t="shared" si="33"/>
        <v>0.27428265183336759</v>
      </c>
      <c r="T106" s="28">
        <f t="shared" si="33"/>
        <v>2.4249570622323025E-2</v>
      </c>
      <c r="U106" s="28">
        <f t="shared" si="33"/>
        <v>0.16832270595332355</v>
      </c>
      <c r="V106" s="28">
        <f t="shared" si="33"/>
        <v>0</v>
      </c>
      <c r="W106" s="28">
        <f t="shared" si="33"/>
        <v>0</v>
      </c>
      <c r="X106" s="28">
        <f t="shared" si="33"/>
        <v>0.1914440999988494</v>
      </c>
      <c r="Y106" s="28">
        <f t="shared" si="33"/>
        <v>4.2059884808143287E-2</v>
      </c>
      <c r="Z106" s="28">
        <f t="shared" si="33"/>
        <v>6.7105560595359685E-3</v>
      </c>
      <c r="AA106" s="28">
        <f t="shared" si="33"/>
        <v>2.0332185048896164E-2</v>
      </c>
      <c r="AB106" s="28">
        <f t="shared" si="33"/>
        <v>0</v>
      </c>
      <c r="AC106" s="28">
        <f t="shared" si="33"/>
        <v>3.054645219594732</v>
      </c>
      <c r="AD106" s="28">
        <f t="shared" si="33"/>
        <v>1.6804875771762463E-2</v>
      </c>
      <c r="AE106" s="28">
        <f t="shared" si="33"/>
        <v>4.6915558081801242E-2</v>
      </c>
      <c r="AF106" s="28">
        <f t="shared" si="33"/>
        <v>5.2611566319647586E-3</v>
      </c>
      <c r="AG106" s="28">
        <f t="shared" si="33"/>
        <v>9.6449751836789097E-2</v>
      </c>
      <c r="AH106" s="28">
        <f t="shared" si="33"/>
        <v>2.8468378702898579E-2</v>
      </c>
      <c r="AI106" s="28">
        <f t="shared" si="33"/>
        <v>0</v>
      </c>
      <c r="AJ106" s="28">
        <f t="shared" si="33"/>
        <v>4.3317178351254079E-2</v>
      </c>
      <c r="AK106" s="28">
        <f t="shared" si="33"/>
        <v>0.20497619735179143</v>
      </c>
    </row>
    <row r="107" spans="2:37" ht="14.25">
      <c r="B107" s="11" t="s">
        <v>214</v>
      </c>
      <c r="C107" s="2" t="s">
        <v>215</v>
      </c>
      <c r="D107" s="2" t="s">
        <v>216</v>
      </c>
      <c r="E107" s="2" t="s">
        <v>217</v>
      </c>
      <c r="F107" s="2" t="s">
        <v>221</v>
      </c>
      <c r="G107" s="28">
        <f>G60/$H$92/31.54</f>
        <v>1.9707203278888863E-2</v>
      </c>
      <c r="H107" s="28">
        <f t="shared" ref="H107:AK107" si="34">H60/$H$92/31.54</f>
        <v>0.40638582536158019</v>
      </c>
      <c r="I107" s="28">
        <f t="shared" si="34"/>
        <v>3.2394178980235375E-2</v>
      </c>
      <c r="J107" s="28">
        <f t="shared" si="34"/>
        <v>9.3280821389581187E-2</v>
      </c>
      <c r="K107" s="28">
        <f t="shared" si="34"/>
        <v>1.3659277299680897E-3</v>
      </c>
      <c r="L107" s="28">
        <f t="shared" si="34"/>
        <v>0.12425653838825117</v>
      </c>
      <c r="M107" s="28">
        <f t="shared" si="34"/>
        <v>0</v>
      </c>
      <c r="N107" s="28">
        <f t="shared" si="34"/>
        <v>7.4065432068400633E-2</v>
      </c>
      <c r="O107" s="28">
        <f t="shared" si="34"/>
        <v>1.0850995040602185E-2</v>
      </c>
      <c r="P107" s="28">
        <f t="shared" si="34"/>
        <v>0</v>
      </c>
      <c r="Q107" s="28">
        <f t="shared" si="34"/>
        <v>0.14573568868185</v>
      </c>
      <c r="R107" s="28">
        <f t="shared" si="34"/>
        <v>3.1431241582324791E-2</v>
      </c>
      <c r="S107" s="28">
        <f t="shared" si="34"/>
        <v>0.27428264592270873</v>
      </c>
      <c r="T107" s="28">
        <f t="shared" si="34"/>
        <v>2.4249562677691561E-2</v>
      </c>
      <c r="U107" s="28">
        <f t="shared" si="34"/>
        <v>0.16832269954108775</v>
      </c>
      <c r="V107" s="28">
        <f t="shared" si="34"/>
        <v>0</v>
      </c>
      <c r="W107" s="28">
        <f t="shared" si="34"/>
        <v>0</v>
      </c>
      <c r="X107" s="28">
        <f t="shared" si="34"/>
        <v>0.19144409822312541</v>
      </c>
      <c r="Y107" s="28">
        <f t="shared" si="34"/>
        <v>4.2059879852721742E-2</v>
      </c>
      <c r="Z107" s="28">
        <f t="shared" si="34"/>
        <v>6.7105262831614002E-3</v>
      </c>
      <c r="AA107" s="28">
        <f t="shared" si="34"/>
        <v>2.033215417661911E-2</v>
      </c>
      <c r="AB107" s="28">
        <f t="shared" si="34"/>
        <v>0</v>
      </c>
      <c r="AC107" s="28">
        <f t="shared" si="34"/>
        <v>3.0546451986017629</v>
      </c>
      <c r="AD107" s="28">
        <f t="shared" si="34"/>
        <v>1.6804818643276511E-2</v>
      </c>
      <c r="AE107" s="28">
        <f t="shared" si="34"/>
        <v>4.691555140623703E-2</v>
      </c>
      <c r="AF107" s="28">
        <f t="shared" si="34"/>
        <v>5.2611519774503398E-3</v>
      </c>
      <c r="AG107" s="28">
        <f t="shared" si="34"/>
        <v>9.6449745340949938E-2</v>
      </c>
      <c r="AH107" s="28">
        <f t="shared" si="34"/>
        <v>2.8468377005118561E-2</v>
      </c>
      <c r="AI107" s="28">
        <f t="shared" si="34"/>
        <v>0</v>
      </c>
      <c r="AJ107" s="28">
        <f t="shared" si="34"/>
        <v>4.3317173393612657E-2</v>
      </c>
      <c r="AK107" s="28">
        <f t="shared" si="34"/>
        <v>0.20497619138280793</v>
      </c>
    </row>
    <row r="108" spans="2:37" ht="14.25">
      <c r="B108" s="11" t="s">
        <v>214</v>
      </c>
      <c r="C108" s="2" t="s">
        <v>215</v>
      </c>
      <c r="D108" s="2" t="s">
        <v>222</v>
      </c>
      <c r="E108" s="2" t="s">
        <v>223</v>
      </c>
      <c r="F108" s="2" t="s">
        <v>218</v>
      </c>
      <c r="G108" s="28">
        <f>G61/$H$89/31.54</f>
        <v>0.67665896765012723</v>
      </c>
      <c r="H108" s="28">
        <f t="shared" ref="H108:AK108" si="35">H61/$H$89/31.54</f>
        <v>2.0700465149944374</v>
      </c>
      <c r="I108" s="28">
        <f t="shared" si="35"/>
        <v>8.0452087209029174E-2</v>
      </c>
      <c r="J108" s="28">
        <f t="shared" si="35"/>
        <v>0.63627832085787761</v>
      </c>
      <c r="K108" s="28">
        <f t="shared" si="35"/>
        <v>0</v>
      </c>
      <c r="L108" s="28">
        <f t="shared" si="35"/>
        <v>1.6457023420077841</v>
      </c>
      <c r="M108" s="28">
        <f t="shared" si="35"/>
        <v>9.6322996242420196</v>
      </c>
      <c r="N108" s="28">
        <f t="shared" si="35"/>
        <v>0.32752874016415812</v>
      </c>
      <c r="O108" s="28">
        <f t="shared" si="35"/>
        <v>3.5589226913903128E-2</v>
      </c>
      <c r="P108" s="28">
        <f t="shared" si="35"/>
        <v>0.10942918179352164</v>
      </c>
      <c r="Q108" s="28">
        <f t="shared" si="35"/>
        <v>1.0619119222858269</v>
      </c>
      <c r="R108" s="28">
        <f t="shared" si="35"/>
        <v>3.3280298908403255E-2</v>
      </c>
      <c r="S108" s="28">
        <f t="shared" si="35"/>
        <v>6.9171019779395886</v>
      </c>
      <c r="T108" s="28">
        <f t="shared" si="35"/>
        <v>0.14065805529047948</v>
      </c>
      <c r="U108" s="28">
        <f t="shared" si="35"/>
        <v>1.7093377921958659</v>
      </c>
      <c r="V108" s="28">
        <f t="shared" si="35"/>
        <v>0.50475979480924782</v>
      </c>
      <c r="W108" s="28">
        <f t="shared" si="35"/>
        <v>0</v>
      </c>
      <c r="X108" s="28">
        <f t="shared" si="35"/>
        <v>7.0253919404462701</v>
      </c>
      <c r="Y108" s="28">
        <f t="shared" si="35"/>
        <v>8.2844020372303512E-2</v>
      </c>
      <c r="Z108" s="28">
        <f t="shared" si="35"/>
        <v>0.17079726643547682</v>
      </c>
      <c r="AA108" s="28">
        <f t="shared" si="35"/>
        <v>0.13784909436430562</v>
      </c>
      <c r="AB108" s="28">
        <f t="shared" si="35"/>
        <v>0</v>
      </c>
      <c r="AC108" s="28">
        <f t="shared" si="35"/>
        <v>5.9490153106857422</v>
      </c>
      <c r="AD108" s="28">
        <f t="shared" si="35"/>
        <v>2.7746998695622825E-2</v>
      </c>
      <c r="AE108" s="28">
        <f t="shared" si="35"/>
        <v>2.3546157715464013</v>
      </c>
      <c r="AF108" s="28">
        <f t="shared" si="35"/>
        <v>0.19658876009220141</v>
      </c>
      <c r="AG108" s="28">
        <f t="shared" si="35"/>
        <v>0.99527825963822758</v>
      </c>
      <c r="AH108" s="28">
        <f t="shared" si="35"/>
        <v>3.0404098350161828E-2</v>
      </c>
      <c r="AI108" s="28">
        <f t="shared" si="35"/>
        <v>2.7744564059460818E-2</v>
      </c>
      <c r="AJ108" s="28">
        <f t="shared" si="35"/>
        <v>0.90102523710774829</v>
      </c>
      <c r="AK108" s="28">
        <f t="shared" si="35"/>
        <v>6.4798858889218884</v>
      </c>
    </row>
    <row r="109" spans="2:37" ht="14.25">
      <c r="B109" s="11" t="s">
        <v>214</v>
      </c>
      <c r="C109" s="2" t="s">
        <v>215</v>
      </c>
      <c r="D109" s="2" t="s">
        <v>222</v>
      </c>
      <c r="E109" s="2" t="s">
        <v>223</v>
      </c>
      <c r="F109" s="2" t="s">
        <v>219</v>
      </c>
      <c r="G109" s="28">
        <f>G62/$H$90/31.54</f>
        <v>0.7600160396637291</v>
      </c>
      <c r="H109" s="28">
        <f t="shared" ref="H109:AK109" si="36">H62/$H$90/31.54</f>
        <v>2.6723241340961996</v>
      </c>
      <c r="I109" s="28">
        <f t="shared" si="36"/>
        <v>9.5476544335939328E-2</v>
      </c>
      <c r="J109" s="28">
        <f t="shared" si="36"/>
        <v>0.76985384091609887</v>
      </c>
      <c r="K109" s="28">
        <f t="shared" si="36"/>
        <v>0</v>
      </c>
      <c r="L109" s="28">
        <f t="shared" si="36"/>
        <v>1.8098778667368738</v>
      </c>
      <c r="M109" s="28">
        <f t="shared" si="36"/>
        <v>11.117923778500945</v>
      </c>
      <c r="N109" s="28">
        <f t="shared" si="36"/>
        <v>0.41025803861285071</v>
      </c>
      <c r="O109" s="28">
        <f t="shared" si="36"/>
        <v>4.081739840174009E-2</v>
      </c>
      <c r="P109" s="28">
        <f t="shared" si="36"/>
        <v>0.16501609160976771</v>
      </c>
      <c r="Q109" s="28">
        <f t="shared" si="36"/>
        <v>1.5543223220432736</v>
      </c>
      <c r="R109" s="28">
        <f t="shared" si="36"/>
        <v>3.8002375402719786E-2</v>
      </c>
      <c r="S109" s="28">
        <f t="shared" si="36"/>
        <v>9.4810099000957546</v>
      </c>
      <c r="T109" s="28">
        <f t="shared" si="36"/>
        <v>0.20081099142563316</v>
      </c>
      <c r="U109" s="28">
        <f t="shared" si="36"/>
        <v>1.8198916399076304</v>
      </c>
      <c r="V109" s="28">
        <f t="shared" si="36"/>
        <v>0.65020188322910366</v>
      </c>
      <c r="W109" s="28">
        <f t="shared" si="36"/>
        <v>0</v>
      </c>
      <c r="X109" s="28">
        <f t="shared" si="36"/>
        <v>10.837631584053417</v>
      </c>
      <c r="Y109" s="28">
        <f t="shared" si="36"/>
        <v>8.8719920747944769E-2</v>
      </c>
      <c r="Z109" s="28">
        <f t="shared" si="36"/>
        <v>0.20384130283045443</v>
      </c>
      <c r="AA109" s="28">
        <f t="shared" si="36"/>
        <v>0.15266051444690454</v>
      </c>
      <c r="AB109" s="28">
        <f t="shared" si="36"/>
        <v>0</v>
      </c>
      <c r="AC109" s="28">
        <f t="shared" si="36"/>
        <v>7.819776128092192</v>
      </c>
      <c r="AD109" s="28">
        <f t="shared" si="36"/>
        <v>3.2015444774022753E-2</v>
      </c>
      <c r="AE109" s="28">
        <f t="shared" si="36"/>
        <v>2.565778568456321</v>
      </c>
      <c r="AF109" s="28">
        <f t="shared" si="36"/>
        <v>0.31708139717391826</v>
      </c>
      <c r="AG109" s="28">
        <f t="shared" si="36"/>
        <v>1.0779524054473872</v>
      </c>
      <c r="AH109" s="28">
        <f t="shared" si="36"/>
        <v>3.5043587505499484E-2</v>
      </c>
      <c r="AI109" s="28">
        <f t="shared" si="36"/>
        <v>3.121938507089982E-2</v>
      </c>
      <c r="AJ109" s="28">
        <f t="shared" si="36"/>
        <v>0.9691862392740398</v>
      </c>
      <c r="AK109" s="28">
        <f t="shared" si="36"/>
        <v>8.0832121317164507</v>
      </c>
    </row>
    <row r="110" spans="2:37" ht="14.25">
      <c r="B110" s="11" t="s">
        <v>214</v>
      </c>
      <c r="C110" s="2" t="s">
        <v>215</v>
      </c>
      <c r="D110" s="2" t="s">
        <v>222</v>
      </c>
      <c r="E110" s="2" t="s">
        <v>223</v>
      </c>
      <c r="F110" s="2" t="s">
        <v>220</v>
      </c>
      <c r="G110" s="28">
        <f>G63/$H$91/31.54</f>
        <v>0.21497641747859308</v>
      </c>
      <c r="H110" s="28">
        <f t="shared" ref="H110:AK110" si="37">H63/$H$91/31.54</f>
        <v>0.56184051037922411</v>
      </c>
      <c r="I110" s="28">
        <f t="shared" si="37"/>
        <v>3.826698766023446E-2</v>
      </c>
      <c r="J110" s="28">
        <f t="shared" si="37"/>
        <v>0.23108876748982402</v>
      </c>
      <c r="K110" s="28">
        <f t="shared" si="37"/>
        <v>0</v>
      </c>
      <c r="L110" s="28">
        <f t="shared" si="37"/>
        <v>0.52451646527956153</v>
      </c>
      <c r="M110" s="28">
        <f t="shared" si="37"/>
        <v>3.2811495725670974</v>
      </c>
      <c r="N110" s="28">
        <f t="shared" si="37"/>
        <v>0.15684870854130217</v>
      </c>
      <c r="O110" s="28">
        <f t="shared" si="37"/>
        <v>1.3578827158966293E-2</v>
      </c>
      <c r="P110" s="28">
        <f t="shared" si="37"/>
        <v>5.7632820380888572E-2</v>
      </c>
      <c r="Q110" s="28">
        <f t="shared" si="37"/>
        <v>0.48372856931341779</v>
      </c>
      <c r="R110" s="28">
        <f t="shared" si="37"/>
        <v>1.3678028169567043E-2</v>
      </c>
      <c r="S110" s="28">
        <f t="shared" si="37"/>
        <v>2.0570865719485552</v>
      </c>
      <c r="T110" s="28">
        <f t="shared" si="37"/>
        <v>7.0395070111373761E-2</v>
      </c>
      <c r="U110" s="28">
        <f t="shared" si="37"/>
        <v>0.38048536695037494</v>
      </c>
      <c r="V110" s="28">
        <f t="shared" si="37"/>
        <v>0.26091917427988476</v>
      </c>
      <c r="W110" s="28">
        <f t="shared" si="37"/>
        <v>0</v>
      </c>
      <c r="X110" s="28">
        <f t="shared" si="37"/>
        <v>2.5670203940686789</v>
      </c>
      <c r="Y110" s="28">
        <f t="shared" si="37"/>
        <v>5.6112246206731789E-2</v>
      </c>
      <c r="Z110" s="28">
        <f t="shared" si="37"/>
        <v>4.411123535816721E-2</v>
      </c>
      <c r="AA110" s="28">
        <f t="shared" si="37"/>
        <v>5.2339798794879024E-2</v>
      </c>
      <c r="AB110" s="28">
        <f t="shared" si="37"/>
        <v>0</v>
      </c>
      <c r="AC110" s="28">
        <f t="shared" si="37"/>
        <v>1.6471030768304271</v>
      </c>
      <c r="AD110" s="28">
        <f t="shared" si="37"/>
        <v>1.5687555726235917E-2</v>
      </c>
      <c r="AE110" s="28">
        <f t="shared" si="37"/>
        <v>1.0316843299972784</v>
      </c>
      <c r="AF110" s="28">
        <f t="shared" si="37"/>
        <v>9.3138231975260707E-2</v>
      </c>
      <c r="AG110" s="28">
        <f t="shared" si="37"/>
        <v>0.43871584056709895</v>
      </c>
      <c r="AH110" s="28">
        <f t="shared" si="37"/>
        <v>1.3062434618988431E-2</v>
      </c>
      <c r="AI110" s="28">
        <f t="shared" si="37"/>
        <v>1.1683421632492809E-2</v>
      </c>
      <c r="AJ110" s="28">
        <f t="shared" si="37"/>
        <v>0.19926093090301006</v>
      </c>
      <c r="AK110" s="28">
        <f t="shared" si="37"/>
        <v>3.8300405708270349</v>
      </c>
    </row>
    <row r="111" spans="2:37" ht="14.25">
      <c r="B111" s="11" t="s">
        <v>214</v>
      </c>
      <c r="C111" s="1" t="s">
        <v>215</v>
      </c>
      <c r="D111" s="2" t="s">
        <v>222</v>
      </c>
      <c r="E111" s="2" t="s">
        <v>223</v>
      </c>
      <c r="F111" s="2" t="s">
        <v>221</v>
      </c>
      <c r="G111" s="28">
        <f>G64/$H$92/31.54</f>
        <v>1.5158032364149028</v>
      </c>
      <c r="H111" s="28">
        <f t="shared" ref="H111:AK111" si="38">H64/$H$92/31.54</f>
        <v>4.9459312123136216</v>
      </c>
      <c r="I111" s="28">
        <f t="shared" si="38"/>
        <v>0.19634960064900334</v>
      </c>
      <c r="J111" s="28">
        <f t="shared" si="38"/>
        <v>1.3479285137046386</v>
      </c>
      <c r="K111" s="28">
        <f t="shared" si="38"/>
        <v>0</v>
      </c>
      <c r="L111" s="28">
        <f t="shared" si="38"/>
        <v>3.6040276786613865</v>
      </c>
      <c r="M111" s="28">
        <f t="shared" si="38"/>
        <v>20.915921371890708</v>
      </c>
      <c r="N111" s="28">
        <f t="shared" si="38"/>
        <v>0.62599874786111731</v>
      </c>
      <c r="O111" s="28">
        <f t="shared" si="38"/>
        <v>6.8583643744758879E-2</v>
      </c>
      <c r="P111" s="28">
        <f t="shared" si="38"/>
        <v>0.35896762601395049</v>
      </c>
      <c r="Q111" s="28">
        <f t="shared" si="38"/>
        <v>2.8615677426834725</v>
      </c>
      <c r="R111" s="28">
        <f t="shared" si="38"/>
        <v>6.228671640394106E-2</v>
      </c>
      <c r="S111" s="28">
        <f t="shared" si="38"/>
        <v>17.556300099780145</v>
      </c>
      <c r="T111" s="28">
        <f t="shared" si="38"/>
        <v>0.38770661514736765</v>
      </c>
      <c r="U111" s="28">
        <f t="shared" si="38"/>
        <v>4.7132031123035185</v>
      </c>
      <c r="V111" s="28">
        <f t="shared" si="38"/>
        <v>0.8942581428050328</v>
      </c>
      <c r="W111" s="28">
        <f t="shared" si="38"/>
        <v>0</v>
      </c>
      <c r="X111" s="28">
        <f t="shared" si="38"/>
        <v>22.832778957214927</v>
      </c>
      <c r="Y111" s="28">
        <f t="shared" si="38"/>
        <v>0.12723939456231823</v>
      </c>
      <c r="Z111" s="28">
        <f t="shared" si="38"/>
        <v>0.39348700448879487</v>
      </c>
      <c r="AA111" s="28">
        <f t="shared" si="38"/>
        <v>0.26795638336217686</v>
      </c>
      <c r="AB111" s="28">
        <f t="shared" si="38"/>
        <v>0</v>
      </c>
      <c r="AC111" s="28">
        <f t="shared" si="38"/>
        <v>14.189674164122131</v>
      </c>
      <c r="AD111" s="28">
        <f t="shared" si="38"/>
        <v>4.6683516379991484E-2</v>
      </c>
      <c r="AE111" s="28">
        <f t="shared" si="38"/>
        <v>4.6109903294010701</v>
      </c>
      <c r="AF111" s="28">
        <f t="shared" si="38"/>
        <v>0.63063018421243733</v>
      </c>
      <c r="AG111" s="28">
        <f t="shared" si="38"/>
        <v>2.2514868305752485</v>
      </c>
      <c r="AH111" s="28">
        <f t="shared" si="38"/>
        <v>5.6240434981986047E-2</v>
      </c>
      <c r="AI111" s="28">
        <f t="shared" si="38"/>
        <v>6.1757071289948513E-2</v>
      </c>
      <c r="AJ111" s="28">
        <f t="shared" si="38"/>
        <v>2.2245507077174853</v>
      </c>
      <c r="AK111" s="28">
        <f t="shared" si="38"/>
        <v>11.110166812378864</v>
      </c>
    </row>
    <row r="112" spans="2:37">
      <c r="B112" s="2" t="s">
        <v>214</v>
      </c>
      <c r="C112" s="2" t="s">
        <v>215</v>
      </c>
      <c r="D112" s="2" t="s">
        <v>224</v>
      </c>
      <c r="E112" s="2" t="s">
        <v>225</v>
      </c>
      <c r="F112" s="2" t="s">
        <v>218</v>
      </c>
      <c r="G112" s="28">
        <f>G65/$H$89/31.54</f>
        <v>3.1298997095116974</v>
      </c>
      <c r="H112" s="28">
        <f t="shared" ref="H112:AK112" si="39">H65/$H$89/31.54</f>
        <v>6.8037876223198257</v>
      </c>
      <c r="I112" s="28">
        <f t="shared" si="39"/>
        <v>0.64830224949176862</v>
      </c>
      <c r="J112" s="28">
        <f t="shared" si="39"/>
        <v>0</v>
      </c>
      <c r="K112" s="28">
        <f t="shared" si="39"/>
        <v>5.4056024552602262E-4</v>
      </c>
      <c r="L112" s="28">
        <f t="shared" si="39"/>
        <v>0.43022381644614399</v>
      </c>
      <c r="M112" s="28">
        <f t="shared" si="39"/>
        <v>31.395591255768434</v>
      </c>
      <c r="N112" s="28">
        <f t="shared" si="39"/>
        <v>4.4323059156840632</v>
      </c>
      <c r="O112" s="28">
        <f t="shared" si="39"/>
        <v>3.3742245460934335</v>
      </c>
      <c r="P112" s="28">
        <f t="shared" si="39"/>
        <v>2.8646764239714448</v>
      </c>
      <c r="Q112" s="28">
        <f t="shared" si="39"/>
        <v>14.817425265309407</v>
      </c>
      <c r="R112" s="28">
        <f t="shared" si="39"/>
        <v>1.9857616660078219</v>
      </c>
      <c r="S112" s="28">
        <f t="shared" si="39"/>
        <v>5.8494175105026232</v>
      </c>
      <c r="T112" s="28">
        <f t="shared" si="39"/>
        <v>0.61355335297620839</v>
      </c>
      <c r="U112" s="28">
        <f t="shared" si="39"/>
        <v>4.1564655953393759</v>
      </c>
      <c r="V112" s="28">
        <f t="shared" si="39"/>
        <v>3.5211839964671516</v>
      </c>
      <c r="W112" s="28">
        <f t="shared" si="39"/>
        <v>0</v>
      </c>
      <c r="X112" s="28">
        <f t="shared" si="39"/>
        <v>36.372920139075333</v>
      </c>
      <c r="Y112" s="28">
        <f t="shared" si="39"/>
        <v>0.86567264985483927</v>
      </c>
      <c r="Z112" s="28">
        <f t="shared" si="39"/>
        <v>0.58621257924411319</v>
      </c>
      <c r="AA112" s="28">
        <f t="shared" si="39"/>
        <v>0.96849280866821441</v>
      </c>
      <c r="AB112" s="28">
        <f t="shared" si="39"/>
        <v>0</v>
      </c>
      <c r="AC112" s="28">
        <f t="shared" si="39"/>
        <v>25.27856863691661</v>
      </c>
      <c r="AD112" s="28">
        <f t="shared" si="39"/>
        <v>1.1762575812576948</v>
      </c>
      <c r="AE112" s="28">
        <f t="shared" si="39"/>
        <v>1.8991504352287785</v>
      </c>
      <c r="AF112" s="28">
        <f t="shared" si="39"/>
        <v>3.3228786171236209</v>
      </c>
      <c r="AG112" s="28">
        <f t="shared" si="39"/>
        <v>4.043196467146827</v>
      </c>
      <c r="AH112" s="28">
        <f t="shared" si="39"/>
        <v>1.5815251600898474</v>
      </c>
      <c r="AI112" s="28">
        <f t="shared" si="39"/>
        <v>0.10515542599883813</v>
      </c>
      <c r="AJ112" s="28">
        <f t="shared" si="39"/>
        <v>1.0310358798351256</v>
      </c>
      <c r="AK112" s="28">
        <f t="shared" si="39"/>
        <v>41.489910046477277</v>
      </c>
    </row>
    <row r="113" spans="2:37">
      <c r="B113" s="2" t="s">
        <v>214</v>
      </c>
      <c r="C113" s="2" t="s">
        <v>215</v>
      </c>
      <c r="D113" s="2" t="s">
        <v>224</v>
      </c>
      <c r="E113" s="2" t="s">
        <v>225</v>
      </c>
      <c r="F113" s="2" t="s">
        <v>219</v>
      </c>
      <c r="G113" s="28">
        <f>G66/$H$90/31.54</f>
        <v>3.4823887638405382</v>
      </c>
      <c r="H113" s="28">
        <f t="shared" ref="H113:AK113" si="40">H66/$H$90/31.54</f>
        <v>6.8671866540884725</v>
      </c>
      <c r="I113" s="28">
        <f t="shared" si="40"/>
        <v>0.7232985665372037</v>
      </c>
      <c r="J113" s="28">
        <f t="shared" si="40"/>
        <v>0</v>
      </c>
      <c r="K113" s="28">
        <f t="shared" si="40"/>
        <v>5.4103570216175554E-4</v>
      </c>
      <c r="L113" s="28">
        <f t="shared" si="40"/>
        <v>0.46058541361822919</v>
      </c>
      <c r="M113" s="28">
        <f t="shared" si="40"/>
        <v>31.56020603150338</v>
      </c>
      <c r="N113" s="28">
        <f t="shared" si="40"/>
        <v>4.5915650385268325</v>
      </c>
      <c r="O113" s="28">
        <f t="shared" si="40"/>
        <v>3.6682675170409507</v>
      </c>
      <c r="P113" s="28">
        <f t="shared" si="40"/>
        <v>3.0174457787677036</v>
      </c>
      <c r="Q113" s="28">
        <f t="shared" si="40"/>
        <v>15.265354646288898</v>
      </c>
      <c r="R113" s="28">
        <f t="shared" si="40"/>
        <v>2.3651867785656404</v>
      </c>
      <c r="S113" s="28">
        <f t="shared" si="40"/>
        <v>7.3487239540088227</v>
      </c>
      <c r="T113" s="28">
        <f t="shared" si="40"/>
        <v>0.75674756963452106</v>
      </c>
      <c r="U113" s="28">
        <f t="shared" si="40"/>
        <v>4.6572363951697167</v>
      </c>
      <c r="V113" s="28">
        <f t="shared" si="40"/>
        <v>3.9638183100898647</v>
      </c>
      <c r="W113" s="28">
        <f t="shared" si="40"/>
        <v>0</v>
      </c>
      <c r="X113" s="28">
        <f t="shared" si="40"/>
        <v>27.153244060465589</v>
      </c>
      <c r="Y113" s="28">
        <f t="shared" si="40"/>
        <v>0.89214370582256663</v>
      </c>
      <c r="Z113" s="28">
        <f t="shared" si="40"/>
        <v>0.51316292882623049</v>
      </c>
      <c r="AA113" s="28">
        <f t="shared" si="40"/>
        <v>1.0554136256360265</v>
      </c>
      <c r="AB113" s="28">
        <f t="shared" si="40"/>
        <v>0</v>
      </c>
      <c r="AC113" s="28">
        <f t="shared" si="40"/>
        <v>25.332968552213131</v>
      </c>
      <c r="AD113" s="28">
        <f t="shared" si="40"/>
        <v>1.1807829028745644</v>
      </c>
      <c r="AE113" s="28">
        <f t="shared" si="40"/>
        <v>1.9393200657060148</v>
      </c>
      <c r="AF113" s="28">
        <f t="shared" si="40"/>
        <v>3.1163496456848923</v>
      </c>
      <c r="AG113" s="28">
        <f t="shared" si="40"/>
        <v>4.7736454321160577</v>
      </c>
      <c r="AH113" s="28">
        <f t="shared" si="40"/>
        <v>1.6124042042133369</v>
      </c>
      <c r="AI113" s="28">
        <f t="shared" si="40"/>
        <v>0.11156020650553186</v>
      </c>
      <c r="AJ113" s="28">
        <f t="shared" si="40"/>
        <v>1.0772676678313131</v>
      </c>
      <c r="AK113" s="28">
        <f t="shared" si="40"/>
        <v>41.711980301934744</v>
      </c>
    </row>
    <row r="114" spans="2:37">
      <c r="B114" s="2" t="s">
        <v>214</v>
      </c>
      <c r="C114" s="2" t="s">
        <v>215</v>
      </c>
      <c r="D114" s="2" t="s">
        <v>224</v>
      </c>
      <c r="E114" s="2" t="s">
        <v>225</v>
      </c>
      <c r="F114" s="2" t="s">
        <v>220</v>
      </c>
      <c r="G114" s="28">
        <f>G67/$H$91/31.54</f>
        <v>1.2441640880352274</v>
      </c>
      <c r="H114" s="28">
        <f t="shared" ref="H114:AK114" si="41">H67/$H$91/31.54</f>
        <v>6.7688373410813529</v>
      </c>
      <c r="I114" s="28">
        <f t="shared" si="41"/>
        <v>0.41799459127784033</v>
      </c>
      <c r="J114" s="28">
        <f t="shared" si="41"/>
        <v>0</v>
      </c>
      <c r="K114" s="28">
        <f t="shared" si="41"/>
        <v>5.3802078560371788E-4</v>
      </c>
      <c r="L114" s="28">
        <f t="shared" si="41"/>
        <v>1.5724830699759487</v>
      </c>
      <c r="M114" s="28">
        <f t="shared" si="41"/>
        <v>30.472561126843935</v>
      </c>
      <c r="N114" s="28">
        <f t="shared" si="41"/>
        <v>2.9684850895719737</v>
      </c>
      <c r="O114" s="28">
        <f t="shared" si="41"/>
        <v>3.0552846518035239</v>
      </c>
      <c r="P114" s="28">
        <f t="shared" si="41"/>
        <v>2.9949427795902435</v>
      </c>
      <c r="Q114" s="28">
        <f t="shared" si="41"/>
        <v>15.454775553295066</v>
      </c>
      <c r="R114" s="28">
        <f t="shared" si="41"/>
        <v>1.6335547251700351</v>
      </c>
      <c r="S114" s="28">
        <f t="shared" si="41"/>
        <v>1.47582652302284</v>
      </c>
      <c r="T114" s="28">
        <f t="shared" si="41"/>
        <v>0.51771082433251814</v>
      </c>
      <c r="U114" s="28">
        <f t="shared" si="41"/>
        <v>3.3177840670613858</v>
      </c>
      <c r="V114" s="28">
        <f t="shared" si="41"/>
        <v>3.5021344109523866</v>
      </c>
      <c r="W114" s="28">
        <f t="shared" si="41"/>
        <v>0</v>
      </c>
      <c r="X114" s="28">
        <f t="shared" si="41"/>
        <v>45.995172137997336</v>
      </c>
      <c r="Y114" s="28">
        <f t="shared" si="41"/>
        <v>0.61721004106553956</v>
      </c>
      <c r="Z114" s="28">
        <f t="shared" si="41"/>
        <v>0.69327458386173091</v>
      </c>
      <c r="AA114" s="28">
        <f t="shared" si="41"/>
        <v>0.56284302452088597</v>
      </c>
      <c r="AB114" s="28">
        <f t="shared" si="41"/>
        <v>0</v>
      </c>
      <c r="AC114" s="28">
        <f t="shared" si="41"/>
        <v>25.305429181653302</v>
      </c>
      <c r="AD114" s="28">
        <f t="shared" si="41"/>
        <v>1.1641271398580262</v>
      </c>
      <c r="AE114" s="28">
        <f t="shared" si="41"/>
        <v>1.7104892300611076</v>
      </c>
      <c r="AF114" s="28">
        <f t="shared" si="41"/>
        <v>3.4334453236316995</v>
      </c>
      <c r="AG114" s="28">
        <f t="shared" si="41"/>
        <v>2.8894990632662028</v>
      </c>
      <c r="AH114" s="28">
        <f t="shared" si="41"/>
        <v>1.5034153855685617</v>
      </c>
      <c r="AI114" s="28">
        <f t="shared" si="41"/>
        <v>7.4945903536074304E-2</v>
      </c>
      <c r="AJ114" s="28">
        <f t="shared" si="41"/>
        <v>0.60200008718939024</v>
      </c>
      <c r="AK114" s="28">
        <f t="shared" si="41"/>
        <v>41.016151366094277</v>
      </c>
    </row>
    <row r="115" spans="2:37">
      <c r="B115" s="2" t="s">
        <v>214</v>
      </c>
      <c r="C115" s="2" t="s">
        <v>215</v>
      </c>
      <c r="D115" s="2" t="s">
        <v>224</v>
      </c>
      <c r="E115" s="2" t="s">
        <v>225</v>
      </c>
      <c r="F115" s="2" t="s">
        <v>221</v>
      </c>
      <c r="G115" s="28">
        <f>G68/$H$92/31.54</f>
        <v>0.70169403380549822</v>
      </c>
      <c r="H115" s="28">
        <f t="shared" ref="H115:AK115" si="42">H68/$H$92/31.54</f>
        <v>7.0651462518610684</v>
      </c>
      <c r="I115" s="28">
        <f t="shared" si="42"/>
        <v>1.2310418042271756</v>
      </c>
      <c r="J115" s="28">
        <f t="shared" si="42"/>
        <v>0</v>
      </c>
      <c r="K115" s="28">
        <f t="shared" si="42"/>
        <v>5.3750303522589506E-4</v>
      </c>
      <c r="L115" s="28">
        <f t="shared" si="42"/>
        <v>1.469471182454541</v>
      </c>
      <c r="M115" s="28">
        <f t="shared" si="42"/>
        <v>22.853961076638779</v>
      </c>
      <c r="N115" s="28">
        <f t="shared" si="42"/>
        <v>0.78937373893068019</v>
      </c>
      <c r="O115" s="28">
        <f t="shared" si="42"/>
        <v>4.188321248830567</v>
      </c>
      <c r="P115" s="28">
        <f t="shared" si="42"/>
        <v>3.5690634485455996</v>
      </c>
      <c r="Q115" s="28">
        <f t="shared" si="42"/>
        <v>19.770458155377511</v>
      </c>
      <c r="R115" s="28">
        <f t="shared" si="42"/>
        <v>3.5433473868501832</v>
      </c>
      <c r="S115" s="28">
        <f t="shared" si="42"/>
        <v>4.6187739169855391</v>
      </c>
      <c r="T115" s="28">
        <f t="shared" si="42"/>
        <v>0.9535524260589936</v>
      </c>
      <c r="U115" s="28">
        <f t="shared" si="42"/>
        <v>4.5190511515900518</v>
      </c>
      <c r="V115" s="28">
        <f t="shared" si="42"/>
        <v>4.4866555901056149</v>
      </c>
      <c r="W115" s="28">
        <f t="shared" si="42"/>
        <v>0</v>
      </c>
      <c r="X115" s="28">
        <f t="shared" si="42"/>
        <v>28.564331648762693</v>
      </c>
      <c r="Y115" s="28">
        <f t="shared" si="42"/>
        <v>1.0177063044775811</v>
      </c>
      <c r="Z115" s="28">
        <f t="shared" si="42"/>
        <v>3.2050690094250635E-2</v>
      </c>
      <c r="AA115" s="28">
        <f t="shared" si="42"/>
        <v>1.6121776120150932</v>
      </c>
      <c r="AB115" s="28">
        <f t="shared" si="42"/>
        <v>0</v>
      </c>
      <c r="AC115" s="28">
        <f t="shared" si="42"/>
        <v>13.851792932164466</v>
      </c>
      <c r="AD115" s="28">
        <f t="shared" si="42"/>
        <v>0.18201879562226522</v>
      </c>
      <c r="AE115" s="28">
        <f t="shared" si="42"/>
        <v>1.3656343059913827</v>
      </c>
      <c r="AF115" s="28">
        <f t="shared" si="42"/>
        <v>3.1036502042027729</v>
      </c>
      <c r="AG115" s="28">
        <f t="shared" si="42"/>
        <v>3.0103134641931457</v>
      </c>
      <c r="AH115" s="28">
        <f t="shared" si="42"/>
        <v>1.654575152994463</v>
      </c>
      <c r="AI115" s="28">
        <f t="shared" si="42"/>
        <v>0.35804915943261756</v>
      </c>
      <c r="AJ115" s="28">
        <f t="shared" si="42"/>
        <v>1.7414992533691485</v>
      </c>
      <c r="AK115" s="28">
        <f t="shared" si="42"/>
        <v>15.976871527005786</v>
      </c>
    </row>
    <row r="116" spans="2:37">
      <c r="B116" s="2" t="s">
        <v>214</v>
      </c>
      <c r="C116" s="2" t="s">
        <v>215</v>
      </c>
      <c r="D116" s="2" t="s">
        <v>226</v>
      </c>
      <c r="E116" s="2" t="s">
        <v>227</v>
      </c>
      <c r="F116" s="2" t="s">
        <v>218</v>
      </c>
      <c r="G116" s="28">
        <f>G69/$H$89/31.54</f>
        <v>2.5166074625011001</v>
      </c>
      <c r="H116" s="28">
        <f t="shared" ref="H116:AK116" si="43">H69/$H$89/31.54</f>
        <v>7.1676941012581752</v>
      </c>
      <c r="I116" s="28">
        <f t="shared" si="43"/>
        <v>0.73841757550914244</v>
      </c>
      <c r="J116" s="28">
        <f t="shared" si="43"/>
        <v>0.23075504583980105</v>
      </c>
      <c r="K116" s="28">
        <f t="shared" si="43"/>
        <v>1.0047395356763075E-2</v>
      </c>
      <c r="L116" s="28">
        <f t="shared" si="43"/>
        <v>2.5793989128801869</v>
      </c>
      <c r="M116" s="28">
        <f t="shared" si="43"/>
        <v>33.71821203540302</v>
      </c>
      <c r="N116" s="28">
        <f t="shared" si="43"/>
        <v>1.7674322138624574</v>
      </c>
      <c r="O116" s="28">
        <f t="shared" si="43"/>
        <v>0.13192761523443847</v>
      </c>
      <c r="P116" s="28">
        <f t="shared" si="43"/>
        <v>0.41718784491680078</v>
      </c>
      <c r="Q116" s="28">
        <f t="shared" si="43"/>
        <v>13.693231681119004</v>
      </c>
      <c r="R116" s="28">
        <f t="shared" si="43"/>
        <v>1.9657806606589749</v>
      </c>
      <c r="S116" s="28">
        <f t="shared" si="43"/>
        <v>10.213515976230298</v>
      </c>
      <c r="T116" s="28">
        <f t="shared" si="43"/>
        <v>0.59332331223256751</v>
      </c>
      <c r="U116" s="28">
        <f t="shared" si="43"/>
        <v>1.3415017580929529</v>
      </c>
      <c r="V116" s="28">
        <f t="shared" si="43"/>
        <v>0.48945526746125856</v>
      </c>
      <c r="W116" s="28">
        <f t="shared" si="43"/>
        <v>4.2814239747736476E-3</v>
      </c>
      <c r="X116" s="28">
        <f t="shared" si="43"/>
        <v>16.860319968470815</v>
      </c>
      <c r="Y116" s="28">
        <f t="shared" si="43"/>
        <v>0.39625900839578321</v>
      </c>
      <c r="Z116" s="28">
        <f t="shared" si="43"/>
        <v>0.34664277658135989</v>
      </c>
      <c r="AA116" s="28">
        <f t="shared" si="43"/>
        <v>0.25760006853927109</v>
      </c>
      <c r="AB116" s="28">
        <f t="shared" si="43"/>
        <v>7.1653769341751402E-3</v>
      </c>
      <c r="AC116" s="28">
        <f t="shared" si="43"/>
        <v>7.4658491922933168</v>
      </c>
      <c r="AD116" s="28">
        <f t="shared" si="43"/>
        <v>1.4060244987896335</v>
      </c>
      <c r="AE116" s="28">
        <f t="shared" si="43"/>
        <v>3.7658087195005669</v>
      </c>
      <c r="AF116" s="28">
        <f t="shared" si="43"/>
        <v>2.7636230931973436</v>
      </c>
      <c r="AG116" s="28">
        <f t="shared" si="43"/>
        <v>4.2286389212556941</v>
      </c>
      <c r="AH116" s="28">
        <f t="shared" si="43"/>
        <v>0.58286942889751681</v>
      </c>
      <c r="AI116" s="28">
        <f t="shared" si="43"/>
        <v>0.47303282415496511</v>
      </c>
      <c r="AJ116" s="28">
        <f t="shared" si="43"/>
        <v>1.4169363923945346</v>
      </c>
      <c r="AK116" s="28">
        <f t="shared" si="43"/>
        <v>19.968213665468927</v>
      </c>
    </row>
    <row r="117" spans="2:37">
      <c r="B117" s="2" t="s">
        <v>214</v>
      </c>
      <c r="C117" s="2" t="s">
        <v>215</v>
      </c>
      <c r="D117" s="2" t="s">
        <v>226</v>
      </c>
      <c r="E117" s="2" t="s">
        <v>227</v>
      </c>
      <c r="F117" s="2" t="s">
        <v>219</v>
      </c>
      <c r="G117" s="28">
        <f>G70/$H$90/31.54</f>
        <v>2.51660748529109</v>
      </c>
      <c r="H117" s="28">
        <f t="shared" ref="H117:AK117" si="44">H70/$H$90/31.54</f>
        <v>7.2722255010127617</v>
      </c>
      <c r="I117" s="28">
        <f t="shared" si="44"/>
        <v>0.7441881905086204</v>
      </c>
      <c r="J117" s="28">
        <f t="shared" si="44"/>
        <v>0.2308999990846152</v>
      </c>
      <c r="K117" s="28">
        <f t="shared" si="44"/>
        <v>1.004717209107654E-2</v>
      </c>
      <c r="L117" s="28">
        <f t="shared" si="44"/>
        <v>2.5802628291615042</v>
      </c>
      <c r="M117" s="28">
        <f t="shared" si="44"/>
        <v>34.869391472870213</v>
      </c>
      <c r="N117" s="28">
        <f t="shared" si="44"/>
        <v>1.7774326618628888</v>
      </c>
      <c r="O117" s="28">
        <f t="shared" si="44"/>
        <v>0.13396011095744045</v>
      </c>
      <c r="P117" s="28">
        <f t="shared" si="44"/>
        <v>0.42125177212073822</v>
      </c>
      <c r="Q117" s="28">
        <f t="shared" si="44"/>
        <v>13.776153214936883</v>
      </c>
      <c r="R117" s="28">
        <f t="shared" si="44"/>
        <v>2.0412734523945448</v>
      </c>
      <c r="S117" s="28">
        <f t="shared" si="44"/>
        <v>10.204005260603479</v>
      </c>
      <c r="T117" s="28">
        <f t="shared" si="44"/>
        <v>0.53926400459850832</v>
      </c>
      <c r="U117" s="28">
        <f t="shared" si="44"/>
        <v>1.3639168207082981</v>
      </c>
      <c r="V117" s="28">
        <f t="shared" si="44"/>
        <v>0.51180507576426038</v>
      </c>
      <c r="W117" s="28">
        <f t="shared" si="44"/>
        <v>4.2814248506116304E-3</v>
      </c>
      <c r="X117" s="28">
        <f t="shared" si="44"/>
        <v>13.916297838884192</v>
      </c>
      <c r="Y117" s="28">
        <f t="shared" si="44"/>
        <v>0.39869290884044239</v>
      </c>
      <c r="Z117" s="28">
        <f t="shared" si="44"/>
        <v>0.34700930950527969</v>
      </c>
      <c r="AA117" s="28">
        <f t="shared" si="44"/>
        <v>0.25758562523728529</v>
      </c>
      <c r="AB117" s="28">
        <f t="shared" si="44"/>
        <v>7.1653774519587167E-3</v>
      </c>
      <c r="AC117" s="28">
        <f t="shared" si="44"/>
        <v>7.9060876660199879</v>
      </c>
      <c r="AD117" s="28">
        <f t="shared" si="44"/>
        <v>1.4076772690606303</v>
      </c>
      <c r="AE117" s="28">
        <f t="shared" si="44"/>
        <v>3.7743708463013323</v>
      </c>
      <c r="AF117" s="28">
        <f t="shared" si="44"/>
        <v>2.7568520602463091</v>
      </c>
      <c r="AG117" s="28">
        <f t="shared" si="44"/>
        <v>4.2693962774372176</v>
      </c>
      <c r="AH117" s="28">
        <f t="shared" si="44"/>
        <v>0.59354790552358705</v>
      </c>
      <c r="AI117" s="28">
        <f t="shared" si="44"/>
        <v>0.48021603889209352</v>
      </c>
      <c r="AJ117" s="28">
        <f t="shared" si="44"/>
        <v>1.4285371641007027</v>
      </c>
      <c r="AK117" s="28">
        <f t="shared" si="44"/>
        <v>20.36848937660201</v>
      </c>
    </row>
    <row r="118" spans="2:37">
      <c r="B118" s="2" t="s">
        <v>214</v>
      </c>
      <c r="C118" s="2" t="s">
        <v>215</v>
      </c>
      <c r="D118" s="2" t="s">
        <v>226</v>
      </c>
      <c r="E118" s="2" t="s">
        <v>227</v>
      </c>
      <c r="F118" s="2" t="s">
        <v>220</v>
      </c>
      <c r="G118" s="28">
        <f>G71/$H$91/31.54</f>
        <v>2.5166073693422382</v>
      </c>
      <c r="H118" s="28">
        <f t="shared" ref="H118:AK118" si="45">H71/$H$91/31.54</f>
        <v>7.0130846228936825</v>
      </c>
      <c r="I118" s="28">
        <f t="shared" si="45"/>
        <v>0.72712029628157859</v>
      </c>
      <c r="J118" s="28">
        <f t="shared" si="45"/>
        <v>0.25050998086373183</v>
      </c>
      <c r="K118" s="28">
        <f t="shared" si="45"/>
        <v>1.004844852244419E-2</v>
      </c>
      <c r="L118" s="28">
        <f t="shared" si="45"/>
        <v>2.6155873468265405</v>
      </c>
      <c r="M118" s="28">
        <f t="shared" si="45"/>
        <v>31.944837543726997</v>
      </c>
      <c r="N118" s="28">
        <f t="shared" si="45"/>
        <v>1.4541804710069168</v>
      </c>
      <c r="O118" s="28">
        <f t="shared" si="45"/>
        <v>0.12508421548976981</v>
      </c>
      <c r="P118" s="28">
        <f t="shared" si="45"/>
        <v>0.40705763999340666</v>
      </c>
      <c r="Q118" s="28">
        <f t="shared" si="45"/>
        <v>13.660375706277701</v>
      </c>
      <c r="R118" s="28">
        <f t="shared" si="45"/>
        <v>1.7061125916076647</v>
      </c>
      <c r="S118" s="28">
        <f t="shared" si="45"/>
        <v>10.247134535204214</v>
      </c>
      <c r="T118" s="28">
        <f t="shared" si="45"/>
        <v>0.59336752913465285</v>
      </c>
      <c r="U118" s="28">
        <f t="shared" si="45"/>
        <v>1.3133189687601809</v>
      </c>
      <c r="V118" s="28">
        <f t="shared" si="45"/>
        <v>0.45508533559025455</v>
      </c>
      <c r="W118" s="28">
        <f t="shared" si="45"/>
        <v>4.2814202997004712E-3</v>
      </c>
      <c r="X118" s="28">
        <f t="shared" si="45"/>
        <v>18.844384880629324</v>
      </c>
      <c r="Y118" s="28">
        <f t="shared" si="45"/>
        <v>0.39033280588522318</v>
      </c>
      <c r="Z118" s="28">
        <f t="shared" si="45"/>
        <v>0.46700157901081768</v>
      </c>
      <c r="AA118" s="28">
        <f t="shared" si="45"/>
        <v>0.31208066362650627</v>
      </c>
      <c r="AB118" s="28">
        <f t="shared" si="45"/>
        <v>7.1653747879292223E-3</v>
      </c>
      <c r="AC118" s="28">
        <f t="shared" si="45"/>
        <v>7.0087522255168793</v>
      </c>
      <c r="AD118" s="28">
        <f t="shared" si="45"/>
        <v>1.4041056541066246</v>
      </c>
      <c r="AE118" s="28">
        <f t="shared" si="45"/>
        <v>3.728025562443928</v>
      </c>
      <c r="AF118" s="28">
        <f t="shared" si="45"/>
        <v>2.8159768028527079</v>
      </c>
      <c r="AG118" s="28">
        <f t="shared" si="45"/>
        <v>4.1788273004155982</v>
      </c>
      <c r="AH118" s="28">
        <f t="shared" si="45"/>
        <v>0.56270222618600796</v>
      </c>
      <c r="AI118" s="28">
        <f t="shared" si="45"/>
        <v>0.44958556629423202</v>
      </c>
      <c r="AJ118" s="28">
        <f t="shared" si="45"/>
        <v>1.3332540086327138</v>
      </c>
      <c r="AK118" s="28">
        <f t="shared" si="45"/>
        <v>19.564082647842177</v>
      </c>
    </row>
    <row r="119" spans="2:37">
      <c r="B119" s="2" t="s">
        <v>214</v>
      </c>
      <c r="C119" s="2" t="s">
        <v>215</v>
      </c>
      <c r="D119" s="2" t="s">
        <v>226</v>
      </c>
      <c r="E119" s="2" t="s">
        <v>227</v>
      </c>
      <c r="F119" s="2" t="s">
        <v>221</v>
      </c>
      <c r="G119" s="28">
        <f>G72/$H$92/31.54</f>
        <v>2.4508407555117806</v>
      </c>
      <c r="H119" s="28">
        <f t="shared" ref="H119:AK119" si="46">H72/$H$92/31.54</f>
        <v>6.7636879086646635</v>
      </c>
      <c r="I119" s="28">
        <f t="shared" si="46"/>
        <v>0.74342785939042155</v>
      </c>
      <c r="J119" s="28">
        <f t="shared" si="46"/>
        <v>0.34376109504232732</v>
      </c>
      <c r="K119" s="28">
        <f t="shared" si="46"/>
        <v>1.0048746106466108E-2</v>
      </c>
      <c r="L119" s="28">
        <f t="shared" si="46"/>
        <v>2.5565306492002029</v>
      </c>
      <c r="M119" s="28">
        <f t="shared" si="46"/>
        <v>21.880253983883165</v>
      </c>
      <c r="N119" s="28">
        <f t="shared" si="46"/>
        <v>1.1746097548578527</v>
      </c>
      <c r="O119" s="28">
        <f t="shared" si="46"/>
        <v>0.14065206131535929</v>
      </c>
      <c r="P119" s="28">
        <f t="shared" si="46"/>
        <v>0.41964892578826113</v>
      </c>
      <c r="Q119" s="28">
        <f t="shared" si="46"/>
        <v>14.068850749573683</v>
      </c>
      <c r="R119" s="28">
        <f t="shared" si="46"/>
        <v>1.5240216510669873</v>
      </c>
      <c r="S119" s="28">
        <f t="shared" si="46"/>
        <v>9.1542129783472586</v>
      </c>
      <c r="T119" s="28">
        <f t="shared" si="46"/>
        <v>0.48265640397716125</v>
      </c>
      <c r="U119" s="28">
        <f t="shared" si="46"/>
        <v>1.2889674740283761</v>
      </c>
      <c r="V119" s="28">
        <f t="shared" si="46"/>
        <v>0.49088624495959415</v>
      </c>
      <c r="W119" s="28">
        <f t="shared" si="46"/>
        <v>4.2814193440470017E-3</v>
      </c>
      <c r="X119" s="28">
        <f t="shared" si="46"/>
        <v>11.919757123397329</v>
      </c>
      <c r="Y119" s="28">
        <f t="shared" si="46"/>
        <v>0.41078486091525462</v>
      </c>
      <c r="Z119" s="28">
        <f t="shared" si="46"/>
        <v>0.4136269467792687</v>
      </c>
      <c r="AA119" s="28">
        <f t="shared" si="46"/>
        <v>0.25917545072036807</v>
      </c>
      <c r="AB119" s="28">
        <f t="shared" si="46"/>
        <v>7.1653741614820105E-3</v>
      </c>
      <c r="AC119" s="28">
        <f t="shared" si="46"/>
        <v>7.5098727119227053</v>
      </c>
      <c r="AD119" s="28">
        <f t="shared" si="46"/>
        <v>1.416757630980072</v>
      </c>
      <c r="AE119" s="28">
        <f t="shared" si="46"/>
        <v>3.5113771289350204</v>
      </c>
      <c r="AF119" s="28">
        <f t="shared" si="46"/>
        <v>2.8528155035547611</v>
      </c>
      <c r="AG119" s="28">
        <f t="shared" si="46"/>
        <v>4.0538571779103894</v>
      </c>
      <c r="AH119" s="28">
        <f t="shared" si="46"/>
        <v>0.59289821556568201</v>
      </c>
      <c r="AI119" s="28">
        <f t="shared" si="46"/>
        <v>0.51668122899323066</v>
      </c>
      <c r="AJ119" s="28">
        <f t="shared" si="46"/>
        <v>1.4626210332532685</v>
      </c>
      <c r="AK119" s="28">
        <f t="shared" si="46"/>
        <v>17.528342010897642</v>
      </c>
    </row>
    <row r="120" spans="2:37">
      <c r="B120" s="2" t="s">
        <v>214</v>
      </c>
      <c r="C120" s="2" t="s">
        <v>215</v>
      </c>
      <c r="D120" s="2" t="s">
        <v>228</v>
      </c>
      <c r="E120" s="2" t="s">
        <v>229</v>
      </c>
      <c r="F120" s="2" t="s">
        <v>218</v>
      </c>
      <c r="G120" s="28">
        <f>G73/$H$89/31.54</f>
        <v>1.4565849451886548</v>
      </c>
      <c r="H120" s="28">
        <f t="shared" ref="H120:AK120" si="47">H73/$H$89/31.54</f>
        <v>4.05367384478531</v>
      </c>
      <c r="I120" s="28">
        <f t="shared" si="47"/>
        <v>4.5179574931908828E-2</v>
      </c>
      <c r="J120" s="28">
        <f t="shared" si="47"/>
        <v>1.3060185355319138</v>
      </c>
      <c r="K120" s="28">
        <f t="shared" si="47"/>
        <v>0</v>
      </c>
      <c r="L120" s="28">
        <f t="shared" si="47"/>
        <v>2.6647119746359906</v>
      </c>
      <c r="M120" s="28">
        <f t="shared" si="47"/>
        <v>25.09903597490975</v>
      </c>
      <c r="N120" s="28">
        <f t="shared" si="47"/>
        <v>0.81596842391164603</v>
      </c>
      <c r="O120" s="28">
        <f t="shared" si="47"/>
        <v>6.4001128079836878E-2</v>
      </c>
      <c r="P120" s="28">
        <f t="shared" si="47"/>
        <v>0.16674215786720886</v>
      </c>
      <c r="Q120" s="28">
        <f t="shared" si="47"/>
        <v>4.3168746057175582</v>
      </c>
      <c r="R120" s="28">
        <f t="shared" si="47"/>
        <v>5.5896935713783055E-2</v>
      </c>
      <c r="S120" s="28">
        <f t="shared" si="47"/>
        <v>14.875329862954487</v>
      </c>
      <c r="T120" s="28">
        <f t="shared" si="47"/>
        <v>0.47783302839391423</v>
      </c>
      <c r="U120" s="28">
        <f t="shared" si="47"/>
        <v>3.280520893117544</v>
      </c>
      <c r="V120" s="28">
        <f t="shared" si="47"/>
        <v>0.81599677773251211</v>
      </c>
      <c r="W120" s="28">
        <f t="shared" si="47"/>
        <v>0</v>
      </c>
      <c r="X120" s="28">
        <f t="shared" si="47"/>
        <v>15.516687618283527</v>
      </c>
      <c r="Y120" s="28">
        <f t="shared" si="47"/>
        <v>0.18376629144642267</v>
      </c>
      <c r="Z120" s="28">
        <f t="shared" si="47"/>
        <v>0.21655574870912953</v>
      </c>
      <c r="AA120" s="28">
        <f t="shared" si="47"/>
        <v>0.14549593588359608</v>
      </c>
      <c r="AB120" s="28">
        <f t="shared" si="47"/>
        <v>0</v>
      </c>
      <c r="AC120" s="28">
        <f t="shared" si="47"/>
        <v>9.2154272465334888</v>
      </c>
      <c r="AD120" s="28">
        <f t="shared" si="47"/>
        <v>4.8513195363814824E-3</v>
      </c>
      <c r="AE120" s="28">
        <f t="shared" si="47"/>
        <v>4.0091189601438373</v>
      </c>
      <c r="AF120" s="28">
        <f t="shared" si="47"/>
        <v>0.29659912641219038</v>
      </c>
      <c r="AG120" s="28">
        <f t="shared" si="47"/>
        <v>2.2433413480453646</v>
      </c>
      <c r="AH120" s="28">
        <f t="shared" si="47"/>
        <v>0.10445482082823948</v>
      </c>
      <c r="AI120" s="28">
        <f t="shared" si="47"/>
        <v>0.11698488431314172</v>
      </c>
      <c r="AJ120" s="28">
        <f t="shared" si="47"/>
        <v>1.4533532354212888</v>
      </c>
      <c r="AK120" s="28">
        <f t="shared" si="47"/>
        <v>35.131470171480984</v>
      </c>
    </row>
    <row r="121" spans="2:37">
      <c r="B121" s="2" t="s">
        <v>214</v>
      </c>
      <c r="C121" s="2" t="s">
        <v>215</v>
      </c>
      <c r="D121" s="2" t="s">
        <v>228</v>
      </c>
      <c r="E121" s="2" t="s">
        <v>229</v>
      </c>
      <c r="F121" s="2" t="s">
        <v>219</v>
      </c>
      <c r="G121" s="28">
        <f>G74/$H$90/31.54</f>
        <v>1.644750785416651</v>
      </c>
      <c r="H121" s="28">
        <f t="shared" ref="H121:AK121" si="48">H74/$H$90/31.54</f>
        <v>5.1513529408367056</v>
      </c>
      <c r="I121" s="28">
        <f t="shared" si="48"/>
        <v>5.6668069665680686E-2</v>
      </c>
      <c r="J121" s="28">
        <f t="shared" si="48"/>
        <v>1.6071183729310163</v>
      </c>
      <c r="K121" s="28">
        <f t="shared" si="48"/>
        <v>0</v>
      </c>
      <c r="L121" s="28">
        <f t="shared" si="48"/>
        <v>2.9392971648157586</v>
      </c>
      <c r="M121" s="28">
        <f t="shared" si="48"/>
        <v>29.287675448127789</v>
      </c>
      <c r="N121" s="28">
        <f t="shared" si="48"/>
        <v>1.0705240555135855</v>
      </c>
      <c r="O121" s="28">
        <f t="shared" si="48"/>
        <v>7.4374976961816636E-2</v>
      </c>
      <c r="P121" s="28">
        <f t="shared" si="48"/>
        <v>0.30236903183047797</v>
      </c>
      <c r="Q121" s="28">
        <f t="shared" si="48"/>
        <v>6.36165610066098</v>
      </c>
      <c r="R121" s="28">
        <f t="shared" si="48"/>
        <v>6.4435746238198838E-2</v>
      </c>
      <c r="S121" s="28">
        <f t="shared" si="48"/>
        <v>20.464943425956356</v>
      </c>
      <c r="T121" s="28">
        <f t="shared" si="48"/>
        <v>0.75990109484567392</v>
      </c>
      <c r="U121" s="28">
        <f t="shared" si="48"/>
        <v>3.4936954495948167</v>
      </c>
      <c r="V121" s="28">
        <f t="shared" si="48"/>
        <v>1.0512594470579109</v>
      </c>
      <c r="W121" s="28">
        <f t="shared" si="48"/>
        <v>0</v>
      </c>
      <c r="X121" s="28">
        <f t="shared" si="48"/>
        <v>23.993398181239101</v>
      </c>
      <c r="Y121" s="28">
        <f t="shared" si="48"/>
        <v>0.20188323198887947</v>
      </c>
      <c r="Z121" s="28">
        <f t="shared" si="48"/>
        <v>0.25619483740497145</v>
      </c>
      <c r="AA121" s="28">
        <f t="shared" si="48"/>
        <v>0.16216893851668898</v>
      </c>
      <c r="AB121" s="28">
        <f t="shared" si="48"/>
        <v>0</v>
      </c>
      <c r="AC121" s="28">
        <f t="shared" si="48"/>
        <v>11.843099535215538</v>
      </c>
      <c r="AD121" s="28">
        <f t="shared" si="48"/>
        <v>5.694715027792588E-3</v>
      </c>
      <c r="AE121" s="28">
        <f t="shared" si="48"/>
        <v>4.4090890584395801</v>
      </c>
      <c r="AF121" s="28">
        <f t="shared" si="48"/>
        <v>0.39801406099523756</v>
      </c>
      <c r="AG121" s="28">
        <f t="shared" si="48"/>
        <v>2.45221430918573</v>
      </c>
      <c r="AH121" s="28">
        <f t="shared" si="48"/>
        <v>0.12022532975113898</v>
      </c>
      <c r="AI121" s="28">
        <f t="shared" si="48"/>
        <v>0.13419861423036</v>
      </c>
      <c r="AJ121" s="28">
        <f t="shared" si="48"/>
        <v>1.5611641383803434</v>
      </c>
      <c r="AK121" s="28">
        <f t="shared" si="48"/>
        <v>45.909210157620457</v>
      </c>
    </row>
    <row r="122" spans="2:37">
      <c r="B122" s="2" t="s">
        <v>214</v>
      </c>
      <c r="C122" s="2" t="s">
        <v>215</v>
      </c>
      <c r="D122" s="2" t="s">
        <v>228</v>
      </c>
      <c r="E122" s="2" t="s">
        <v>229</v>
      </c>
      <c r="F122" s="2" t="s">
        <v>220</v>
      </c>
      <c r="G122" s="28">
        <f>G75/$H$91/31.54</f>
        <v>0.38371226428835986</v>
      </c>
      <c r="H122" s="28">
        <f t="shared" ref="H122:AK122" si="49">H75/$H$91/31.54</f>
        <v>1.3245425447282921</v>
      </c>
      <c r="I122" s="28">
        <f t="shared" si="49"/>
        <v>1.0901832676259732E-2</v>
      </c>
      <c r="J122" s="28">
        <f t="shared" si="49"/>
        <v>0.37457925609282861</v>
      </c>
      <c r="K122" s="28">
        <f t="shared" si="49"/>
        <v>0</v>
      </c>
      <c r="L122" s="28">
        <f t="shared" si="49"/>
        <v>0.73105774798938072</v>
      </c>
      <c r="M122" s="28">
        <f t="shared" si="49"/>
        <v>6.6412314618572532</v>
      </c>
      <c r="N122" s="28">
        <f t="shared" si="49"/>
        <v>0.27802837476785897</v>
      </c>
      <c r="O122" s="28">
        <f t="shared" si="49"/>
        <v>1.8633094727932197E-2</v>
      </c>
      <c r="P122" s="28">
        <f t="shared" si="49"/>
        <v>4.0850269124368781E-2</v>
      </c>
      <c r="Q122" s="28">
        <f t="shared" si="49"/>
        <v>1.8857219283099003</v>
      </c>
      <c r="R122" s="28">
        <f t="shared" si="49"/>
        <v>1.9352583136223823E-2</v>
      </c>
      <c r="S122" s="28">
        <f t="shared" si="49"/>
        <v>4.2446153845535868</v>
      </c>
      <c r="T122" s="28">
        <f t="shared" si="49"/>
        <v>0.14737087052711012</v>
      </c>
      <c r="U122" s="28">
        <f t="shared" si="49"/>
        <v>0.66360244268241531</v>
      </c>
      <c r="V122" s="28">
        <f t="shared" si="49"/>
        <v>0.42155089805084339</v>
      </c>
      <c r="W122" s="28">
        <f t="shared" si="49"/>
        <v>0</v>
      </c>
      <c r="X122" s="28">
        <f t="shared" si="49"/>
        <v>5.587033522213523</v>
      </c>
      <c r="Y122" s="28">
        <f t="shared" si="49"/>
        <v>4.8982570578507308E-2</v>
      </c>
      <c r="Z122" s="28">
        <f t="shared" si="49"/>
        <v>6.5914269588472088E-2</v>
      </c>
      <c r="AA122" s="28">
        <f t="shared" si="49"/>
        <v>4.4501741646030331E-2</v>
      </c>
      <c r="AB122" s="28">
        <f t="shared" si="49"/>
        <v>0</v>
      </c>
      <c r="AC122" s="28">
        <f t="shared" si="49"/>
        <v>3.2198538425037424</v>
      </c>
      <c r="AD122" s="28">
        <f t="shared" si="49"/>
        <v>2.3769486702505207E-3</v>
      </c>
      <c r="AE122" s="28">
        <f t="shared" si="49"/>
        <v>1.1968031242298722</v>
      </c>
      <c r="AF122" s="28">
        <f t="shared" si="49"/>
        <v>0.2063328036354862</v>
      </c>
      <c r="AG122" s="28">
        <f t="shared" si="49"/>
        <v>0.61142994129199668</v>
      </c>
      <c r="AH122" s="28">
        <f t="shared" si="49"/>
        <v>4.5741669931035144E-2</v>
      </c>
      <c r="AI122" s="28">
        <f t="shared" si="49"/>
        <v>3.0824319039487558E-2</v>
      </c>
      <c r="AJ122" s="28">
        <f t="shared" si="49"/>
        <v>0.38917844407868152</v>
      </c>
      <c r="AK122" s="28">
        <f t="shared" si="49"/>
        <v>16.966954080692695</v>
      </c>
    </row>
    <row r="123" spans="2:37">
      <c r="B123" s="2" t="s">
        <v>214</v>
      </c>
      <c r="C123" s="2" t="s">
        <v>215</v>
      </c>
      <c r="D123" s="2" t="s">
        <v>228</v>
      </c>
      <c r="E123" s="2" t="s">
        <v>229</v>
      </c>
      <c r="F123" s="2" t="s">
        <v>221</v>
      </c>
      <c r="G123" s="28">
        <f t="shared" ref="G123:AK123" si="50">G76/$H$92/31.54</f>
        <v>3.39941022345766</v>
      </c>
      <c r="H123" s="28">
        <f t="shared" si="50"/>
        <v>9.2618644109866359</v>
      </c>
      <c r="I123" s="28">
        <f t="shared" si="50"/>
        <v>0.13980005609748503</v>
      </c>
      <c r="J123" s="28">
        <f t="shared" si="50"/>
        <v>2.9335489822413718</v>
      </c>
      <c r="K123" s="28">
        <f t="shared" si="50"/>
        <v>0</v>
      </c>
      <c r="L123" s="28">
        <f t="shared" si="50"/>
        <v>6.0325467271497937</v>
      </c>
      <c r="M123" s="28">
        <f t="shared" si="50"/>
        <v>57.741461674214534</v>
      </c>
      <c r="N123" s="28">
        <f t="shared" si="50"/>
        <v>1.7448873904894369</v>
      </c>
      <c r="O123" s="28">
        <f t="shared" si="50"/>
        <v>0.13141674806605427</v>
      </c>
      <c r="P123" s="28">
        <f t="shared" si="50"/>
        <v>0.78545117519611263</v>
      </c>
      <c r="Q123" s="28">
        <f t="shared" si="50"/>
        <v>11.783458470669867</v>
      </c>
      <c r="R123" s="28">
        <f t="shared" si="50"/>
        <v>0.10957360728343768</v>
      </c>
      <c r="S123" s="28">
        <f t="shared" si="50"/>
        <v>38.082390192832825</v>
      </c>
      <c r="T123" s="28">
        <f t="shared" si="50"/>
        <v>1.650704453067793</v>
      </c>
      <c r="U123" s="28">
        <f t="shared" si="50"/>
        <v>9.1925627451831762</v>
      </c>
      <c r="V123" s="28">
        <f t="shared" si="50"/>
        <v>1.4460336386396606</v>
      </c>
      <c r="W123" s="28">
        <f t="shared" si="50"/>
        <v>0</v>
      </c>
      <c r="X123" s="28">
        <f t="shared" si="50"/>
        <v>50.671399677072628</v>
      </c>
      <c r="Y123" s="28">
        <f t="shared" si="50"/>
        <v>0.39399186932664437</v>
      </c>
      <c r="Z123" s="28">
        <f t="shared" si="50"/>
        <v>0.48104352709026477</v>
      </c>
      <c r="AA123" s="28">
        <f t="shared" si="50"/>
        <v>0.29809415726912492</v>
      </c>
      <c r="AB123" s="28">
        <f t="shared" si="50"/>
        <v>0</v>
      </c>
      <c r="AC123" s="28">
        <f t="shared" si="50"/>
        <v>20.709487117942725</v>
      </c>
      <c r="AD123" s="28">
        <f t="shared" si="50"/>
        <v>8.6774611497859415E-3</v>
      </c>
      <c r="AE123" s="28">
        <f t="shared" si="50"/>
        <v>8.7535339703997881</v>
      </c>
      <c r="AF123" s="28">
        <f t="shared" si="50"/>
        <v>0.65497051551508323</v>
      </c>
      <c r="AG123" s="28">
        <f t="shared" si="50"/>
        <v>5.9181987361403916</v>
      </c>
      <c r="AH123" s="28">
        <f t="shared" si="50"/>
        <v>0.19202610128786282</v>
      </c>
      <c r="AI123" s="28">
        <f t="shared" si="50"/>
        <v>0.29876588588742486</v>
      </c>
      <c r="AJ123" s="28">
        <f t="shared" si="50"/>
        <v>3.4626842672611162</v>
      </c>
      <c r="AK123" s="28">
        <f t="shared" si="50"/>
        <v>66.309719394501485</v>
      </c>
    </row>
    <row r="124" spans="2:37">
      <c r="B124" s="2" t="s">
        <v>214</v>
      </c>
      <c r="C124" s="2" t="s">
        <v>215</v>
      </c>
      <c r="D124" s="2" t="s">
        <v>230</v>
      </c>
      <c r="E124" s="2" t="s">
        <v>231</v>
      </c>
      <c r="F124" s="2" t="s">
        <v>218</v>
      </c>
      <c r="G124" s="28">
        <f>G77/$H$89/31.54</f>
        <v>0.57023275942894103</v>
      </c>
      <c r="H124" s="28">
        <f t="shared" ref="H124:AK124" si="51">H77/$H$89/31.54</f>
        <v>0.19822956695355581</v>
      </c>
      <c r="I124" s="28">
        <f t="shared" si="51"/>
        <v>5.4734120148596972E-3</v>
      </c>
      <c r="J124" s="28">
        <f t="shared" si="51"/>
        <v>0</v>
      </c>
      <c r="K124" s="28">
        <f t="shared" si="51"/>
        <v>5.3696488675930674E-4</v>
      </c>
      <c r="L124" s="28">
        <f t="shared" si="51"/>
        <v>0.27519699015296067</v>
      </c>
      <c r="M124" s="28">
        <f t="shared" si="51"/>
        <v>1.1898674994056704</v>
      </c>
      <c r="N124" s="28">
        <f t="shared" si="51"/>
        <v>1.094386869003483</v>
      </c>
      <c r="O124" s="28">
        <f t="shared" si="51"/>
        <v>0</v>
      </c>
      <c r="P124" s="28">
        <f t="shared" si="51"/>
        <v>3.3780209475913828E-2</v>
      </c>
      <c r="Q124" s="28">
        <f t="shared" si="51"/>
        <v>0.28963351355970152</v>
      </c>
      <c r="R124" s="28">
        <f t="shared" si="51"/>
        <v>8.3228552952007609E-2</v>
      </c>
      <c r="S124" s="28">
        <f t="shared" si="51"/>
        <v>0.45062342084338547</v>
      </c>
      <c r="T124" s="28">
        <f t="shared" si="51"/>
        <v>0.16391500916295468</v>
      </c>
      <c r="U124" s="28">
        <f t="shared" si="51"/>
        <v>0.2329191366977752</v>
      </c>
      <c r="V124" s="28">
        <f t="shared" si="51"/>
        <v>4.047791252395206E-2</v>
      </c>
      <c r="W124" s="28">
        <f t="shared" si="51"/>
        <v>0</v>
      </c>
      <c r="X124" s="28">
        <f t="shared" si="51"/>
        <v>2.0340892539925701E-2</v>
      </c>
      <c r="Y124" s="28">
        <f t="shared" si="51"/>
        <v>4.4408111570854537E-4</v>
      </c>
      <c r="Z124" s="28">
        <f t="shared" si="51"/>
        <v>0</v>
      </c>
      <c r="AA124" s="28">
        <f t="shared" si="51"/>
        <v>0</v>
      </c>
      <c r="AB124" s="28">
        <f t="shared" si="51"/>
        <v>0</v>
      </c>
      <c r="AC124" s="28">
        <f t="shared" si="51"/>
        <v>1.4404034757871809</v>
      </c>
      <c r="AD124" s="28">
        <f t="shared" si="51"/>
        <v>5.9542221457350308</v>
      </c>
      <c r="AE124" s="28">
        <f t="shared" si="51"/>
        <v>1.8197323331395356</v>
      </c>
      <c r="AF124" s="28">
        <f t="shared" si="51"/>
        <v>0</v>
      </c>
      <c r="AG124" s="28">
        <f t="shared" si="51"/>
        <v>0.60636546734108543</v>
      </c>
      <c r="AH124" s="28">
        <f t="shared" si="51"/>
        <v>0.14007757617626859</v>
      </c>
      <c r="AI124" s="28">
        <f t="shared" si="51"/>
        <v>1.2789866761286121E-2</v>
      </c>
      <c r="AJ124" s="28">
        <f t="shared" si="51"/>
        <v>0.22143809406497342</v>
      </c>
      <c r="AK124" s="28">
        <f t="shared" si="51"/>
        <v>8.6672249977531042</v>
      </c>
    </row>
    <row r="125" spans="2:37">
      <c r="B125" s="2" t="s">
        <v>214</v>
      </c>
      <c r="C125" s="2" t="s">
        <v>215</v>
      </c>
      <c r="D125" s="2" t="s">
        <v>230</v>
      </c>
      <c r="E125" s="2" t="s">
        <v>231</v>
      </c>
      <c r="F125" s="2" t="s">
        <v>219</v>
      </c>
      <c r="G125" s="28">
        <f>G78/$H$90/31.54</f>
        <v>0.61843635680537146</v>
      </c>
      <c r="H125" s="28">
        <f t="shared" ref="H125:AK125" si="52">H78/$H$90/31.54</f>
        <v>0.1982295683779593</v>
      </c>
      <c r="I125" s="28">
        <f t="shared" si="52"/>
        <v>5.667912017013263E-3</v>
      </c>
      <c r="J125" s="28">
        <f t="shared" si="52"/>
        <v>0</v>
      </c>
      <c r="K125" s="28">
        <f t="shared" si="52"/>
        <v>5.3689014792616464E-4</v>
      </c>
      <c r="L125" s="28">
        <f t="shared" si="52"/>
        <v>0.27606564034779674</v>
      </c>
      <c r="M125" s="28">
        <f t="shared" si="52"/>
        <v>1.2815394591932567</v>
      </c>
      <c r="N125" s="28">
        <f t="shared" si="52"/>
        <v>1.116624771343445</v>
      </c>
      <c r="O125" s="28">
        <f t="shared" si="52"/>
        <v>0</v>
      </c>
      <c r="P125" s="28">
        <f t="shared" si="52"/>
        <v>3.3780221952257272E-2</v>
      </c>
      <c r="Q125" s="28">
        <f t="shared" si="52"/>
        <v>0.2897485322254168</v>
      </c>
      <c r="R125" s="28">
        <f t="shared" si="52"/>
        <v>8.3228554562030377E-2</v>
      </c>
      <c r="S125" s="28">
        <f t="shared" si="52"/>
        <v>0.45062342862269417</v>
      </c>
      <c r="T125" s="28">
        <f t="shared" si="52"/>
        <v>0.1291067002232221</v>
      </c>
      <c r="U125" s="28">
        <f t="shared" si="52"/>
        <v>0.23793965835143846</v>
      </c>
      <c r="V125" s="28">
        <f t="shared" si="52"/>
        <v>4.3320526642300412E-2</v>
      </c>
      <c r="W125" s="28">
        <f t="shared" si="52"/>
        <v>0</v>
      </c>
      <c r="X125" s="28">
        <f t="shared" si="52"/>
        <v>2.0340893037907599E-2</v>
      </c>
      <c r="Y125" s="28">
        <f t="shared" si="52"/>
        <v>4.4408282409097514E-4</v>
      </c>
      <c r="Z125" s="28">
        <f t="shared" si="52"/>
        <v>0</v>
      </c>
      <c r="AA125" s="28">
        <f t="shared" si="52"/>
        <v>0</v>
      </c>
      <c r="AB125" s="28">
        <f t="shared" si="52"/>
        <v>0</v>
      </c>
      <c r="AC125" s="28">
        <f t="shared" si="52"/>
        <v>1.5147346581350392</v>
      </c>
      <c r="AD125" s="28">
        <f t="shared" si="52"/>
        <v>5.9550906622991127</v>
      </c>
      <c r="AE125" s="28">
        <f t="shared" si="52"/>
        <v>1.8525131082923227</v>
      </c>
      <c r="AF125" s="28">
        <f t="shared" si="52"/>
        <v>0</v>
      </c>
      <c r="AG125" s="28">
        <f t="shared" si="52"/>
        <v>0.63243249342970975</v>
      </c>
      <c r="AH125" s="28">
        <f t="shared" si="52"/>
        <v>0.14007757863181935</v>
      </c>
      <c r="AI125" s="28">
        <f t="shared" si="52"/>
        <v>1.346437428570206E-2</v>
      </c>
      <c r="AJ125" s="28">
        <f t="shared" si="52"/>
        <v>0.22143810066844355</v>
      </c>
      <c r="AK125" s="28">
        <f t="shared" si="52"/>
        <v>9.2939304277853143</v>
      </c>
    </row>
    <row r="126" spans="2:37">
      <c r="B126" s="2" t="s">
        <v>214</v>
      </c>
      <c r="C126" s="2" t="s">
        <v>215</v>
      </c>
      <c r="D126" s="2" t="s">
        <v>230</v>
      </c>
      <c r="E126" s="2" t="s">
        <v>231</v>
      </c>
      <c r="F126" s="2" t="s">
        <v>220</v>
      </c>
      <c r="G126" s="28">
        <f>G79/$H$91/31.54</f>
        <v>0.39195466231197823</v>
      </c>
      <c r="H126" s="28">
        <f t="shared" ref="H126:AK126" si="53">H79/$H$91/31.54</f>
        <v>0.19822956114271981</v>
      </c>
      <c r="I126" s="28">
        <f t="shared" si="53"/>
        <v>4.7569201526370501E-3</v>
      </c>
      <c r="J126" s="28">
        <f t="shared" si="53"/>
        <v>0</v>
      </c>
      <c r="K126" s="28">
        <f t="shared" si="53"/>
        <v>5.3741526669673421E-4</v>
      </c>
      <c r="L126" s="28">
        <f t="shared" si="53"/>
        <v>0.26935199935269299</v>
      </c>
      <c r="M126" s="28">
        <f t="shared" si="53"/>
        <v>0.98612007931164569</v>
      </c>
      <c r="N126" s="28">
        <f t="shared" si="53"/>
        <v>0.96977156491314964</v>
      </c>
      <c r="O126" s="28">
        <f t="shared" si="53"/>
        <v>0</v>
      </c>
      <c r="P126" s="28">
        <f t="shared" si="53"/>
        <v>3.3780158648504026E-2</v>
      </c>
      <c r="Q126" s="28">
        <f t="shared" si="53"/>
        <v>0.28918598832344983</v>
      </c>
      <c r="R126" s="28">
        <f t="shared" si="53"/>
        <v>8.322854637369155E-2</v>
      </c>
      <c r="S126" s="28">
        <f t="shared" si="53"/>
        <v>0.49222576390563866</v>
      </c>
      <c r="T126" s="28">
        <f t="shared" si="53"/>
        <v>0.13277936597910578</v>
      </c>
      <c r="U126" s="28">
        <f t="shared" si="53"/>
        <v>0.19749506878709899</v>
      </c>
      <c r="V126" s="28">
        <f t="shared" si="53"/>
        <v>3.0481498075801142E-2</v>
      </c>
      <c r="W126" s="28">
        <f t="shared" si="53"/>
        <v>0</v>
      </c>
      <c r="X126" s="28">
        <f t="shared" si="53"/>
        <v>2.0340890507176836E-2</v>
      </c>
      <c r="Y126" s="28">
        <f t="shared" si="53"/>
        <v>4.4407415565026842E-4</v>
      </c>
      <c r="Z126" s="28">
        <f t="shared" si="53"/>
        <v>0</v>
      </c>
      <c r="AA126" s="28">
        <f t="shared" si="53"/>
        <v>0</v>
      </c>
      <c r="AB126" s="28">
        <f t="shared" si="53"/>
        <v>0</v>
      </c>
      <c r="AC126" s="28">
        <f t="shared" si="53"/>
        <v>1.1836565980387177</v>
      </c>
      <c r="AD126" s="28">
        <f t="shared" si="53"/>
        <v>5.9525819605899626</v>
      </c>
      <c r="AE126" s="28">
        <f t="shared" si="53"/>
        <v>1.6802919269717285</v>
      </c>
      <c r="AF126" s="28">
        <f t="shared" si="53"/>
        <v>0</v>
      </c>
      <c r="AG126" s="28">
        <f t="shared" si="53"/>
        <v>0.48270755204420424</v>
      </c>
      <c r="AH126" s="28">
        <f t="shared" si="53"/>
        <v>0.14007756614929856</v>
      </c>
      <c r="AI126" s="28">
        <f t="shared" si="53"/>
        <v>1.0027338468358085E-2</v>
      </c>
      <c r="AJ126" s="28">
        <f t="shared" si="53"/>
        <v>0.22143806711352701</v>
      </c>
      <c r="AK126" s="28">
        <f t="shared" si="53"/>
        <v>7.6133783192125977</v>
      </c>
    </row>
    <row r="127" spans="2:37">
      <c r="B127" s="2" t="s">
        <v>214</v>
      </c>
      <c r="C127" s="2" t="s">
        <v>215</v>
      </c>
      <c r="D127" s="2" t="s">
        <v>230</v>
      </c>
      <c r="E127" s="2" t="s">
        <v>231</v>
      </c>
      <c r="F127" s="2" t="s">
        <v>221</v>
      </c>
      <c r="G127" s="28">
        <f>G80/$H$92/31.54</f>
        <v>0.30652486117348798</v>
      </c>
      <c r="H127" s="28">
        <f t="shared" ref="H127:AK127" si="54">H80/$H$92/31.54</f>
        <v>0.19822955941573586</v>
      </c>
      <c r="I127" s="28">
        <f t="shared" si="54"/>
        <v>2.9226429739202583E-3</v>
      </c>
      <c r="J127" s="28">
        <f t="shared" si="54"/>
        <v>0</v>
      </c>
      <c r="K127" s="28">
        <f t="shared" si="54"/>
        <v>5.3741326855895073E-4</v>
      </c>
      <c r="L127" s="28">
        <f t="shared" si="54"/>
        <v>0.26932141216479544</v>
      </c>
      <c r="M127" s="28">
        <f t="shared" si="54"/>
        <v>0.80723240214153102</v>
      </c>
      <c r="N127" s="28">
        <f t="shared" si="54"/>
        <v>0.71848458040461505</v>
      </c>
      <c r="O127" s="28">
        <f t="shared" si="54"/>
        <v>0</v>
      </c>
      <c r="P127" s="28">
        <f t="shared" si="54"/>
        <v>3.3780016438713471E-2</v>
      </c>
      <c r="Q127" s="28">
        <f t="shared" si="54"/>
        <v>0.28778565656506666</v>
      </c>
      <c r="R127" s="28">
        <f t="shared" si="54"/>
        <v>8.322854442854162E-2</v>
      </c>
      <c r="S127" s="28">
        <f t="shared" si="54"/>
        <v>0.45062330143648144</v>
      </c>
      <c r="T127" s="28">
        <f t="shared" si="54"/>
        <v>0.1830559416415303</v>
      </c>
      <c r="U127" s="28">
        <f t="shared" si="54"/>
        <v>0.13031297528556782</v>
      </c>
      <c r="V127" s="28">
        <f t="shared" si="54"/>
        <v>0</v>
      </c>
      <c r="W127" s="28">
        <f t="shared" si="54"/>
        <v>0</v>
      </c>
      <c r="X127" s="28">
        <f t="shared" si="54"/>
        <v>2.0340889887155982E-2</v>
      </c>
      <c r="Y127" s="28">
        <f t="shared" si="54"/>
        <v>4.4407210410063176E-4</v>
      </c>
      <c r="Z127" s="28">
        <f t="shared" si="54"/>
        <v>0</v>
      </c>
      <c r="AA127" s="28">
        <f t="shared" si="54"/>
        <v>0</v>
      </c>
      <c r="AB127" s="28">
        <f t="shared" si="54"/>
        <v>0</v>
      </c>
      <c r="AC127" s="28">
        <f t="shared" si="54"/>
        <v>0.96912627426271414</v>
      </c>
      <c r="AD127" s="28">
        <f t="shared" si="54"/>
        <v>5.9116003520619644</v>
      </c>
      <c r="AE127" s="28">
        <f t="shared" si="54"/>
        <v>1.4207232772303384</v>
      </c>
      <c r="AF127" s="28">
        <f t="shared" si="54"/>
        <v>0</v>
      </c>
      <c r="AG127" s="28">
        <f t="shared" si="54"/>
        <v>0.15238795031483732</v>
      </c>
      <c r="AH127" s="28">
        <f t="shared" si="54"/>
        <v>0.14007756320198289</v>
      </c>
      <c r="AI127" s="28">
        <f t="shared" si="54"/>
        <v>4.6284505132644248E-4</v>
      </c>
      <c r="AJ127" s="28">
        <f t="shared" si="54"/>
        <v>0.2214380125273836</v>
      </c>
      <c r="AK127" s="28">
        <f t="shared" si="54"/>
        <v>6.6139699662126574</v>
      </c>
    </row>
    <row r="128" spans="2:37">
      <c r="B128" s="2" t="s">
        <v>214</v>
      </c>
      <c r="C128" s="2" t="s">
        <v>215</v>
      </c>
      <c r="D128" s="2" t="s">
        <v>232</v>
      </c>
      <c r="E128" s="2" t="s">
        <v>233</v>
      </c>
      <c r="F128" s="2" t="s">
        <v>218</v>
      </c>
      <c r="G128" s="28">
        <f>G81/$H$89/31.54</f>
        <v>0</v>
      </c>
      <c r="H128" s="28">
        <f t="shared" ref="H128:AK128" si="55">H81/$H$89/31.54</f>
        <v>0</v>
      </c>
      <c r="I128" s="28">
        <f t="shared" si="55"/>
        <v>0</v>
      </c>
      <c r="J128" s="28">
        <f t="shared" si="55"/>
        <v>2.228255667050168E-2</v>
      </c>
      <c r="K128" s="28">
        <f t="shared" si="55"/>
        <v>0</v>
      </c>
      <c r="L128" s="28">
        <f t="shared" si="55"/>
        <v>0</v>
      </c>
      <c r="M128" s="28">
        <f t="shared" si="55"/>
        <v>0.30619317620064407</v>
      </c>
      <c r="N128" s="28">
        <f t="shared" si="55"/>
        <v>0</v>
      </c>
      <c r="O128" s="28">
        <f t="shared" si="55"/>
        <v>0</v>
      </c>
      <c r="P128" s="28">
        <f t="shared" si="55"/>
        <v>0</v>
      </c>
      <c r="Q128" s="28">
        <f t="shared" si="55"/>
        <v>0</v>
      </c>
      <c r="R128" s="28">
        <f t="shared" si="55"/>
        <v>0</v>
      </c>
      <c r="S128" s="28">
        <f t="shared" si="55"/>
        <v>0</v>
      </c>
      <c r="T128" s="28">
        <f t="shared" si="55"/>
        <v>0</v>
      </c>
      <c r="U128" s="28">
        <f t="shared" si="55"/>
        <v>0</v>
      </c>
      <c r="V128" s="28">
        <f t="shared" si="55"/>
        <v>0</v>
      </c>
      <c r="W128" s="28">
        <f t="shared" si="55"/>
        <v>0</v>
      </c>
      <c r="X128" s="28">
        <f t="shared" si="55"/>
        <v>0.92464934509065955</v>
      </c>
      <c r="Y128" s="28">
        <f t="shared" si="55"/>
        <v>0</v>
      </c>
      <c r="Z128" s="28">
        <f t="shared" si="55"/>
        <v>0</v>
      </c>
      <c r="AA128" s="28">
        <f t="shared" si="55"/>
        <v>0</v>
      </c>
      <c r="AB128" s="28">
        <f t="shared" si="55"/>
        <v>0</v>
      </c>
      <c r="AC128" s="28">
        <f t="shared" si="55"/>
        <v>1.3738323661337769E-2</v>
      </c>
      <c r="AD128" s="28">
        <f t="shared" si="55"/>
        <v>0</v>
      </c>
      <c r="AE128" s="28">
        <f t="shared" si="55"/>
        <v>0</v>
      </c>
      <c r="AF128" s="28">
        <f t="shared" si="55"/>
        <v>0</v>
      </c>
      <c r="AG128" s="28">
        <f t="shared" si="55"/>
        <v>0</v>
      </c>
      <c r="AH128" s="28">
        <f t="shared" si="55"/>
        <v>4.0326904355596299E-2</v>
      </c>
      <c r="AI128" s="28">
        <f t="shared" si="55"/>
        <v>0</v>
      </c>
      <c r="AJ128" s="28">
        <f t="shared" si="55"/>
        <v>0</v>
      </c>
      <c r="AK128" s="28">
        <f t="shared" si="55"/>
        <v>0</v>
      </c>
    </row>
    <row r="129" spans="2:37">
      <c r="B129" s="2" t="s">
        <v>214</v>
      </c>
      <c r="C129" s="2" t="s">
        <v>215</v>
      </c>
      <c r="D129" s="2" t="s">
        <v>232</v>
      </c>
      <c r="E129" s="2" t="s">
        <v>233</v>
      </c>
      <c r="F129" s="2" t="s">
        <v>219</v>
      </c>
      <c r="G129" s="28">
        <f>G82/$H$90/31.54</f>
        <v>0</v>
      </c>
      <c r="H129" s="28">
        <f t="shared" ref="H129:AK129" si="56">H82/$H$90/31.54</f>
        <v>0</v>
      </c>
      <c r="I129" s="28">
        <f t="shared" si="56"/>
        <v>0</v>
      </c>
      <c r="J129" s="28">
        <f t="shared" si="56"/>
        <v>2.2282557160267825E-2</v>
      </c>
      <c r="K129" s="28">
        <f t="shared" si="56"/>
        <v>0</v>
      </c>
      <c r="L129" s="28">
        <f t="shared" si="56"/>
        <v>0</v>
      </c>
      <c r="M129" s="28">
        <f t="shared" si="56"/>
        <v>0.30619317773851451</v>
      </c>
      <c r="N129" s="28">
        <f t="shared" si="56"/>
        <v>0</v>
      </c>
      <c r="O129" s="28">
        <f t="shared" si="56"/>
        <v>0</v>
      </c>
      <c r="P129" s="28">
        <f t="shared" si="56"/>
        <v>0</v>
      </c>
      <c r="Q129" s="28">
        <f t="shared" si="56"/>
        <v>0</v>
      </c>
      <c r="R129" s="28">
        <f t="shared" si="56"/>
        <v>0</v>
      </c>
      <c r="S129" s="28">
        <f t="shared" si="56"/>
        <v>0</v>
      </c>
      <c r="T129" s="28">
        <f t="shared" si="56"/>
        <v>0</v>
      </c>
      <c r="U129" s="28">
        <f t="shared" si="56"/>
        <v>0</v>
      </c>
      <c r="V129" s="28">
        <f t="shared" si="56"/>
        <v>0</v>
      </c>
      <c r="W129" s="28">
        <f t="shared" si="56"/>
        <v>0</v>
      </c>
      <c r="X129" s="28">
        <f t="shared" si="56"/>
        <v>0.92464934557773137</v>
      </c>
      <c r="Y129" s="28">
        <f t="shared" si="56"/>
        <v>0</v>
      </c>
      <c r="Z129" s="28">
        <f t="shared" si="56"/>
        <v>0</v>
      </c>
      <c r="AA129" s="28">
        <f t="shared" si="56"/>
        <v>0</v>
      </c>
      <c r="AB129" s="28">
        <f t="shared" si="56"/>
        <v>0</v>
      </c>
      <c r="AC129" s="28">
        <f t="shared" si="56"/>
        <v>1.3738326368646466E-2</v>
      </c>
      <c r="AD129" s="28">
        <f t="shared" si="56"/>
        <v>0</v>
      </c>
      <c r="AE129" s="28">
        <f t="shared" si="56"/>
        <v>0</v>
      </c>
      <c r="AF129" s="28">
        <f t="shared" si="56"/>
        <v>0</v>
      </c>
      <c r="AG129" s="28">
        <f t="shared" si="56"/>
        <v>0</v>
      </c>
      <c r="AH129" s="28">
        <f t="shared" si="56"/>
        <v>4.0326904844918354E-2</v>
      </c>
      <c r="AI129" s="28">
        <f t="shared" si="56"/>
        <v>0</v>
      </c>
      <c r="AJ129" s="28">
        <f t="shared" si="56"/>
        <v>0</v>
      </c>
      <c r="AK129" s="28">
        <f t="shared" si="56"/>
        <v>0</v>
      </c>
    </row>
    <row r="130" spans="2:37">
      <c r="B130" s="2" t="s">
        <v>214</v>
      </c>
      <c r="C130" s="2" t="s">
        <v>215</v>
      </c>
      <c r="D130" s="2" t="s">
        <v>232</v>
      </c>
      <c r="E130" s="2" t="s">
        <v>233</v>
      </c>
      <c r="F130" s="2" t="s">
        <v>220</v>
      </c>
      <c r="G130" s="28">
        <f>G83/$H$91/31.54</f>
        <v>0</v>
      </c>
      <c r="H130" s="28">
        <f t="shared" ref="H130:AK130" si="57">H83/$H$91/31.54</f>
        <v>0</v>
      </c>
      <c r="I130" s="28">
        <f t="shared" si="57"/>
        <v>0</v>
      </c>
      <c r="J130" s="28">
        <f t="shared" si="57"/>
        <v>2.2282555829424032E-2</v>
      </c>
      <c r="K130" s="28">
        <f t="shared" si="57"/>
        <v>0</v>
      </c>
      <c r="L130" s="28">
        <f t="shared" si="57"/>
        <v>0</v>
      </c>
      <c r="M130" s="28">
        <f t="shared" si="57"/>
        <v>0.30619316991964629</v>
      </c>
      <c r="N130" s="28">
        <f t="shared" si="57"/>
        <v>0</v>
      </c>
      <c r="O130" s="28">
        <f t="shared" si="57"/>
        <v>0</v>
      </c>
      <c r="P130" s="28">
        <f t="shared" si="57"/>
        <v>0</v>
      </c>
      <c r="Q130" s="28">
        <f t="shared" si="57"/>
        <v>0</v>
      </c>
      <c r="R130" s="28">
        <f t="shared" si="57"/>
        <v>0</v>
      </c>
      <c r="S130" s="28">
        <f t="shared" si="57"/>
        <v>0</v>
      </c>
      <c r="T130" s="28">
        <f t="shared" si="57"/>
        <v>0</v>
      </c>
      <c r="U130" s="28">
        <f t="shared" si="57"/>
        <v>0</v>
      </c>
      <c r="V130" s="28">
        <f t="shared" si="57"/>
        <v>0</v>
      </c>
      <c r="W130" s="28">
        <f t="shared" si="57"/>
        <v>0</v>
      </c>
      <c r="X130" s="28">
        <f t="shared" si="57"/>
        <v>0.92464934310542846</v>
      </c>
      <c r="Y130" s="28">
        <f t="shared" si="57"/>
        <v>0</v>
      </c>
      <c r="Z130" s="28">
        <f t="shared" si="57"/>
        <v>0</v>
      </c>
      <c r="AA130" s="28">
        <f t="shared" si="57"/>
        <v>0</v>
      </c>
      <c r="AB130" s="28">
        <f t="shared" si="57"/>
        <v>0</v>
      </c>
      <c r="AC130" s="28">
        <f t="shared" si="57"/>
        <v>1.3738312611635314E-2</v>
      </c>
      <c r="AD130" s="28">
        <f t="shared" si="57"/>
        <v>0</v>
      </c>
      <c r="AE130" s="28">
        <f t="shared" si="57"/>
        <v>0</v>
      </c>
      <c r="AF130" s="28">
        <f t="shared" si="57"/>
        <v>0</v>
      </c>
      <c r="AG130" s="28">
        <f t="shared" si="57"/>
        <v>0</v>
      </c>
      <c r="AH130" s="28">
        <f t="shared" si="57"/>
        <v>4.0326902356311596E-2</v>
      </c>
      <c r="AI130" s="28">
        <f t="shared" si="57"/>
        <v>0</v>
      </c>
      <c r="AJ130" s="28">
        <f t="shared" si="57"/>
        <v>0</v>
      </c>
      <c r="AK130" s="28">
        <f t="shared" si="57"/>
        <v>0</v>
      </c>
    </row>
    <row r="131" spans="2:37">
      <c r="B131" s="2" t="s">
        <v>214</v>
      </c>
      <c r="C131" s="2" t="s">
        <v>215</v>
      </c>
      <c r="D131" s="2" t="s">
        <v>232</v>
      </c>
      <c r="E131" s="2" t="s">
        <v>233</v>
      </c>
      <c r="F131" s="2" t="s">
        <v>221</v>
      </c>
      <c r="G131" s="28">
        <f>G84/$H$92/31.54</f>
        <v>0</v>
      </c>
      <c r="H131" s="28">
        <f t="shared" ref="H131:AK131" si="58">H84/$H$92/31.54</f>
        <v>0</v>
      </c>
      <c r="I131" s="28">
        <f t="shared" si="58"/>
        <v>0</v>
      </c>
      <c r="J131" s="28">
        <f t="shared" si="58"/>
        <v>2.2282554068454134E-2</v>
      </c>
      <c r="K131" s="28">
        <f t="shared" si="58"/>
        <v>0</v>
      </c>
      <c r="L131" s="28">
        <f t="shared" si="58"/>
        <v>0</v>
      </c>
      <c r="M131" s="28">
        <f t="shared" si="58"/>
        <v>0.30619316767555937</v>
      </c>
      <c r="N131" s="28">
        <f t="shared" si="58"/>
        <v>0</v>
      </c>
      <c r="O131" s="28">
        <f t="shared" si="58"/>
        <v>0</v>
      </c>
      <c r="P131" s="28">
        <f t="shared" si="58"/>
        <v>0</v>
      </c>
      <c r="Q131" s="28">
        <f t="shared" si="58"/>
        <v>0</v>
      </c>
      <c r="R131" s="28">
        <f t="shared" si="58"/>
        <v>0</v>
      </c>
      <c r="S131" s="28">
        <f t="shared" si="58"/>
        <v>0</v>
      </c>
      <c r="T131" s="28">
        <f t="shared" si="58"/>
        <v>0</v>
      </c>
      <c r="U131" s="28">
        <f t="shared" si="58"/>
        <v>0</v>
      </c>
      <c r="V131" s="28">
        <f t="shared" si="58"/>
        <v>0</v>
      </c>
      <c r="W131" s="28">
        <f t="shared" si="58"/>
        <v>0</v>
      </c>
      <c r="X131" s="28">
        <f t="shared" si="58"/>
        <v>0.92464934250259823</v>
      </c>
      <c r="Y131" s="28">
        <f t="shared" si="58"/>
        <v>0</v>
      </c>
      <c r="Z131" s="28">
        <f t="shared" si="58"/>
        <v>0</v>
      </c>
      <c r="AA131" s="28">
        <f t="shared" si="58"/>
        <v>0</v>
      </c>
      <c r="AB131" s="28">
        <f t="shared" si="58"/>
        <v>0</v>
      </c>
      <c r="AC131" s="28">
        <f t="shared" si="58"/>
        <v>1.3738305624464497E-2</v>
      </c>
      <c r="AD131" s="28">
        <f t="shared" si="58"/>
        <v>0</v>
      </c>
      <c r="AE131" s="28">
        <f t="shared" si="58"/>
        <v>0</v>
      </c>
      <c r="AF131" s="28">
        <f t="shared" si="58"/>
        <v>0</v>
      </c>
      <c r="AG131" s="28">
        <f t="shared" si="58"/>
        <v>0</v>
      </c>
      <c r="AH131" s="28">
        <f t="shared" si="58"/>
        <v>4.0326901769321015E-2</v>
      </c>
      <c r="AI131" s="28">
        <f t="shared" si="58"/>
        <v>0</v>
      </c>
      <c r="AJ131" s="28">
        <f t="shared" si="58"/>
        <v>0</v>
      </c>
      <c r="AK131" s="28">
        <f t="shared" si="58"/>
        <v>0</v>
      </c>
    </row>
    <row r="132" spans="2:37" ht="14.25">
      <c r="D132"/>
    </row>
    <row r="133" spans="2:37" ht="14.25">
      <c r="D133"/>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3:B14"/>
  <sheetViews>
    <sheetView workbookViewId="0">
      <selection activeCell="F24" sqref="F24"/>
    </sheetView>
  </sheetViews>
  <sheetFormatPr defaultRowHeight="14.25"/>
  <sheetData>
    <row r="3" spans="2:2">
      <c r="B3" t="s">
        <v>253</v>
      </c>
    </row>
    <row r="4" spans="2:2">
      <c r="B4" s="68" t="s">
        <v>254</v>
      </c>
    </row>
    <row r="5" spans="2:2">
      <c r="B5" t="s">
        <v>255</v>
      </c>
    </row>
    <row r="7" spans="2:2">
      <c r="B7" s="68" t="s">
        <v>256</v>
      </c>
    </row>
    <row r="9" spans="2:2">
      <c r="B9" s="69" t="s">
        <v>257</v>
      </c>
    </row>
    <row r="10" spans="2:2">
      <c r="B10" s="70" t="s">
        <v>258</v>
      </c>
    </row>
    <row r="11" spans="2:2">
      <c r="B11" t="s">
        <v>259</v>
      </c>
    </row>
    <row r="14" spans="2:2">
      <c r="B14" s="71" t="s">
        <v>260</v>
      </c>
    </row>
  </sheetData>
  <hyperlinks>
    <hyperlink ref="B7" r:id="rId1"/>
    <hyperlink ref="B4" r:id="rId2"/>
    <hyperlink ref="B14" r:id="rId3"/>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L77"/>
  <sheetViews>
    <sheetView zoomScale="115" zoomScaleNormal="115" workbookViewId="0">
      <selection activeCell="B64" sqref="B64:AF64"/>
    </sheetView>
  </sheetViews>
  <sheetFormatPr defaultRowHeight="14.25"/>
  <cols>
    <col min="1" max="1" width="19.59765625" customWidth="1"/>
  </cols>
  <sheetData>
    <row r="1" spans="1:30">
      <c r="C1" t="s">
        <v>253</v>
      </c>
    </row>
    <row r="2" spans="1:30">
      <c r="C2" s="68" t="s">
        <v>254</v>
      </c>
    </row>
    <row r="3" spans="1:30">
      <c r="C3" t="s">
        <v>255</v>
      </c>
    </row>
    <row r="4" spans="1:30">
      <c r="C4" t="s">
        <v>10</v>
      </c>
      <c r="D4" t="s">
        <v>11</v>
      </c>
      <c r="E4" t="s">
        <v>12</v>
      </c>
      <c r="F4" t="s">
        <v>22</v>
      </c>
      <c r="G4" t="s">
        <v>14</v>
      </c>
      <c r="H4" t="s">
        <v>15</v>
      </c>
      <c r="I4" t="s">
        <v>16</v>
      </c>
      <c r="J4" t="s">
        <v>18</v>
      </c>
      <c r="K4" t="s">
        <v>20</v>
      </c>
      <c r="L4" t="s">
        <v>21</v>
      </c>
      <c r="M4" t="s">
        <v>17</v>
      </c>
      <c r="N4" t="s">
        <v>199</v>
      </c>
      <c r="O4" t="s">
        <v>23</v>
      </c>
      <c r="P4" t="s">
        <v>24</v>
      </c>
      <c r="Q4" t="s">
        <v>26</v>
      </c>
      <c r="R4" t="s">
        <v>29</v>
      </c>
      <c r="S4" t="s">
        <v>27</v>
      </c>
      <c r="T4" t="s">
        <v>28</v>
      </c>
      <c r="U4" t="s">
        <v>30</v>
      </c>
      <c r="V4" t="s">
        <v>31</v>
      </c>
      <c r="W4" t="s">
        <v>33</v>
      </c>
      <c r="X4" t="s">
        <v>34</v>
      </c>
      <c r="Y4" t="s">
        <v>35</v>
      </c>
      <c r="Z4" t="s">
        <v>37</v>
      </c>
      <c r="AA4" t="s">
        <v>38</v>
      </c>
      <c r="AB4" t="s">
        <v>19</v>
      </c>
      <c r="AC4" t="s">
        <v>36</v>
      </c>
      <c r="AD4" t="s">
        <v>39</v>
      </c>
    </row>
    <row r="5" spans="1:30">
      <c r="A5" t="s">
        <v>261</v>
      </c>
      <c r="C5" t="s">
        <v>91</v>
      </c>
      <c r="D5" t="s">
        <v>72</v>
      </c>
      <c r="E5" t="s">
        <v>73</v>
      </c>
      <c r="F5" t="s">
        <v>82</v>
      </c>
      <c r="G5" t="s">
        <v>84</v>
      </c>
      <c r="H5" t="s">
        <v>74</v>
      </c>
      <c r="I5" t="s">
        <v>75</v>
      </c>
      <c r="J5" t="s">
        <v>77</v>
      </c>
      <c r="K5" t="s">
        <v>97</v>
      </c>
      <c r="L5" t="s">
        <v>81</v>
      </c>
      <c r="M5" t="s">
        <v>262</v>
      </c>
      <c r="N5" t="s">
        <v>79</v>
      </c>
      <c r="O5" t="s">
        <v>88</v>
      </c>
      <c r="P5" t="s">
        <v>78</v>
      </c>
      <c r="Q5" t="s">
        <v>83</v>
      </c>
      <c r="R5" t="s">
        <v>85</v>
      </c>
      <c r="S5" t="s">
        <v>86</v>
      </c>
      <c r="T5" t="s">
        <v>87</v>
      </c>
      <c r="U5" t="s">
        <v>89</v>
      </c>
      <c r="V5" t="s">
        <v>90</v>
      </c>
      <c r="W5" t="s">
        <v>92</v>
      </c>
      <c r="X5" t="s">
        <v>93</v>
      </c>
      <c r="Y5" t="s">
        <v>94</v>
      </c>
      <c r="Z5" t="s">
        <v>263</v>
      </c>
      <c r="AA5" t="s">
        <v>96</v>
      </c>
      <c r="AB5" t="s">
        <v>80</v>
      </c>
      <c r="AC5" t="s">
        <v>98</v>
      </c>
      <c r="AD5" t="s">
        <v>99</v>
      </c>
    </row>
    <row r="6" spans="1:30">
      <c r="A6" t="s">
        <v>264</v>
      </c>
      <c r="B6" s="72" t="s">
        <v>265</v>
      </c>
      <c r="C6">
        <v>1.84E-2</v>
      </c>
      <c r="D6">
        <f>D14+D16</f>
        <v>1.5167E-2</v>
      </c>
      <c r="E6">
        <v>1.1709000000000001E-2</v>
      </c>
      <c r="F6">
        <f>F14+F16</f>
        <v>9.1000000000000004E-3</v>
      </c>
      <c r="H6">
        <f>H14+H16</f>
        <v>1.0735999999999999E-2</v>
      </c>
      <c r="I6">
        <v>1.09E-2</v>
      </c>
      <c r="J6">
        <v>4.0800000000000003E-3</v>
      </c>
      <c r="K6">
        <f>15/1000</f>
        <v>1.4999999999999999E-2</v>
      </c>
      <c r="L6">
        <v>2.112E-2</v>
      </c>
      <c r="M6">
        <v>1.32E-2</v>
      </c>
      <c r="N6">
        <f>AB6</f>
        <v>3.0535E-2</v>
      </c>
      <c r="O6">
        <v>3.813E-3</v>
      </c>
      <c r="P6">
        <f>Q6</f>
        <v>2.0109999999999999E-2</v>
      </c>
      <c r="Q6">
        <v>2.0109999999999999E-2</v>
      </c>
      <c r="R6">
        <f>S6</f>
        <v>1.34E-2</v>
      </c>
      <c r="S6">
        <v>1.34E-2</v>
      </c>
      <c r="T6">
        <v>1.35E-2</v>
      </c>
      <c r="V6">
        <f>V14+V16</f>
        <v>6.8279999999999999E-3</v>
      </c>
      <c r="W6">
        <v>1.2239999999999999E-2</v>
      </c>
      <c r="X6">
        <f>40/1000</f>
        <v>0.04</v>
      </c>
      <c r="Y6">
        <f>Y14+Y16</f>
        <v>1.0043E-2</v>
      </c>
      <c r="Z6">
        <v>3.0535E-2</v>
      </c>
      <c r="AA6">
        <v>1.2832E-2</v>
      </c>
      <c r="AB6">
        <v>3.0535E-2</v>
      </c>
      <c r="AC6">
        <v>2.5100000000000001E-2</v>
      </c>
      <c r="AD6">
        <v>1.406E-2</v>
      </c>
    </row>
    <row r="7" spans="1:30">
      <c r="A7" t="s">
        <v>266</v>
      </c>
      <c r="B7" s="72" t="s">
        <v>267</v>
      </c>
      <c r="C7">
        <v>4.7999999999999996E-3</v>
      </c>
      <c r="D7">
        <f>D19+D21</f>
        <v>2.6830000000000001E-3</v>
      </c>
      <c r="E7">
        <v>4.346E-3</v>
      </c>
      <c r="F7">
        <f>F6</f>
        <v>9.1000000000000004E-3</v>
      </c>
      <c r="H7">
        <f>H19+H21</f>
        <v>6.6559999999999996E-3</v>
      </c>
      <c r="I7">
        <v>3.754E-3</v>
      </c>
      <c r="J7">
        <v>3.6900000000000001E-3</v>
      </c>
      <c r="K7">
        <v>9.5399999999999999E-3</v>
      </c>
      <c r="L7">
        <v>8.0400000000000003E-3</v>
      </c>
      <c r="M7">
        <v>5.8999999999999999E-3</v>
      </c>
      <c r="N7">
        <f>AB7</f>
        <v>3.5890000000000002E-3</v>
      </c>
      <c r="O7">
        <v>6.0289999999999996E-3</v>
      </c>
      <c r="P7">
        <f>Q7</f>
        <v>5.3899999999999998E-3</v>
      </c>
      <c r="Q7">
        <v>5.3899999999999998E-3</v>
      </c>
      <c r="R7">
        <f>S7</f>
        <v>9.5999999999999992E-3</v>
      </c>
      <c r="S7">
        <v>9.5999999999999992E-3</v>
      </c>
      <c r="T7">
        <v>6.8999999999999999E-3</v>
      </c>
      <c r="V7">
        <f>V19+V21</f>
        <v>1.021E-3</v>
      </c>
      <c r="W7">
        <v>7.9039999999999996E-3</v>
      </c>
      <c r="X7">
        <f>10/1000</f>
        <v>0.01</v>
      </c>
      <c r="Y7">
        <f>Y19+Y21</f>
        <v>9.392000000000001E-3</v>
      </c>
      <c r="Z7">
        <v>3.5890000000000002E-3</v>
      </c>
      <c r="AA7">
        <v>7.6280000000000002E-3</v>
      </c>
      <c r="AB7">
        <v>3.5890000000000002E-3</v>
      </c>
      <c r="AC7">
        <v>9.1859999999999997E-3</v>
      </c>
      <c r="AD7">
        <v>6.8908750000000003E-3</v>
      </c>
    </row>
    <row r="9" spans="1:30">
      <c r="B9" t="s">
        <v>268</v>
      </c>
    </row>
    <row r="10" spans="1:30">
      <c r="B10" t="s">
        <v>269</v>
      </c>
    </row>
    <row r="11" spans="1:30">
      <c r="B11" t="s">
        <v>270</v>
      </c>
    </row>
    <row r="13" spans="1:30">
      <c r="D13" t="s">
        <v>271</v>
      </c>
      <c r="F13" t="s">
        <v>271</v>
      </c>
      <c r="H13" t="s">
        <v>271</v>
      </c>
      <c r="V13" t="s">
        <v>271</v>
      </c>
      <c r="Y13" t="s">
        <v>271</v>
      </c>
    </row>
    <row r="14" spans="1:30">
      <c r="D14">
        <v>1.5169999999999999E-3</v>
      </c>
      <c r="F14">
        <v>2.3999999999999998E-3</v>
      </c>
      <c r="H14">
        <v>5.359E-3</v>
      </c>
      <c r="V14">
        <v>5.6429999999999996E-3</v>
      </c>
      <c r="Y14">
        <v>2.1510000000000001E-3</v>
      </c>
    </row>
    <row r="15" spans="1:30">
      <c r="D15" t="s">
        <v>272</v>
      </c>
      <c r="F15" t="s">
        <v>272</v>
      </c>
      <c r="H15" t="s">
        <v>272</v>
      </c>
      <c r="V15" t="s">
        <v>273</v>
      </c>
      <c r="Y15" t="s">
        <v>272</v>
      </c>
    </row>
    <row r="16" spans="1:30">
      <c r="D16">
        <v>1.3650000000000001E-2</v>
      </c>
      <c r="F16">
        <v>6.7000000000000002E-3</v>
      </c>
      <c r="H16">
        <v>5.3769999999999998E-3</v>
      </c>
      <c r="V16">
        <v>1.1850000000000001E-3</v>
      </c>
      <c r="Y16">
        <v>7.8919999999999997E-3</v>
      </c>
    </row>
    <row r="18" spans="4:25">
      <c r="D18" t="s">
        <v>271</v>
      </c>
      <c r="H18" t="s">
        <v>271</v>
      </c>
      <c r="V18" t="s">
        <v>271</v>
      </c>
      <c r="Y18" t="s">
        <v>271</v>
      </c>
    </row>
    <row r="19" spans="4:25">
      <c r="D19">
        <v>8.0500000000000005E-4</v>
      </c>
      <c r="H19">
        <v>4.1800000000000002E-4</v>
      </c>
      <c r="V19">
        <v>1E-3</v>
      </c>
      <c r="Y19">
        <v>2.1510000000000001E-3</v>
      </c>
    </row>
    <row r="20" spans="4:25">
      <c r="D20" t="s">
        <v>272</v>
      </c>
      <c r="H20" t="s">
        <v>272</v>
      </c>
      <c r="V20" t="s">
        <v>273</v>
      </c>
      <c r="Y20" t="s">
        <v>272</v>
      </c>
    </row>
    <row r="21" spans="4:25">
      <c r="D21">
        <v>1.8779999999999999E-3</v>
      </c>
      <c r="H21">
        <v>6.2379999999999996E-3</v>
      </c>
      <c r="V21">
        <v>2.0999999999999999E-5</v>
      </c>
      <c r="Y21">
        <v>7.241E-3</v>
      </c>
    </row>
    <row r="47" spans="2:2">
      <c r="B47" s="73" t="s">
        <v>274</v>
      </c>
    </row>
    <row r="49" spans="2:38">
      <c r="B49" t="s">
        <v>275</v>
      </c>
    </row>
    <row r="50" spans="2:38">
      <c r="B50" t="s">
        <v>276</v>
      </c>
    </row>
    <row r="51" spans="2:38">
      <c r="B51" t="s">
        <v>277</v>
      </c>
    </row>
    <row r="52" spans="2:38">
      <c r="B52" t="s">
        <v>278</v>
      </c>
    </row>
    <row r="53" spans="2:38">
      <c r="B53" t="s">
        <v>279</v>
      </c>
    </row>
    <row r="55" spans="2:38">
      <c r="B55" t="s">
        <v>280</v>
      </c>
    </row>
    <row r="56" spans="2:38">
      <c r="B56" t="s">
        <v>281</v>
      </c>
    </row>
    <row r="57" spans="2:38">
      <c r="B57" t="s">
        <v>282</v>
      </c>
    </row>
    <row r="58" spans="2:38">
      <c r="B58" t="s">
        <v>283</v>
      </c>
    </row>
    <row r="59" spans="2:38">
      <c r="C59" t="s">
        <v>284</v>
      </c>
    </row>
    <row r="60" spans="2:38">
      <c r="B60" t="s">
        <v>285</v>
      </c>
    </row>
    <row r="61" spans="2:38">
      <c r="B61" t="s">
        <v>286</v>
      </c>
    </row>
    <row r="62" spans="2:38">
      <c r="B62" t="s">
        <v>287</v>
      </c>
    </row>
    <row r="64" spans="2:38">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row>
    <row r="65" spans="1:38" ht="14.65" thickBot="1">
      <c r="B65" s="7" t="s">
        <v>10</v>
      </c>
      <c r="C65" s="7" t="s">
        <v>11</v>
      </c>
      <c r="D65" s="7" t="s">
        <v>12</v>
      </c>
      <c r="E65" s="7" t="s">
        <v>13</v>
      </c>
      <c r="F65" s="7" t="s">
        <v>14</v>
      </c>
      <c r="G65" s="7" t="s">
        <v>15</v>
      </c>
      <c r="H65" s="7" t="s">
        <v>16</v>
      </c>
      <c r="I65" s="7" t="s">
        <v>17</v>
      </c>
      <c r="J65" s="7" t="s">
        <v>18</v>
      </c>
      <c r="K65" s="7" t="s">
        <v>199</v>
      </c>
      <c r="L65" s="7" t="s">
        <v>19</v>
      </c>
      <c r="M65" s="7" t="s">
        <v>20</v>
      </c>
      <c r="N65" s="7" t="s">
        <v>21</v>
      </c>
      <c r="O65" s="7" t="s">
        <v>22</v>
      </c>
      <c r="P65" s="7" t="s">
        <v>23</v>
      </c>
      <c r="Q65" s="7" t="s">
        <v>24</v>
      </c>
      <c r="R65" s="7" t="s">
        <v>25</v>
      </c>
      <c r="S65" s="7" t="s">
        <v>26</v>
      </c>
      <c r="T65" s="7" t="s">
        <v>27</v>
      </c>
      <c r="U65" s="7" t="s">
        <v>28</v>
      </c>
      <c r="V65" s="7" t="s">
        <v>29</v>
      </c>
      <c r="W65" s="7" t="s">
        <v>30</v>
      </c>
      <c r="X65" s="7" t="s">
        <v>31</v>
      </c>
      <c r="Y65" s="7" t="s">
        <v>32</v>
      </c>
      <c r="Z65" s="7" t="s">
        <v>33</v>
      </c>
      <c r="AA65" s="7" t="s">
        <v>34</v>
      </c>
      <c r="AB65" s="7" t="s">
        <v>35</v>
      </c>
      <c r="AC65" s="7" t="s">
        <v>36</v>
      </c>
      <c r="AD65" s="7" t="s">
        <v>37</v>
      </c>
      <c r="AE65" s="7" t="s">
        <v>38</v>
      </c>
      <c r="AF65" s="7" t="s">
        <v>39</v>
      </c>
      <c r="AG65" s="75" t="s">
        <v>40</v>
      </c>
      <c r="AH65" s="75" t="s">
        <v>41</v>
      </c>
      <c r="AI65" s="75" t="s">
        <v>42</v>
      </c>
      <c r="AJ65" s="75" t="s">
        <v>43</v>
      </c>
      <c r="AK65" s="75" t="s">
        <v>44</v>
      </c>
      <c r="AL65" s="75" t="s">
        <v>210</v>
      </c>
    </row>
    <row r="66" spans="1:38">
      <c r="A66" s="72" t="s">
        <v>265</v>
      </c>
      <c r="B66" s="76">
        <f>HLOOKUP(B65,$C$4:$AD$7,3,FALSE)</f>
        <v>1.84E-2</v>
      </c>
      <c r="C66" s="76">
        <f t="shared" ref="C66:AF66" si="0">HLOOKUP(C65,$C$4:$AD$7,3,FALSE)</f>
        <v>1.5167E-2</v>
      </c>
      <c r="D66" s="76">
        <f t="shared" si="0"/>
        <v>1.1709000000000001E-2</v>
      </c>
      <c r="E66" s="76">
        <f>B66</f>
        <v>1.84E-2</v>
      </c>
      <c r="F66" s="76"/>
      <c r="G66" s="76">
        <f t="shared" si="0"/>
        <v>1.0735999999999999E-2</v>
      </c>
      <c r="H66" s="76">
        <f t="shared" si="0"/>
        <v>1.09E-2</v>
      </c>
      <c r="I66" s="76">
        <f t="shared" si="0"/>
        <v>1.32E-2</v>
      </c>
      <c r="J66" s="76">
        <f t="shared" si="0"/>
        <v>4.0800000000000003E-3</v>
      </c>
      <c r="K66" s="76">
        <f>HLOOKUP(K65,$C$4:$AD$7,3,FALSE)</f>
        <v>3.0535E-2</v>
      </c>
      <c r="L66" s="76">
        <f>HLOOKUP(L65,$C$4:$AD$7,3,FALSE)</f>
        <v>3.0535E-2</v>
      </c>
      <c r="M66" s="76">
        <f>HLOOKUP(M65,$C$4:$AD$7,3,FALSE)</f>
        <v>1.4999999999999999E-2</v>
      </c>
      <c r="N66" s="76">
        <f>HLOOKUP(N65,$C$4:$AD$7,3,FALSE)</f>
        <v>2.112E-2</v>
      </c>
      <c r="O66" s="76">
        <f t="shared" si="0"/>
        <v>9.1000000000000004E-3</v>
      </c>
      <c r="P66" s="76">
        <f t="shared" si="0"/>
        <v>3.813E-3</v>
      </c>
      <c r="Q66" s="76">
        <f t="shared" si="0"/>
        <v>2.0109999999999999E-2</v>
      </c>
      <c r="R66" s="76"/>
      <c r="S66" s="76">
        <f t="shared" si="0"/>
        <v>2.0109999999999999E-2</v>
      </c>
      <c r="T66" s="76">
        <f t="shared" si="0"/>
        <v>1.34E-2</v>
      </c>
      <c r="U66" s="76">
        <f t="shared" si="0"/>
        <v>1.35E-2</v>
      </c>
      <c r="V66" s="76">
        <f t="shared" si="0"/>
        <v>1.34E-2</v>
      </c>
      <c r="W66" s="76"/>
      <c r="X66" s="76">
        <f t="shared" si="0"/>
        <v>6.8279999999999999E-3</v>
      </c>
      <c r="Y66" s="76"/>
      <c r="Z66" s="76">
        <f t="shared" si="0"/>
        <v>1.2239999999999999E-2</v>
      </c>
      <c r="AA66" s="76">
        <f t="shared" si="0"/>
        <v>0.04</v>
      </c>
      <c r="AB66" s="76">
        <f t="shared" si="0"/>
        <v>1.0043E-2</v>
      </c>
      <c r="AC66" s="76">
        <f t="shared" si="0"/>
        <v>2.5100000000000001E-2</v>
      </c>
      <c r="AD66" s="76">
        <f t="shared" si="0"/>
        <v>3.0535E-2</v>
      </c>
      <c r="AE66" s="76">
        <f t="shared" si="0"/>
        <v>1.2832E-2</v>
      </c>
      <c r="AF66" s="76">
        <f t="shared" si="0"/>
        <v>1.406E-2</v>
      </c>
      <c r="AG66" s="74"/>
      <c r="AH66" s="74"/>
      <c r="AI66" s="74"/>
      <c r="AJ66" s="74"/>
      <c r="AK66" s="74"/>
      <c r="AL66" s="74"/>
    </row>
    <row r="67" spans="1:38">
      <c r="A67" s="72" t="s">
        <v>267</v>
      </c>
      <c r="B67" s="76">
        <f>HLOOKUP(B65,$C$4:$AD$7,4,FALSE)</f>
        <v>4.7999999999999996E-3</v>
      </c>
      <c r="C67" s="76">
        <f t="shared" ref="C67:AF67" si="1">HLOOKUP(C65,$C$4:$AD$7,4,FALSE)</f>
        <v>2.6830000000000001E-3</v>
      </c>
      <c r="D67" s="76">
        <f t="shared" si="1"/>
        <v>4.346E-3</v>
      </c>
      <c r="E67" s="76">
        <f>B67</f>
        <v>4.7999999999999996E-3</v>
      </c>
      <c r="F67" s="76"/>
      <c r="G67" s="76">
        <f t="shared" si="1"/>
        <v>6.6559999999999996E-3</v>
      </c>
      <c r="H67" s="76">
        <f t="shared" si="1"/>
        <v>3.754E-3</v>
      </c>
      <c r="I67" s="76">
        <f t="shared" si="1"/>
        <v>5.8999999999999999E-3</v>
      </c>
      <c r="J67" s="76">
        <f t="shared" si="1"/>
        <v>3.6900000000000001E-3</v>
      </c>
      <c r="K67" s="76">
        <f>HLOOKUP(K65,$C$4:$AD$7,4,FALSE)</f>
        <v>3.5890000000000002E-3</v>
      </c>
      <c r="L67" s="76">
        <f>HLOOKUP(L65,$C$4:$AD$7,4,FALSE)</f>
        <v>3.5890000000000002E-3</v>
      </c>
      <c r="M67" s="76">
        <f>HLOOKUP(M65,$C$4:$AD$7,4,FALSE)</f>
        <v>9.5399999999999999E-3</v>
      </c>
      <c r="N67" s="76">
        <f>HLOOKUP(N65,$C$4:$AD$7,4,FALSE)</f>
        <v>8.0400000000000003E-3</v>
      </c>
      <c r="O67" s="76">
        <f t="shared" si="1"/>
        <v>9.1000000000000004E-3</v>
      </c>
      <c r="P67" s="76">
        <f t="shared" si="1"/>
        <v>6.0289999999999996E-3</v>
      </c>
      <c r="Q67" s="76">
        <f t="shared" si="1"/>
        <v>5.3899999999999998E-3</v>
      </c>
      <c r="R67" s="76"/>
      <c r="S67" s="76">
        <f t="shared" si="1"/>
        <v>5.3899999999999998E-3</v>
      </c>
      <c r="T67" s="76">
        <f t="shared" si="1"/>
        <v>9.5999999999999992E-3</v>
      </c>
      <c r="U67" s="76">
        <f t="shared" si="1"/>
        <v>6.8999999999999999E-3</v>
      </c>
      <c r="V67" s="76">
        <f t="shared" si="1"/>
        <v>9.5999999999999992E-3</v>
      </c>
      <c r="W67" s="76"/>
      <c r="X67" s="76">
        <f t="shared" si="1"/>
        <v>1.021E-3</v>
      </c>
      <c r="Y67" s="76"/>
      <c r="Z67" s="76">
        <f t="shared" si="1"/>
        <v>7.9039999999999996E-3</v>
      </c>
      <c r="AA67" s="76">
        <f t="shared" si="1"/>
        <v>0.01</v>
      </c>
      <c r="AB67" s="76">
        <f t="shared" si="1"/>
        <v>9.392000000000001E-3</v>
      </c>
      <c r="AC67" s="76">
        <f t="shared" si="1"/>
        <v>9.1859999999999997E-3</v>
      </c>
      <c r="AD67" s="76">
        <f t="shared" si="1"/>
        <v>3.5890000000000002E-3</v>
      </c>
      <c r="AE67" s="76">
        <f t="shared" si="1"/>
        <v>7.6280000000000002E-3</v>
      </c>
      <c r="AF67" s="76">
        <f t="shared" si="1"/>
        <v>6.8908750000000003E-3</v>
      </c>
      <c r="AG67" s="74"/>
      <c r="AH67" s="74"/>
      <c r="AI67" s="74"/>
      <c r="AJ67" s="74"/>
      <c r="AK67" s="74"/>
      <c r="AL67" s="74"/>
    </row>
    <row r="69" spans="1:38">
      <c r="A69" t="s">
        <v>288</v>
      </c>
      <c r="B69" s="77">
        <f>HLOOKUP(B65,'Price index'!$O$370:$BA$374,5,FALSE)</f>
        <v>1.095</v>
      </c>
      <c r="C69" s="77">
        <f>HLOOKUP(C65,'Price index'!$O$370:$BA$374,5,FALSE)</f>
        <v>0.99199999999999999</v>
      </c>
      <c r="D69" s="77">
        <f>HLOOKUP(D65,'Price index'!$O$370:$BA$374,5,FALSE)</f>
        <v>0.48499999999999999</v>
      </c>
      <c r="E69" s="77">
        <f>HLOOKUP(E65,'Price index'!$O$370:$BA$374,5,FALSE)</f>
        <v>1.87</v>
      </c>
      <c r="F69" s="77"/>
      <c r="G69" s="77">
        <f>HLOOKUP(G65,'Price index'!$O$370:$BA$374,5,FALSE)</f>
        <v>0.64900000000000002</v>
      </c>
      <c r="H69" s="77">
        <f>HLOOKUP(H65,'Price index'!$O$370:$BA$374,5,FALSE)</f>
        <v>1.3119999999999998</v>
      </c>
      <c r="I69" s="77">
        <f>HLOOKUP(I65,'Price index'!$O$370:$BA$374,5,FALSE)</f>
        <v>1.4380000000000002</v>
      </c>
      <c r="J69" s="77">
        <f>HLOOKUP(J65,'Price index'!$O$370:$BA$374,5,FALSE)</f>
        <v>0.75900000000000001</v>
      </c>
      <c r="K69" s="77">
        <f>HLOOKUP(K65,'Price index'!$O$370:$BA$374,5,FALSE)</f>
        <v>0.66900000000000004</v>
      </c>
      <c r="L69" s="77">
        <f>HLOOKUP(L65,'Price index'!$O$370:$BA$374,5,FALSE)</f>
        <v>0.72099999999999997</v>
      </c>
      <c r="M69" s="77">
        <f>HLOOKUP(M65,'Price index'!$O$370:$BA$374,5,FALSE)</f>
        <v>1.4</v>
      </c>
      <c r="N69" s="77">
        <f>HLOOKUP(N65,'Price index'!$O$370:$BA$374,5,FALSE)</f>
        <v>1.228</v>
      </c>
      <c r="O69" s="77">
        <f>HLOOKUP(O65,'Price index'!$O$370:$BA$374,5,FALSE)</f>
        <v>0.50600000000000001</v>
      </c>
      <c r="P69" s="77">
        <f>HLOOKUP(P65,'Price index'!$O$370:$BA$374,5,FALSE)</f>
        <v>0.52800000000000002</v>
      </c>
      <c r="Q69" s="77">
        <f>HLOOKUP(Q65,'Price index'!$O$370:$BA$374,5,FALSE)</f>
        <v>0.89900000000000002</v>
      </c>
      <c r="R69" s="77"/>
      <c r="S69" s="77">
        <f>HLOOKUP(S65,'Price index'!$O$370:$BA$374,5,FALSE)</f>
        <v>0.79500000000000004</v>
      </c>
      <c r="T69" s="77">
        <f>HLOOKUP(T65,'Price index'!$O$370:$BA$374,5,FALSE)</f>
        <v>0.64</v>
      </c>
      <c r="U69" s="77">
        <f>HLOOKUP(U65,'Price index'!$O$370:$BA$374,5,FALSE)</f>
        <v>1.0290000000000001</v>
      </c>
      <c r="V69" s="77">
        <f>HLOOKUP(V65,'Price index'!$O$370:$BA$374,5,FALSE)</f>
        <v>0.67</v>
      </c>
      <c r="W69" s="77"/>
      <c r="X69" s="77">
        <f>HLOOKUP(X65,'Price index'!$O$370:$BA$374,5,FALSE)</f>
        <v>1.0759999999999998</v>
      </c>
      <c r="Y69" s="77"/>
      <c r="Z69" s="77">
        <f>HLOOKUP(Z65,'Price index'!$O$370:$BA$374,5,FALSE)</f>
        <v>0.65700000000000003</v>
      </c>
      <c r="AA69" s="77">
        <f>HLOOKUP(AA65,'Price index'!$O$370:$BA$374,5,FALSE)</f>
        <v>0.54400000000000004</v>
      </c>
      <c r="AB69" s="77">
        <f>HLOOKUP(AB65,'Price index'!$O$370:$BA$374,5,FALSE)</f>
        <v>0.41899999999999998</v>
      </c>
      <c r="AC69" s="77">
        <f>HLOOKUP(AC65,'Price index'!$O$370:$BA$374,5,FALSE)</f>
        <v>1.643</v>
      </c>
      <c r="AD69" s="77">
        <f>HLOOKUP(AD65,'Price index'!$O$370:$BA$374,5,FALSE)</f>
        <v>0.68700000000000006</v>
      </c>
      <c r="AE69" s="77">
        <f>HLOOKUP(AE65,'Price index'!$O$370:$BA$374,5,FALSE)</f>
        <v>0.69299999999999995</v>
      </c>
      <c r="AF69" s="77">
        <f>HLOOKUP(AF65,'Price index'!$O$370:$BA$374,5,FALSE)</f>
        <v>1.099</v>
      </c>
      <c r="AG69" s="77">
        <f>HLOOKUP(AG65,'Price index'!$O$370:$BA$374,5,FALSE)</f>
        <v>0.40600000000000003</v>
      </c>
      <c r="AH69" s="77" t="e">
        <f>HLOOKUP(AH65,'Price index'!$O$370:$BA$374,5,FALSE)</f>
        <v>#N/A</v>
      </c>
      <c r="AI69" s="77">
        <f>HLOOKUP(AI65,'Price index'!$O$370:$BA$374,5,FALSE)</f>
        <v>0.48200000000000004</v>
      </c>
      <c r="AJ69" s="77">
        <f>HLOOKUP(AJ65,'Price index'!$O$370:$BA$374,5,FALSE)</f>
        <v>0.39500000000000002</v>
      </c>
      <c r="AK69" s="77" t="e">
        <f>HLOOKUP(AK65,'Price index'!$O$370:$BA$374,5,FALSE)</f>
        <v>#N/A</v>
      </c>
      <c r="AL69" s="77" t="e">
        <f>HLOOKUP(AL65,'Price index'!$O$370:$BA$374,5,FALSE)</f>
        <v>#N/A</v>
      </c>
    </row>
    <row r="70" spans="1:38">
      <c r="A70" s="72"/>
    </row>
    <row r="71" spans="1:38">
      <c r="A71" s="72" t="s">
        <v>265</v>
      </c>
      <c r="B71" s="78">
        <f t="shared" ref="B71:E72" si="2">B66/B$69</f>
        <v>1.6803652968036528E-2</v>
      </c>
      <c r="C71" s="78">
        <f t="shared" si="2"/>
        <v>1.5289314516129032E-2</v>
      </c>
      <c r="D71" s="78">
        <f t="shared" si="2"/>
        <v>2.4142268041237116E-2</v>
      </c>
      <c r="E71" s="78">
        <f t="shared" si="2"/>
        <v>9.8395721925133676E-3</v>
      </c>
      <c r="F71" s="78"/>
      <c r="G71" s="78">
        <f t="shared" ref="G71:Q72" si="3">G66/G$69</f>
        <v>1.6542372881355929E-2</v>
      </c>
      <c r="H71" s="78">
        <f t="shared" si="3"/>
        <v>8.3079268292682931E-3</v>
      </c>
      <c r="I71" s="78">
        <f t="shared" si="3"/>
        <v>9.1794158553546584E-3</v>
      </c>
      <c r="J71" s="78">
        <f t="shared" si="3"/>
        <v>5.3754940711462458E-3</v>
      </c>
      <c r="K71" s="78">
        <f t="shared" si="3"/>
        <v>4.5642750373692073E-2</v>
      </c>
      <c r="L71" s="78">
        <f t="shared" si="3"/>
        <v>4.2350901525658811E-2</v>
      </c>
      <c r="M71" s="78">
        <f t="shared" si="3"/>
        <v>1.0714285714285714E-2</v>
      </c>
      <c r="N71" s="78">
        <f t="shared" si="3"/>
        <v>1.719869706840391E-2</v>
      </c>
      <c r="O71" s="78">
        <f t="shared" si="3"/>
        <v>1.7984189723320158E-2</v>
      </c>
      <c r="P71" s="78">
        <f t="shared" si="3"/>
        <v>7.2215909090909084E-3</v>
      </c>
      <c r="Q71" s="78">
        <f t="shared" si="3"/>
        <v>2.2369299221357063E-2</v>
      </c>
      <c r="R71" s="78"/>
      <c r="S71" s="78">
        <f t="shared" ref="S71:V72" si="4">S66/S$69</f>
        <v>2.5295597484276726E-2</v>
      </c>
      <c r="T71" s="78">
        <f t="shared" si="4"/>
        <v>2.0937500000000001E-2</v>
      </c>
      <c r="U71" s="78">
        <f t="shared" si="4"/>
        <v>1.3119533527696792E-2</v>
      </c>
      <c r="V71" s="78">
        <f t="shared" si="4"/>
        <v>0.02</v>
      </c>
      <c r="W71" s="78"/>
      <c r="X71" s="78">
        <f>X66/X$69</f>
        <v>6.3457249070631976E-3</v>
      </c>
      <c r="Y71" s="78"/>
      <c r="Z71" s="78">
        <f t="shared" ref="Z71:AF72" si="5">Z66/Z$69</f>
        <v>1.8630136986301369E-2</v>
      </c>
      <c r="AA71" s="78">
        <f t="shared" si="5"/>
        <v>7.3529411764705885E-2</v>
      </c>
      <c r="AB71" s="78">
        <f t="shared" si="5"/>
        <v>2.3968973747016706E-2</v>
      </c>
      <c r="AC71" s="78">
        <f t="shared" si="5"/>
        <v>1.5276932440657335E-2</v>
      </c>
      <c r="AD71" s="78">
        <f t="shared" si="5"/>
        <v>4.4446870451237262E-2</v>
      </c>
      <c r="AE71" s="78">
        <f t="shared" si="5"/>
        <v>1.8516594516594518E-2</v>
      </c>
      <c r="AF71" s="78">
        <f t="shared" si="5"/>
        <v>1.2793448589626933E-2</v>
      </c>
    </row>
    <row r="72" spans="1:38">
      <c r="A72" s="72" t="s">
        <v>267</v>
      </c>
      <c r="B72" s="78">
        <f t="shared" si="2"/>
        <v>4.3835616438356161E-3</v>
      </c>
      <c r="C72" s="78">
        <f t="shared" si="2"/>
        <v>2.7046370967741934E-3</v>
      </c>
      <c r="D72" s="78">
        <f t="shared" si="2"/>
        <v>8.9608247422680413E-3</v>
      </c>
      <c r="E72" s="78">
        <f t="shared" si="2"/>
        <v>2.5668449197860958E-3</v>
      </c>
      <c r="F72" s="78"/>
      <c r="G72" s="78">
        <f t="shared" si="3"/>
        <v>1.0255778120184899E-2</v>
      </c>
      <c r="H72" s="78">
        <f t="shared" si="3"/>
        <v>2.8612804878048784E-3</v>
      </c>
      <c r="I72" s="78">
        <f t="shared" si="3"/>
        <v>4.1029207232267028E-3</v>
      </c>
      <c r="J72" s="78">
        <f t="shared" si="3"/>
        <v>4.8616600790513838E-3</v>
      </c>
      <c r="K72" s="78">
        <f t="shared" si="3"/>
        <v>5.3647234678624815E-3</v>
      </c>
      <c r="L72" s="78">
        <f t="shared" si="3"/>
        <v>4.9778085991678232E-3</v>
      </c>
      <c r="M72" s="78">
        <f t="shared" si="3"/>
        <v>6.8142857142857146E-3</v>
      </c>
      <c r="N72" s="78">
        <f t="shared" si="3"/>
        <v>6.5472312703583066E-3</v>
      </c>
      <c r="O72" s="78">
        <f t="shared" si="3"/>
        <v>1.7984189723320158E-2</v>
      </c>
      <c r="P72" s="78">
        <f t="shared" si="3"/>
        <v>1.1418560606060606E-2</v>
      </c>
      <c r="Q72" s="78">
        <f t="shared" si="3"/>
        <v>5.995550611790878E-3</v>
      </c>
      <c r="R72" s="78"/>
      <c r="S72" s="78">
        <f t="shared" si="4"/>
        <v>6.7798742138364771E-3</v>
      </c>
      <c r="T72" s="78">
        <f t="shared" si="4"/>
        <v>1.4999999999999998E-2</v>
      </c>
      <c r="U72" s="78">
        <f t="shared" si="4"/>
        <v>6.7055393586005823E-3</v>
      </c>
      <c r="V72" s="78">
        <f t="shared" si="4"/>
        <v>1.4328358208955222E-2</v>
      </c>
      <c r="W72" s="78"/>
      <c r="X72" s="78">
        <f>X67/X$69</f>
        <v>9.4888475836431242E-4</v>
      </c>
      <c r="Y72" s="78"/>
      <c r="Z72" s="78">
        <f t="shared" si="5"/>
        <v>1.2030441400304412E-2</v>
      </c>
      <c r="AA72" s="78">
        <f t="shared" si="5"/>
        <v>1.8382352941176471E-2</v>
      </c>
      <c r="AB72" s="78">
        <f t="shared" si="5"/>
        <v>2.2415274463007163E-2</v>
      </c>
      <c r="AC72" s="78">
        <f t="shared" si="5"/>
        <v>5.5909920876445526E-3</v>
      </c>
      <c r="AD72" s="78">
        <f t="shared" si="5"/>
        <v>5.2241630276564774E-3</v>
      </c>
      <c r="AE72" s="78">
        <f t="shared" si="5"/>
        <v>1.1007215007215009E-2</v>
      </c>
      <c r="AF72" s="78">
        <f t="shared" si="5"/>
        <v>6.2701319381255694E-3</v>
      </c>
    </row>
    <row r="74" spans="1:38">
      <c r="A74" s="79" t="s">
        <v>289</v>
      </c>
    </row>
    <row r="76" spans="1:38">
      <c r="A76" s="72" t="s">
        <v>265</v>
      </c>
      <c r="B76" s="80">
        <f>B71/3.6*1000</f>
        <v>4.6676813800101469</v>
      </c>
      <c r="C76" s="80">
        <f t="shared" ref="C76:AF77" si="6">C71/3.6*1000</f>
        <v>4.2470318100358426</v>
      </c>
      <c r="D76" s="80">
        <f t="shared" si="6"/>
        <v>6.7061855670103103</v>
      </c>
      <c r="E76" s="80">
        <f t="shared" si="6"/>
        <v>2.7332144979203798</v>
      </c>
      <c r="F76" s="80"/>
      <c r="G76" s="80">
        <f t="shared" si="6"/>
        <v>4.5951035781544238</v>
      </c>
      <c r="H76" s="80">
        <f t="shared" si="6"/>
        <v>2.3077574525745259</v>
      </c>
      <c r="I76" s="80">
        <f t="shared" si="6"/>
        <v>2.5498377375985162</v>
      </c>
      <c r="J76" s="80">
        <f t="shared" si="6"/>
        <v>1.4931927975406238</v>
      </c>
      <c r="K76" s="80">
        <f t="shared" si="6"/>
        <v>12.678541770470019</v>
      </c>
      <c r="L76" s="80">
        <f t="shared" si="6"/>
        <v>11.764139312683003</v>
      </c>
      <c r="M76" s="80">
        <f t="shared" si="6"/>
        <v>2.9761904761904758</v>
      </c>
      <c r="N76" s="80">
        <f t="shared" si="6"/>
        <v>4.7774158523344195</v>
      </c>
      <c r="O76" s="80">
        <f t="shared" si="6"/>
        <v>4.9956082564778219</v>
      </c>
      <c r="P76" s="80">
        <f t="shared" si="6"/>
        <v>2.0059974747474745</v>
      </c>
      <c r="Q76" s="80">
        <f t="shared" si="6"/>
        <v>6.2136942281547398</v>
      </c>
      <c r="R76" s="80"/>
      <c r="S76" s="80">
        <f t="shared" si="6"/>
        <v>7.0265548567435347</v>
      </c>
      <c r="T76" s="80">
        <f t="shared" si="6"/>
        <v>5.8159722222222223</v>
      </c>
      <c r="U76" s="80">
        <f t="shared" si="6"/>
        <v>3.6443148688046643</v>
      </c>
      <c r="V76" s="80">
        <f t="shared" si="6"/>
        <v>5.5555555555555554</v>
      </c>
      <c r="W76" s="80"/>
      <c r="X76" s="80">
        <f t="shared" si="6"/>
        <v>1.7627013630731103</v>
      </c>
      <c r="Y76" s="80">
        <f t="shared" si="6"/>
        <v>0</v>
      </c>
      <c r="Z76" s="80">
        <f t="shared" si="6"/>
        <v>5.1750380517503798</v>
      </c>
      <c r="AA76" s="80">
        <f t="shared" si="6"/>
        <v>20.424836601307192</v>
      </c>
      <c r="AB76" s="80">
        <f t="shared" si="6"/>
        <v>6.6580482630601958</v>
      </c>
      <c r="AC76" s="80">
        <f t="shared" si="6"/>
        <v>4.2435923446270376</v>
      </c>
      <c r="AD76" s="80">
        <f t="shared" si="6"/>
        <v>12.346352903121462</v>
      </c>
      <c r="AE76" s="80">
        <f t="shared" si="6"/>
        <v>5.1434984768318106</v>
      </c>
      <c r="AF76" s="80">
        <f t="shared" si="6"/>
        <v>3.5537357193408146</v>
      </c>
    </row>
    <row r="77" spans="1:38">
      <c r="A77" s="72" t="s">
        <v>267</v>
      </c>
      <c r="B77" s="80">
        <f>B72/3.6*1000</f>
        <v>1.2176560121765601</v>
      </c>
      <c r="C77" s="80">
        <f t="shared" si="6"/>
        <v>0.75128808243727585</v>
      </c>
      <c r="D77" s="80">
        <f t="shared" si="6"/>
        <v>2.4891179839633448</v>
      </c>
      <c r="E77" s="80">
        <f t="shared" si="6"/>
        <v>0.71301247771835996</v>
      </c>
      <c r="F77" s="80"/>
      <c r="G77" s="80">
        <f t="shared" si="6"/>
        <v>2.8488272556069161</v>
      </c>
      <c r="H77" s="80">
        <f t="shared" si="6"/>
        <v>0.79480013550135509</v>
      </c>
      <c r="I77" s="80">
        <f t="shared" si="6"/>
        <v>1.1397002008963064</v>
      </c>
      <c r="J77" s="80">
        <f t="shared" si="6"/>
        <v>1.3504611330698288</v>
      </c>
      <c r="K77" s="80">
        <f t="shared" si="6"/>
        <v>1.4902009632951336</v>
      </c>
      <c r="L77" s="80">
        <f t="shared" si="6"/>
        <v>1.3827246108799509</v>
      </c>
      <c r="M77" s="80">
        <f t="shared" si="6"/>
        <v>1.892857142857143</v>
      </c>
      <c r="N77" s="80">
        <f t="shared" si="6"/>
        <v>1.8186753528773072</v>
      </c>
      <c r="O77" s="80">
        <f t="shared" si="6"/>
        <v>4.9956082564778219</v>
      </c>
      <c r="P77" s="80">
        <f t="shared" si="6"/>
        <v>3.1718223905723901</v>
      </c>
      <c r="Q77" s="80">
        <f t="shared" si="6"/>
        <v>1.6654307254974661</v>
      </c>
      <c r="R77" s="80"/>
      <c r="S77" s="80">
        <f t="shared" si="6"/>
        <v>1.8832983927323548</v>
      </c>
      <c r="T77" s="80">
        <f t="shared" si="6"/>
        <v>4.1666666666666661</v>
      </c>
      <c r="U77" s="80">
        <f t="shared" si="6"/>
        <v>1.862649821833495</v>
      </c>
      <c r="V77" s="80">
        <f t="shared" si="6"/>
        <v>3.9800995024875618</v>
      </c>
      <c r="W77" s="80"/>
      <c r="X77" s="80">
        <f t="shared" si="6"/>
        <v>0.26357909954564235</v>
      </c>
      <c r="Y77" s="80">
        <f t="shared" si="6"/>
        <v>0</v>
      </c>
      <c r="Z77" s="80">
        <f t="shared" si="6"/>
        <v>3.341789277862337</v>
      </c>
      <c r="AA77" s="80">
        <f t="shared" si="6"/>
        <v>5.1062091503267979</v>
      </c>
      <c r="AB77" s="80">
        <f t="shared" si="6"/>
        <v>6.2264651286131008</v>
      </c>
      <c r="AC77" s="80">
        <f t="shared" si="6"/>
        <v>1.5530533576790424</v>
      </c>
      <c r="AD77" s="80">
        <f t="shared" si="6"/>
        <v>1.4511563965712435</v>
      </c>
      <c r="AE77" s="80">
        <f t="shared" si="6"/>
        <v>3.0575597242263912</v>
      </c>
      <c r="AF77" s="80">
        <f t="shared" si="6"/>
        <v>1.7417033161459914</v>
      </c>
    </row>
  </sheetData>
  <hyperlinks>
    <hyperlink ref="C2" r:id="rId1"/>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C374"/>
  <sheetViews>
    <sheetView topLeftCell="A330" workbookViewId="0">
      <selection activeCell="G73" sqref="G73"/>
    </sheetView>
  </sheetViews>
  <sheetFormatPr defaultRowHeight="14.25"/>
  <cols>
    <col min="1" max="1" width="16" customWidth="1"/>
    <col min="2" max="2" width="40.86328125" customWidth="1"/>
  </cols>
  <sheetData>
    <row r="1" spans="1:55">
      <c r="A1" s="82" t="s">
        <v>291</v>
      </c>
    </row>
    <row r="3" spans="1:55">
      <c r="A3" s="82" t="s">
        <v>60</v>
      </c>
      <c r="B3" s="83">
        <v>42725.392476851848</v>
      </c>
    </row>
    <row r="4" spans="1:55">
      <c r="A4" s="82" t="s">
        <v>61</v>
      </c>
      <c r="B4" s="83">
        <v>42843.749786956017</v>
      </c>
    </row>
    <row r="5" spans="1:55">
      <c r="A5" s="82" t="s">
        <v>62</v>
      </c>
      <c r="B5" s="82" t="s">
        <v>63</v>
      </c>
    </row>
    <row r="7" spans="1:55">
      <c r="A7" s="82" t="s">
        <v>126</v>
      </c>
      <c r="B7" s="82" t="s">
        <v>292</v>
      </c>
    </row>
    <row r="9" spans="1:55">
      <c r="A9" s="84" t="s">
        <v>293</v>
      </c>
      <c r="B9" s="84" t="s">
        <v>294</v>
      </c>
      <c r="C9" s="84" t="s">
        <v>295</v>
      </c>
      <c r="D9" s="84" t="s">
        <v>128</v>
      </c>
      <c r="E9" s="84" t="s">
        <v>129</v>
      </c>
      <c r="F9" s="84" t="s">
        <v>130</v>
      </c>
      <c r="G9" s="84" t="s">
        <v>296</v>
      </c>
      <c r="H9" s="84" t="s">
        <v>297</v>
      </c>
      <c r="I9" s="84" t="s">
        <v>133</v>
      </c>
      <c r="J9" s="84" t="s">
        <v>134</v>
      </c>
      <c r="K9" s="84" t="s">
        <v>135</v>
      </c>
      <c r="L9" s="84" t="s">
        <v>136</v>
      </c>
      <c r="M9" s="84" t="s">
        <v>137</v>
      </c>
      <c r="N9" s="84" t="s">
        <v>298</v>
      </c>
      <c r="O9" s="84" t="s">
        <v>72</v>
      </c>
      <c r="P9" s="84" t="s">
        <v>73</v>
      </c>
      <c r="Q9" s="84" t="s">
        <v>74</v>
      </c>
      <c r="R9" s="84" t="s">
        <v>75</v>
      </c>
      <c r="S9" s="84" t="s">
        <v>76</v>
      </c>
      <c r="T9" s="84" t="s">
        <v>77</v>
      </c>
      <c r="U9" s="84" t="s">
        <v>78</v>
      </c>
      <c r="V9" s="84" t="s">
        <v>79</v>
      </c>
      <c r="W9" s="84" t="s">
        <v>80</v>
      </c>
      <c r="X9" s="84" t="s">
        <v>81</v>
      </c>
      <c r="Y9" s="84" t="s">
        <v>82</v>
      </c>
      <c r="Z9" s="84" t="s">
        <v>83</v>
      </c>
      <c r="AA9" s="84" t="s">
        <v>84</v>
      </c>
      <c r="AB9" s="84" t="s">
        <v>85</v>
      </c>
      <c r="AC9" s="84" t="s">
        <v>86</v>
      </c>
      <c r="AD9" s="84" t="s">
        <v>87</v>
      </c>
      <c r="AE9" s="84" t="s">
        <v>88</v>
      </c>
      <c r="AF9" s="84" t="s">
        <v>89</v>
      </c>
      <c r="AG9" s="84" t="s">
        <v>90</v>
      </c>
      <c r="AH9" s="84" t="s">
        <v>91</v>
      </c>
      <c r="AI9" s="84" t="s">
        <v>92</v>
      </c>
      <c r="AJ9" s="84" t="s">
        <v>93</v>
      </c>
      <c r="AK9" s="84" t="s">
        <v>94</v>
      </c>
      <c r="AL9" s="84" t="s">
        <v>95</v>
      </c>
      <c r="AM9" s="84" t="s">
        <v>96</v>
      </c>
      <c r="AN9" s="84" t="s">
        <v>97</v>
      </c>
      <c r="AO9" s="84" t="s">
        <v>98</v>
      </c>
      <c r="AP9" s="84" t="s">
        <v>99</v>
      </c>
      <c r="AQ9" s="84" t="s">
        <v>139</v>
      </c>
      <c r="AR9" s="84" t="s">
        <v>100</v>
      </c>
      <c r="AS9" s="84" t="s">
        <v>140</v>
      </c>
      <c r="AT9" s="84" t="s">
        <v>299</v>
      </c>
      <c r="AU9" s="84" t="s">
        <v>101</v>
      </c>
      <c r="AV9" s="84" t="s">
        <v>141</v>
      </c>
      <c r="AW9" s="84" t="s">
        <v>203</v>
      </c>
      <c r="AX9" s="84" t="s">
        <v>204</v>
      </c>
      <c r="AY9" s="84" t="s">
        <v>102</v>
      </c>
      <c r="AZ9" s="84" t="s">
        <v>103</v>
      </c>
      <c r="BA9" s="84" t="s">
        <v>205</v>
      </c>
      <c r="BB9" s="84" t="s">
        <v>300</v>
      </c>
      <c r="BC9" s="84" t="s">
        <v>301</v>
      </c>
    </row>
    <row r="10" spans="1:55">
      <c r="A10" s="84" t="s">
        <v>302</v>
      </c>
      <c r="B10" s="84" t="s">
        <v>303</v>
      </c>
      <c r="C10" s="85">
        <v>1</v>
      </c>
      <c r="D10" s="86">
        <v>1.0018899999999999</v>
      </c>
      <c r="E10" s="86">
        <v>1.01315</v>
      </c>
      <c r="F10" s="86">
        <v>1.0575699999999999</v>
      </c>
      <c r="G10" s="85">
        <v>0.98602599999999996</v>
      </c>
      <c r="H10" s="85">
        <v>0.98786600000000002</v>
      </c>
      <c r="I10" s="85">
        <v>0.98896899999999999</v>
      </c>
      <c r="J10" s="85">
        <v>0.98970800000000003</v>
      </c>
      <c r="K10" s="85">
        <v>0.99407999999999996</v>
      </c>
      <c r="L10" s="85">
        <v>0.99463400000000002</v>
      </c>
      <c r="M10" s="85">
        <v>0.99597500000000005</v>
      </c>
      <c r="N10" s="86">
        <v>1.0020199999999999</v>
      </c>
      <c r="O10" s="86">
        <v>1.02739</v>
      </c>
      <c r="P10" s="85">
        <v>0.61182599999999998</v>
      </c>
      <c r="Q10" s="87">
        <v>16.359000000000002</v>
      </c>
      <c r="R10" s="86">
        <v>9.8974100000000007</v>
      </c>
      <c r="S10" s="86">
        <v>1.0765800000000001</v>
      </c>
      <c r="T10" s="85">
        <v>0.53522400000000003</v>
      </c>
      <c r="U10" s="86">
        <v>1.07742</v>
      </c>
      <c r="V10" s="85">
        <v>0.76447799999999999</v>
      </c>
      <c r="W10" s="85">
        <v>0.84448699999999999</v>
      </c>
      <c r="X10" s="86">
        <v>1.06192</v>
      </c>
      <c r="Y10" s="86">
        <v>4.32247</v>
      </c>
      <c r="Z10" s="85">
        <v>0.919238</v>
      </c>
      <c r="AA10" s="85">
        <v>0.81849700000000003</v>
      </c>
      <c r="AB10" s="85">
        <v>0.41188000000000002</v>
      </c>
      <c r="AC10" s="85">
        <v>0.51559600000000005</v>
      </c>
      <c r="AD10" s="86">
        <v>1.09101</v>
      </c>
      <c r="AE10" s="88">
        <v>125.65300000000001</v>
      </c>
      <c r="AF10" s="85">
        <v>0.66207499999999997</v>
      </c>
      <c r="AG10" s="86">
        <v>1.01647</v>
      </c>
      <c r="AH10" s="86">
        <v>1.03596</v>
      </c>
      <c r="AI10" s="86">
        <v>2.0923699999999998</v>
      </c>
      <c r="AJ10" s="85">
        <v>0.75459600000000004</v>
      </c>
      <c r="AK10" s="85">
        <v>0.70330899999999996</v>
      </c>
      <c r="AL10" s="85">
        <v>0.60103600000000001</v>
      </c>
      <c r="AM10" s="85">
        <v>0.589476</v>
      </c>
      <c r="AN10" s="86">
        <v>1.1232800000000001</v>
      </c>
      <c r="AO10" s="87">
        <v>10.460100000000001</v>
      </c>
      <c r="AP10" s="85">
        <v>0.80424300000000004</v>
      </c>
      <c r="AQ10" s="87">
        <v>96.714699999999993</v>
      </c>
      <c r="AR10" s="87">
        <v>10.3714</v>
      </c>
      <c r="AS10" s="86">
        <v>2.04183</v>
      </c>
      <c r="AT10" s="85">
        <v>0.28543400000000002</v>
      </c>
      <c r="AU10" s="85">
        <v>0.33501900000000001</v>
      </c>
      <c r="AV10" s="87">
        <v>22.7667</v>
      </c>
      <c r="AW10" s="87">
        <v>47.967500000000001</v>
      </c>
      <c r="AX10" s="87">
        <v>10.9574</v>
      </c>
      <c r="AY10" s="85">
        <v>0.32145200000000002</v>
      </c>
      <c r="AZ10" s="85">
        <v>0.78214600000000001</v>
      </c>
      <c r="BA10" s="89" t="s">
        <v>105</v>
      </c>
      <c r="BB10" s="86">
        <v>1.1406799999999999</v>
      </c>
      <c r="BC10" s="90">
        <v>176.77</v>
      </c>
    </row>
    <row r="11" spans="1:55">
      <c r="A11" s="84" t="s">
        <v>302</v>
      </c>
      <c r="B11" s="84" t="s">
        <v>304</v>
      </c>
      <c r="C11" s="85">
        <v>0.99811799999999995</v>
      </c>
      <c r="D11" s="86">
        <v>1</v>
      </c>
      <c r="E11" s="86">
        <v>1.0112399999999999</v>
      </c>
      <c r="F11" s="86">
        <v>1.0555699999999999</v>
      </c>
      <c r="G11" s="85">
        <v>0.98416999999999999</v>
      </c>
      <c r="H11" s="85">
        <v>0.98600600000000005</v>
      </c>
      <c r="I11" s="85">
        <v>0.98710699999999996</v>
      </c>
      <c r="J11" s="85">
        <v>0.98784499999999997</v>
      </c>
      <c r="K11" s="85">
        <v>0.99220900000000001</v>
      </c>
      <c r="L11" s="85">
        <v>0.992761</v>
      </c>
      <c r="M11" s="85">
        <v>0.99410100000000001</v>
      </c>
      <c r="N11" s="86">
        <v>1.00013</v>
      </c>
      <c r="O11" s="86">
        <v>1.02546</v>
      </c>
      <c r="P11" s="85">
        <v>0.61067499999999997</v>
      </c>
      <c r="Q11" s="87">
        <v>16.328199999999999</v>
      </c>
      <c r="R11" s="86">
        <v>9.8787800000000008</v>
      </c>
      <c r="S11" s="86">
        <v>1.0745499999999999</v>
      </c>
      <c r="T11" s="85">
        <v>0.53421700000000005</v>
      </c>
      <c r="U11" s="86">
        <v>1.0753900000000001</v>
      </c>
      <c r="V11" s="85">
        <v>0.76303900000000002</v>
      </c>
      <c r="W11" s="85">
        <v>0.84289800000000004</v>
      </c>
      <c r="X11" s="86">
        <v>1.05992</v>
      </c>
      <c r="Y11" s="86">
        <v>4.3143399999999996</v>
      </c>
      <c r="Z11" s="85">
        <v>0.91750799999999999</v>
      </c>
      <c r="AA11" s="85">
        <v>0.81695700000000004</v>
      </c>
      <c r="AB11" s="85">
        <v>0.411105</v>
      </c>
      <c r="AC11" s="85">
        <v>0.51462600000000003</v>
      </c>
      <c r="AD11" s="86">
        <v>1.0889599999999999</v>
      </c>
      <c r="AE11" s="88">
        <v>125.416</v>
      </c>
      <c r="AF11" s="85">
        <v>0.66082799999999997</v>
      </c>
      <c r="AG11" s="86">
        <v>1.0145599999999999</v>
      </c>
      <c r="AH11" s="86">
        <v>1.0340100000000001</v>
      </c>
      <c r="AI11" s="86">
        <v>2.0884299999999998</v>
      </c>
      <c r="AJ11" s="85">
        <v>0.75317599999999996</v>
      </c>
      <c r="AK11" s="85">
        <v>0.701986</v>
      </c>
      <c r="AL11" s="85">
        <v>0.59990399999999999</v>
      </c>
      <c r="AM11" s="85">
        <v>0.58836699999999997</v>
      </c>
      <c r="AN11" s="86">
        <v>1.1211599999999999</v>
      </c>
      <c r="AO11" s="87">
        <v>10.4404</v>
      </c>
      <c r="AP11" s="85">
        <v>0.80272900000000003</v>
      </c>
      <c r="AQ11" s="87">
        <v>96.532700000000006</v>
      </c>
      <c r="AR11" s="87">
        <v>10.351900000000001</v>
      </c>
      <c r="AS11" s="86">
        <v>2.0379900000000002</v>
      </c>
      <c r="AT11" s="85">
        <v>0.28489700000000001</v>
      </c>
      <c r="AU11" s="85">
        <v>0.33438899999999999</v>
      </c>
      <c r="AV11" s="87">
        <v>22.7239</v>
      </c>
      <c r="AW11" s="87">
        <v>47.877200000000002</v>
      </c>
      <c r="AX11" s="87">
        <v>10.9367</v>
      </c>
      <c r="AY11" s="85">
        <v>0.32084699999999999</v>
      </c>
      <c r="AZ11" s="85">
        <v>0.78067399999999998</v>
      </c>
      <c r="BA11" s="89" t="s">
        <v>105</v>
      </c>
      <c r="BB11" s="86">
        <v>1.13853</v>
      </c>
      <c r="BC11" s="88">
        <v>176.43700000000001</v>
      </c>
    </row>
    <row r="12" spans="1:55">
      <c r="A12" s="84" t="s">
        <v>302</v>
      </c>
      <c r="B12" s="84" t="s">
        <v>305</v>
      </c>
      <c r="C12" s="85">
        <v>0.94556799999999996</v>
      </c>
      <c r="D12" s="85">
        <v>0.94735100000000005</v>
      </c>
      <c r="E12" s="85">
        <v>0.95800300000000005</v>
      </c>
      <c r="F12" s="85">
        <v>1</v>
      </c>
      <c r="G12" s="85">
        <v>0.93235500000000004</v>
      </c>
      <c r="H12" s="85">
        <v>0.93409500000000001</v>
      </c>
      <c r="I12" s="85">
        <v>0.93513800000000002</v>
      </c>
      <c r="J12" s="85">
        <v>0.93583700000000003</v>
      </c>
      <c r="K12" s="85">
        <v>0.93996999999999997</v>
      </c>
      <c r="L12" s="85">
        <v>0.94049400000000005</v>
      </c>
      <c r="M12" s="85">
        <v>0.94176300000000002</v>
      </c>
      <c r="N12" s="85">
        <v>0.94747899999999996</v>
      </c>
      <c r="O12" s="85">
        <v>0.97146600000000005</v>
      </c>
      <c r="P12" s="85">
        <v>0.57852400000000004</v>
      </c>
      <c r="Q12" s="87">
        <v>15.4686</v>
      </c>
      <c r="R12" s="86">
        <v>9.35867</v>
      </c>
      <c r="S12" s="86">
        <v>1.0179800000000001</v>
      </c>
      <c r="T12" s="85">
        <v>0.50609099999999996</v>
      </c>
      <c r="U12" s="86">
        <v>1.01878</v>
      </c>
      <c r="V12" s="85">
        <v>0.72286600000000001</v>
      </c>
      <c r="W12" s="85">
        <v>0.79852000000000001</v>
      </c>
      <c r="X12" s="86">
        <v>1.0041199999999999</v>
      </c>
      <c r="Y12" s="86">
        <v>4.0871899999999997</v>
      </c>
      <c r="Z12" s="85">
        <v>0.86920200000000003</v>
      </c>
      <c r="AA12" s="85">
        <v>0.77394499999999999</v>
      </c>
      <c r="AB12" s="85">
        <v>0.389461</v>
      </c>
      <c r="AC12" s="85">
        <v>0.48753200000000002</v>
      </c>
      <c r="AD12" s="86">
        <v>1.03162</v>
      </c>
      <c r="AE12" s="88">
        <v>118.813</v>
      </c>
      <c r="AF12" s="85">
        <v>0.62603699999999995</v>
      </c>
      <c r="AG12" s="85">
        <v>0.96114500000000003</v>
      </c>
      <c r="AH12" s="85">
        <v>0.97956799999999999</v>
      </c>
      <c r="AI12" s="86">
        <v>1.97848</v>
      </c>
      <c r="AJ12" s="85">
        <v>0.71352300000000002</v>
      </c>
      <c r="AK12" s="85">
        <v>0.66502700000000003</v>
      </c>
      <c r="AL12" s="85">
        <v>0.56832000000000005</v>
      </c>
      <c r="AM12" s="85">
        <v>0.55739000000000005</v>
      </c>
      <c r="AN12" s="86">
        <v>1.06213</v>
      </c>
      <c r="AO12" s="86">
        <v>9.8907000000000007</v>
      </c>
      <c r="AP12" s="85">
        <v>0.760467</v>
      </c>
      <c r="AQ12" s="87">
        <v>91.450400000000002</v>
      </c>
      <c r="AR12" s="86">
        <v>9.8068500000000007</v>
      </c>
      <c r="AS12" s="86">
        <v>1.93069</v>
      </c>
      <c r="AT12" s="85">
        <v>0.269897</v>
      </c>
      <c r="AU12" s="85">
        <v>0.31678400000000001</v>
      </c>
      <c r="AV12" s="87">
        <v>21.5275</v>
      </c>
      <c r="AW12" s="87">
        <v>45.356499999999997</v>
      </c>
      <c r="AX12" s="87">
        <v>10.360900000000001</v>
      </c>
      <c r="AY12" s="85">
        <v>0.30395499999999998</v>
      </c>
      <c r="AZ12" s="85">
        <v>0.73957300000000004</v>
      </c>
      <c r="BA12" s="89" t="s">
        <v>105</v>
      </c>
      <c r="BB12" s="86">
        <v>1.0785899999999999</v>
      </c>
      <c r="BC12" s="88">
        <v>167.148</v>
      </c>
    </row>
    <row r="13" spans="1:55">
      <c r="A13" s="84" t="s">
        <v>302</v>
      </c>
      <c r="B13" s="84" t="s">
        <v>306</v>
      </c>
      <c r="C13" s="91">
        <v>100</v>
      </c>
      <c r="D13" s="91">
        <v>100.2</v>
      </c>
      <c r="E13" s="91">
        <v>101.3</v>
      </c>
      <c r="F13" s="91">
        <v>105.8</v>
      </c>
      <c r="G13" s="91">
        <v>98.6</v>
      </c>
      <c r="H13" s="91">
        <v>98.8</v>
      </c>
      <c r="I13" s="91">
        <v>98.9</v>
      </c>
      <c r="J13" s="91">
        <v>99</v>
      </c>
      <c r="K13" s="91">
        <v>99.4</v>
      </c>
      <c r="L13" s="91">
        <v>99.5</v>
      </c>
      <c r="M13" s="91">
        <v>99.6</v>
      </c>
      <c r="N13" s="91">
        <v>100.2</v>
      </c>
      <c r="O13" s="91">
        <v>102.7</v>
      </c>
      <c r="P13" s="91">
        <v>31.3</v>
      </c>
      <c r="Q13" s="91">
        <v>46</v>
      </c>
      <c r="R13" s="91">
        <v>132.80000000000001</v>
      </c>
      <c r="S13" s="91">
        <v>107.7</v>
      </c>
      <c r="T13" s="91">
        <v>53.5</v>
      </c>
      <c r="U13" s="91">
        <v>107.7</v>
      </c>
      <c r="V13" s="91">
        <v>77.400000000000006</v>
      </c>
      <c r="W13" s="91">
        <v>84.4</v>
      </c>
      <c r="X13" s="91">
        <v>106.2</v>
      </c>
      <c r="Y13" s="91">
        <v>56.6</v>
      </c>
      <c r="Z13" s="91">
        <v>91.9</v>
      </c>
      <c r="AA13" s="91">
        <v>83.5</v>
      </c>
      <c r="AB13" s="91">
        <v>51.8</v>
      </c>
      <c r="AC13" s="91">
        <v>48.2</v>
      </c>
      <c r="AD13" s="91">
        <v>109.1</v>
      </c>
      <c r="AE13" s="91">
        <v>48.3</v>
      </c>
      <c r="AF13" s="91">
        <v>70.3</v>
      </c>
      <c r="AG13" s="91">
        <v>101.6</v>
      </c>
      <c r="AH13" s="91">
        <v>103.6</v>
      </c>
      <c r="AI13" s="91">
        <v>52.2</v>
      </c>
      <c r="AJ13" s="91">
        <v>75.5</v>
      </c>
      <c r="AK13" s="91">
        <v>35.299999999999997</v>
      </c>
      <c r="AL13" s="91">
        <v>69.7</v>
      </c>
      <c r="AM13" s="91">
        <v>41.7</v>
      </c>
      <c r="AN13" s="91">
        <v>112.3</v>
      </c>
      <c r="AO13" s="91">
        <v>123.9</v>
      </c>
      <c r="AP13" s="91">
        <v>132</v>
      </c>
      <c r="AQ13" s="91">
        <v>133.19999999999999</v>
      </c>
      <c r="AR13" s="91">
        <v>127.8</v>
      </c>
      <c r="AS13" s="91">
        <v>131.1</v>
      </c>
      <c r="AT13" s="91">
        <v>28.5</v>
      </c>
      <c r="AU13" s="91">
        <v>33.5</v>
      </c>
      <c r="AV13" s="91">
        <v>37.5</v>
      </c>
      <c r="AW13" s="91">
        <v>36.200000000000003</v>
      </c>
      <c r="AX13" s="91">
        <v>18.8</v>
      </c>
      <c r="AY13" s="91">
        <v>55.9</v>
      </c>
      <c r="AZ13" s="91">
        <v>40</v>
      </c>
      <c r="BA13" s="89" t="s">
        <v>105</v>
      </c>
      <c r="BB13" s="91">
        <v>123.5</v>
      </c>
      <c r="BC13" s="91">
        <v>177.7</v>
      </c>
    </row>
    <row r="14" spans="1:55">
      <c r="A14" s="84" t="s">
        <v>302</v>
      </c>
      <c r="B14" s="84" t="s">
        <v>307</v>
      </c>
      <c r="C14" s="91">
        <v>99.8</v>
      </c>
      <c r="D14" s="91">
        <v>100</v>
      </c>
      <c r="E14" s="91">
        <v>101.1</v>
      </c>
      <c r="F14" s="91">
        <v>105.6</v>
      </c>
      <c r="G14" s="91">
        <v>98.4</v>
      </c>
      <c r="H14" s="91">
        <v>98.6</v>
      </c>
      <c r="I14" s="91">
        <v>98.7</v>
      </c>
      <c r="J14" s="91">
        <v>98.8</v>
      </c>
      <c r="K14" s="91">
        <v>99.2</v>
      </c>
      <c r="L14" s="91">
        <v>99.3</v>
      </c>
      <c r="M14" s="91">
        <v>99.4</v>
      </c>
      <c r="N14" s="91">
        <v>100</v>
      </c>
      <c r="O14" s="91">
        <v>102.5</v>
      </c>
      <c r="P14" s="91">
        <v>31.3</v>
      </c>
      <c r="Q14" s="91">
        <v>45.9</v>
      </c>
      <c r="R14" s="91">
        <v>132.5</v>
      </c>
      <c r="S14" s="91">
        <v>107.5</v>
      </c>
      <c r="T14" s="91">
        <v>53.4</v>
      </c>
      <c r="U14" s="91">
        <v>107.5</v>
      </c>
      <c r="V14" s="91">
        <v>77.2</v>
      </c>
      <c r="W14" s="91">
        <v>84.3</v>
      </c>
      <c r="X14" s="91">
        <v>106</v>
      </c>
      <c r="Y14" s="91">
        <v>56.4</v>
      </c>
      <c r="Z14" s="91">
        <v>91.8</v>
      </c>
      <c r="AA14" s="91">
        <v>83.3</v>
      </c>
      <c r="AB14" s="91">
        <v>51.7</v>
      </c>
      <c r="AC14" s="91">
        <v>48.1</v>
      </c>
      <c r="AD14" s="91">
        <v>108.9</v>
      </c>
      <c r="AE14" s="91">
        <v>48.2</v>
      </c>
      <c r="AF14" s="91">
        <v>70.2</v>
      </c>
      <c r="AG14" s="91">
        <v>101.5</v>
      </c>
      <c r="AH14" s="91">
        <v>103.4</v>
      </c>
      <c r="AI14" s="91">
        <v>52.1</v>
      </c>
      <c r="AJ14" s="91">
        <v>75.3</v>
      </c>
      <c r="AK14" s="91">
        <v>35.200000000000003</v>
      </c>
      <c r="AL14" s="91">
        <v>69.599999999999994</v>
      </c>
      <c r="AM14" s="91">
        <v>41.6</v>
      </c>
      <c r="AN14" s="91">
        <v>112.1</v>
      </c>
      <c r="AO14" s="91">
        <v>123.6</v>
      </c>
      <c r="AP14" s="91">
        <v>131.69999999999999</v>
      </c>
      <c r="AQ14" s="91">
        <v>133</v>
      </c>
      <c r="AR14" s="91">
        <v>127.6</v>
      </c>
      <c r="AS14" s="91">
        <v>130.80000000000001</v>
      </c>
      <c r="AT14" s="91">
        <v>28.5</v>
      </c>
      <c r="AU14" s="91">
        <v>33.4</v>
      </c>
      <c r="AV14" s="91">
        <v>37.4</v>
      </c>
      <c r="AW14" s="91">
        <v>36.1</v>
      </c>
      <c r="AX14" s="91">
        <v>18.8</v>
      </c>
      <c r="AY14" s="91">
        <v>55.8</v>
      </c>
      <c r="AZ14" s="91">
        <v>39.9</v>
      </c>
      <c r="BA14" s="89" t="s">
        <v>105</v>
      </c>
      <c r="BB14" s="91">
        <v>123.3</v>
      </c>
      <c r="BC14" s="91">
        <v>177.4</v>
      </c>
    </row>
    <row r="15" spans="1:55">
      <c r="A15" s="84" t="s">
        <v>302</v>
      </c>
      <c r="B15" s="84" t="s">
        <v>308</v>
      </c>
      <c r="C15" s="91">
        <v>94.6</v>
      </c>
      <c r="D15" s="91">
        <v>94.7</v>
      </c>
      <c r="E15" s="91">
        <v>95.8</v>
      </c>
      <c r="F15" s="91">
        <v>100</v>
      </c>
      <c r="G15" s="91">
        <v>93.2</v>
      </c>
      <c r="H15" s="91">
        <v>93.4</v>
      </c>
      <c r="I15" s="91">
        <v>93.5</v>
      </c>
      <c r="J15" s="91">
        <v>93.6</v>
      </c>
      <c r="K15" s="91">
        <v>94</v>
      </c>
      <c r="L15" s="91">
        <v>94</v>
      </c>
      <c r="M15" s="91">
        <v>94.2</v>
      </c>
      <c r="N15" s="91">
        <v>94.7</v>
      </c>
      <c r="O15" s="91">
        <v>97.1</v>
      </c>
      <c r="P15" s="91">
        <v>29.6</v>
      </c>
      <c r="Q15" s="91">
        <v>43.5</v>
      </c>
      <c r="R15" s="91">
        <v>125.6</v>
      </c>
      <c r="S15" s="91">
        <v>101.8</v>
      </c>
      <c r="T15" s="91">
        <v>50.6</v>
      </c>
      <c r="U15" s="91">
        <v>101.9</v>
      </c>
      <c r="V15" s="91">
        <v>73.2</v>
      </c>
      <c r="W15" s="91">
        <v>79.900000000000006</v>
      </c>
      <c r="X15" s="91">
        <v>100.4</v>
      </c>
      <c r="Y15" s="91">
        <v>53.5</v>
      </c>
      <c r="Z15" s="91">
        <v>86.9</v>
      </c>
      <c r="AA15" s="91">
        <v>78.900000000000006</v>
      </c>
      <c r="AB15" s="91">
        <v>48.9</v>
      </c>
      <c r="AC15" s="91">
        <v>45.6</v>
      </c>
      <c r="AD15" s="91">
        <v>103.2</v>
      </c>
      <c r="AE15" s="91">
        <v>45.7</v>
      </c>
      <c r="AF15" s="91">
        <v>66.5</v>
      </c>
      <c r="AG15" s="91">
        <v>96.1</v>
      </c>
      <c r="AH15" s="91">
        <v>98</v>
      </c>
      <c r="AI15" s="91">
        <v>49.4</v>
      </c>
      <c r="AJ15" s="91">
        <v>71.400000000000006</v>
      </c>
      <c r="AK15" s="91">
        <v>33.4</v>
      </c>
      <c r="AL15" s="91">
        <v>65.900000000000006</v>
      </c>
      <c r="AM15" s="91">
        <v>39.4</v>
      </c>
      <c r="AN15" s="91">
        <v>106.2</v>
      </c>
      <c r="AO15" s="91">
        <v>117.1</v>
      </c>
      <c r="AP15" s="91">
        <v>124.8</v>
      </c>
      <c r="AQ15" s="91">
        <v>126</v>
      </c>
      <c r="AR15" s="91">
        <v>120.9</v>
      </c>
      <c r="AS15" s="91">
        <v>123.9</v>
      </c>
      <c r="AT15" s="91">
        <v>27</v>
      </c>
      <c r="AU15" s="91">
        <v>31.7</v>
      </c>
      <c r="AV15" s="91">
        <v>35.5</v>
      </c>
      <c r="AW15" s="91">
        <v>34.200000000000003</v>
      </c>
      <c r="AX15" s="91">
        <v>17.8</v>
      </c>
      <c r="AY15" s="91">
        <v>52.9</v>
      </c>
      <c r="AZ15" s="91">
        <v>37.799999999999997</v>
      </c>
      <c r="BA15" s="89" t="s">
        <v>105</v>
      </c>
      <c r="BB15" s="91">
        <v>116.8</v>
      </c>
      <c r="BC15" s="92">
        <v>168</v>
      </c>
    </row>
    <row r="16" spans="1:55">
      <c r="A16" s="84" t="s">
        <v>302</v>
      </c>
      <c r="B16" s="84" t="s">
        <v>309</v>
      </c>
      <c r="C16" s="92">
        <v>9649046</v>
      </c>
      <c r="D16" s="92">
        <v>9625464</v>
      </c>
      <c r="E16" s="92">
        <v>9570361</v>
      </c>
      <c r="F16" s="92">
        <v>9179367</v>
      </c>
      <c r="G16" s="92">
        <v>7032806</v>
      </c>
      <c r="H16" s="92">
        <v>7020315</v>
      </c>
      <c r="I16" s="92">
        <v>7011706</v>
      </c>
      <c r="J16" s="92">
        <v>7005535</v>
      </c>
      <c r="K16" s="92">
        <v>6983188</v>
      </c>
      <c r="L16" s="92">
        <v>6967989</v>
      </c>
      <c r="M16" s="92">
        <v>6946065</v>
      </c>
      <c r="N16" s="92">
        <v>6803089</v>
      </c>
      <c r="O16" s="92">
        <v>258222</v>
      </c>
      <c r="P16" s="92">
        <v>27928</v>
      </c>
      <c r="Q16" s="92">
        <v>2372630</v>
      </c>
      <c r="R16" s="92">
        <v>1326912</v>
      </c>
      <c r="S16" s="92">
        <v>2116480</v>
      </c>
      <c r="T16" s="92">
        <v>6171</v>
      </c>
      <c r="U16" s="92">
        <v>108383</v>
      </c>
      <c r="V16" s="92">
        <v>141247</v>
      </c>
      <c r="W16" s="92">
        <v>646250</v>
      </c>
      <c r="X16" s="92">
        <v>1485303</v>
      </c>
      <c r="Y16" s="92">
        <v>180241</v>
      </c>
      <c r="Z16" s="92">
        <v>1239266</v>
      </c>
      <c r="AA16" s="92">
        <v>10595</v>
      </c>
      <c r="AB16" s="92">
        <v>6850</v>
      </c>
      <c r="AC16" s="92">
        <v>13368</v>
      </c>
      <c r="AD16" s="92">
        <v>23201</v>
      </c>
      <c r="AE16" s="92">
        <v>13321531</v>
      </c>
      <c r="AF16" s="92">
        <v>4137</v>
      </c>
      <c r="AG16" s="92">
        <v>448061</v>
      </c>
      <c r="AH16" s="92">
        <v>213196</v>
      </c>
      <c r="AI16" s="92">
        <v>747032</v>
      </c>
      <c r="AJ16" s="92">
        <v>128466</v>
      </c>
      <c r="AK16" s="92">
        <v>81275</v>
      </c>
      <c r="AL16" s="92">
        <v>18902</v>
      </c>
      <c r="AM16" s="92">
        <v>31601</v>
      </c>
      <c r="AN16" s="92">
        <v>136261</v>
      </c>
      <c r="AO16" s="92">
        <v>2380358</v>
      </c>
      <c r="AP16" s="92">
        <v>1080863</v>
      </c>
      <c r="AQ16" s="92">
        <v>703305</v>
      </c>
      <c r="AR16" s="92">
        <v>1507886</v>
      </c>
      <c r="AS16" s="92">
        <v>458779</v>
      </c>
      <c r="AT16" s="92">
        <v>22083</v>
      </c>
      <c r="AU16" s="92">
        <v>1066</v>
      </c>
      <c r="AV16" s="92">
        <v>248646</v>
      </c>
      <c r="AW16" s="92">
        <v>501199</v>
      </c>
      <c r="AX16" s="92">
        <v>413120</v>
      </c>
      <c r="AY16" s="92">
        <v>166658</v>
      </c>
      <c r="AZ16" s="92">
        <v>11820</v>
      </c>
      <c r="BA16" s="89" t="s">
        <v>105</v>
      </c>
      <c r="BB16" s="92">
        <v>10284780</v>
      </c>
      <c r="BC16" s="92">
        <v>509860000</v>
      </c>
    </row>
    <row r="17" spans="1:55">
      <c r="A17" s="84" t="s">
        <v>302</v>
      </c>
      <c r="B17" s="84" t="s">
        <v>310</v>
      </c>
      <c r="C17" s="91">
        <v>100</v>
      </c>
      <c r="D17" s="91">
        <v>100</v>
      </c>
      <c r="E17" s="91">
        <v>100</v>
      </c>
      <c r="F17" s="91">
        <v>100</v>
      </c>
      <c r="G17" s="91">
        <v>100</v>
      </c>
      <c r="H17" s="91">
        <v>100</v>
      </c>
      <c r="I17" s="91">
        <v>100</v>
      </c>
      <c r="J17" s="91">
        <v>100</v>
      </c>
      <c r="K17" s="91">
        <v>100</v>
      </c>
      <c r="L17" s="91">
        <v>100</v>
      </c>
      <c r="M17" s="91">
        <v>100</v>
      </c>
      <c r="N17" s="91">
        <v>100</v>
      </c>
      <c r="O17" s="91">
        <v>100</v>
      </c>
      <c r="P17" s="91">
        <v>100</v>
      </c>
      <c r="Q17" s="91">
        <v>100</v>
      </c>
      <c r="R17" s="91">
        <v>100</v>
      </c>
      <c r="S17" s="91">
        <v>100</v>
      </c>
      <c r="T17" s="91">
        <v>100</v>
      </c>
      <c r="U17" s="91">
        <v>100</v>
      </c>
      <c r="V17" s="91">
        <v>100</v>
      </c>
      <c r="W17" s="91">
        <v>100</v>
      </c>
      <c r="X17" s="91">
        <v>100</v>
      </c>
      <c r="Y17" s="91">
        <v>100</v>
      </c>
      <c r="Z17" s="91">
        <v>100</v>
      </c>
      <c r="AA17" s="91">
        <v>100</v>
      </c>
      <c r="AB17" s="91">
        <v>100</v>
      </c>
      <c r="AC17" s="91">
        <v>100</v>
      </c>
      <c r="AD17" s="91">
        <v>100</v>
      </c>
      <c r="AE17" s="91">
        <v>100</v>
      </c>
      <c r="AF17" s="91">
        <v>100</v>
      </c>
      <c r="AG17" s="91">
        <v>100</v>
      </c>
      <c r="AH17" s="91">
        <v>100</v>
      </c>
      <c r="AI17" s="91">
        <v>100</v>
      </c>
      <c r="AJ17" s="91">
        <v>100</v>
      </c>
      <c r="AK17" s="91">
        <v>100</v>
      </c>
      <c r="AL17" s="91">
        <v>100</v>
      </c>
      <c r="AM17" s="91">
        <v>100</v>
      </c>
      <c r="AN17" s="91">
        <v>100</v>
      </c>
      <c r="AO17" s="91">
        <v>100</v>
      </c>
      <c r="AP17" s="91">
        <v>100</v>
      </c>
      <c r="AQ17" s="91">
        <v>100</v>
      </c>
      <c r="AR17" s="91">
        <v>100</v>
      </c>
      <c r="AS17" s="91">
        <v>100</v>
      </c>
      <c r="AT17" s="91">
        <v>100</v>
      </c>
      <c r="AU17" s="91">
        <v>100</v>
      </c>
      <c r="AV17" s="91">
        <v>100</v>
      </c>
      <c r="AW17" s="91">
        <v>100</v>
      </c>
      <c r="AX17" s="91">
        <v>100</v>
      </c>
      <c r="AY17" s="91">
        <v>100</v>
      </c>
      <c r="AZ17" s="91">
        <v>100</v>
      </c>
      <c r="BA17" s="89" t="s">
        <v>105</v>
      </c>
      <c r="BB17" s="92">
        <v>100</v>
      </c>
      <c r="BC17" s="92">
        <v>100</v>
      </c>
    </row>
    <row r="18" spans="1:55">
      <c r="A18" s="84" t="s">
        <v>302</v>
      </c>
      <c r="B18" s="84" t="s">
        <v>311</v>
      </c>
      <c r="C18" s="92">
        <v>9649046</v>
      </c>
      <c r="D18" s="92">
        <v>9625464</v>
      </c>
      <c r="E18" s="92">
        <v>9570361</v>
      </c>
      <c r="F18" s="92">
        <v>9179367</v>
      </c>
      <c r="G18" s="92">
        <v>7032806</v>
      </c>
      <c r="H18" s="92">
        <v>7020315</v>
      </c>
      <c r="I18" s="92">
        <v>7011706</v>
      </c>
      <c r="J18" s="92">
        <v>7005535</v>
      </c>
      <c r="K18" s="92">
        <v>6983188</v>
      </c>
      <c r="L18" s="92">
        <v>6967989</v>
      </c>
      <c r="M18" s="92">
        <v>6946065</v>
      </c>
      <c r="N18" s="92">
        <v>6803089</v>
      </c>
      <c r="O18" s="92">
        <v>258222</v>
      </c>
      <c r="P18" s="92">
        <v>14306</v>
      </c>
      <c r="Q18" s="92">
        <v>66648</v>
      </c>
      <c r="R18" s="92">
        <v>178018</v>
      </c>
      <c r="S18" s="92">
        <v>2116480</v>
      </c>
      <c r="T18" s="92">
        <v>6171</v>
      </c>
      <c r="U18" s="92">
        <v>108383</v>
      </c>
      <c r="V18" s="92">
        <v>142976</v>
      </c>
      <c r="W18" s="92">
        <v>646250</v>
      </c>
      <c r="X18" s="92">
        <v>1485303</v>
      </c>
      <c r="Y18" s="92">
        <v>23582</v>
      </c>
      <c r="Z18" s="92">
        <v>1239266</v>
      </c>
      <c r="AA18" s="92">
        <v>10804</v>
      </c>
      <c r="AB18" s="92">
        <v>8609</v>
      </c>
      <c r="AC18" s="92">
        <v>12491</v>
      </c>
      <c r="AD18" s="92">
        <v>23201</v>
      </c>
      <c r="AE18" s="92">
        <v>51228</v>
      </c>
      <c r="AF18" s="92">
        <v>4395</v>
      </c>
      <c r="AG18" s="92">
        <v>448061</v>
      </c>
      <c r="AH18" s="92">
        <v>213196</v>
      </c>
      <c r="AI18" s="92">
        <v>186377</v>
      </c>
      <c r="AJ18" s="92">
        <v>128466</v>
      </c>
      <c r="AK18" s="92">
        <v>40797</v>
      </c>
      <c r="AL18" s="92">
        <v>21924</v>
      </c>
      <c r="AM18" s="92">
        <v>22347</v>
      </c>
      <c r="AN18" s="92">
        <v>136261</v>
      </c>
      <c r="AO18" s="92">
        <v>281860</v>
      </c>
      <c r="AP18" s="92">
        <v>1773424</v>
      </c>
      <c r="AQ18" s="92">
        <v>9689</v>
      </c>
      <c r="AR18" s="92">
        <v>185862</v>
      </c>
      <c r="AS18" s="92">
        <v>294493</v>
      </c>
      <c r="AT18" s="92">
        <v>22083</v>
      </c>
      <c r="AU18" s="92">
        <v>1066</v>
      </c>
      <c r="AV18" s="92">
        <v>4095</v>
      </c>
      <c r="AW18" s="92">
        <v>3780</v>
      </c>
      <c r="AX18" s="92">
        <v>7099</v>
      </c>
      <c r="AY18" s="92">
        <v>289933</v>
      </c>
      <c r="AZ18" s="92">
        <v>6043</v>
      </c>
      <c r="BA18" s="89" t="s">
        <v>105</v>
      </c>
      <c r="BB18" s="92">
        <v>11135535</v>
      </c>
      <c r="BC18" s="92">
        <v>5125767</v>
      </c>
    </row>
    <row r="19" spans="1:55">
      <c r="A19" s="84" t="s">
        <v>302</v>
      </c>
      <c r="B19" s="84" t="s">
        <v>312</v>
      </c>
      <c r="C19" s="92">
        <v>19808</v>
      </c>
      <c r="D19" s="92">
        <v>19941</v>
      </c>
      <c r="E19" s="92">
        <v>21169</v>
      </c>
      <c r="F19" s="92">
        <v>24309</v>
      </c>
      <c r="G19" s="92">
        <v>21960</v>
      </c>
      <c r="H19" s="92">
        <v>22163</v>
      </c>
      <c r="I19" s="92">
        <v>22302</v>
      </c>
      <c r="J19" s="92">
        <v>22382</v>
      </c>
      <c r="K19" s="92">
        <v>22703</v>
      </c>
      <c r="L19" s="92">
        <v>22733</v>
      </c>
      <c r="M19" s="92">
        <v>22810</v>
      </c>
      <c r="N19" s="92">
        <v>23162</v>
      </c>
      <c r="O19" s="92">
        <v>25202</v>
      </c>
      <c r="P19" s="92">
        <v>1751</v>
      </c>
      <c r="Q19" s="92">
        <v>6488</v>
      </c>
      <c r="R19" s="92">
        <v>33349</v>
      </c>
      <c r="S19" s="92">
        <v>25983</v>
      </c>
      <c r="T19" s="92">
        <v>4404</v>
      </c>
      <c r="U19" s="92">
        <v>28490</v>
      </c>
      <c r="V19" s="92">
        <v>13231</v>
      </c>
      <c r="W19" s="92">
        <v>15935</v>
      </c>
      <c r="X19" s="92">
        <v>24400</v>
      </c>
      <c r="Y19" s="92">
        <v>5328</v>
      </c>
      <c r="Z19" s="92">
        <v>21764</v>
      </c>
      <c r="AA19" s="92">
        <v>15568</v>
      </c>
      <c r="AB19" s="92">
        <v>3636</v>
      </c>
      <c r="AC19" s="92">
        <v>3570</v>
      </c>
      <c r="AD19" s="92">
        <v>53093</v>
      </c>
      <c r="AE19" s="92">
        <v>5017</v>
      </c>
      <c r="AF19" s="92">
        <v>11269</v>
      </c>
      <c r="AG19" s="92">
        <v>28141</v>
      </c>
      <c r="AH19" s="92">
        <v>26611</v>
      </c>
      <c r="AI19" s="92">
        <v>4872</v>
      </c>
      <c r="AJ19" s="92">
        <v>12485</v>
      </c>
      <c r="AK19" s="92">
        <v>1818</v>
      </c>
      <c r="AL19" s="92">
        <v>11020</v>
      </c>
      <c r="AM19" s="92">
        <v>4138</v>
      </c>
      <c r="AN19" s="92">
        <v>26325</v>
      </c>
      <c r="AO19" s="92">
        <v>31769</v>
      </c>
      <c r="AP19" s="92">
        <v>30116</v>
      </c>
      <c r="AQ19" s="92">
        <v>34464</v>
      </c>
      <c r="AR19" s="92">
        <v>41386</v>
      </c>
      <c r="AS19" s="92">
        <v>40624</v>
      </c>
      <c r="AT19" s="92">
        <v>1300</v>
      </c>
      <c r="AU19" s="92">
        <v>1750</v>
      </c>
      <c r="AV19" s="92">
        <v>2021</v>
      </c>
      <c r="AW19" s="92">
        <v>1228</v>
      </c>
      <c r="AX19" s="92">
        <v>944</v>
      </c>
      <c r="AY19" s="92">
        <v>4544</v>
      </c>
      <c r="AZ19" s="92">
        <v>1610</v>
      </c>
      <c r="BA19" s="89" t="s">
        <v>105</v>
      </c>
      <c r="BB19" s="92">
        <v>39432</v>
      </c>
      <c r="BC19" s="92">
        <v>40414</v>
      </c>
    </row>
    <row r="20" spans="1:55">
      <c r="A20" s="84" t="s">
        <v>302</v>
      </c>
      <c r="B20" s="84" t="s">
        <v>313</v>
      </c>
      <c r="C20" s="92">
        <v>9649046</v>
      </c>
      <c r="D20" s="92">
        <v>9607347</v>
      </c>
      <c r="E20" s="92">
        <v>9446139</v>
      </c>
      <c r="F20" s="92">
        <v>8679719</v>
      </c>
      <c r="G20" s="92">
        <v>7132475</v>
      </c>
      <c r="H20" s="92">
        <v>7106547</v>
      </c>
      <c r="I20" s="92">
        <v>7089915</v>
      </c>
      <c r="J20" s="92">
        <v>7078386</v>
      </c>
      <c r="K20" s="92">
        <v>7024777</v>
      </c>
      <c r="L20" s="92">
        <v>7005584</v>
      </c>
      <c r="M20" s="92">
        <v>6974135</v>
      </c>
      <c r="N20" s="92">
        <v>6789372</v>
      </c>
      <c r="O20" s="92">
        <v>251338</v>
      </c>
      <c r="P20" s="92">
        <v>45647</v>
      </c>
      <c r="Q20" s="92">
        <v>145035</v>
      </c>
      <c r="R20" s="92">
        <v>134067</v>
      </c>
      <c r="S20" s="92">
        <v>1965929</v>
      </c>
      <c r="T20" s="92">
        <v>11529</v>
      </c>
      <c r="U20" s="92">
        <v>100595</v>
      </c>
      <c r="V20" s="92">
        <v>184763</v>
      </c>
      <c r="W20" s="92">
        <v>765257</v>
      </c>
      <c r="X20" s="92">
        <v>1398693</v>
      </c>
      <c r="Y20" s="92">
        <v>41699</v>
      </c>
      <c r="Z20" s="92">
        <v>1348146</v>
      </c>
      <c r="AA20" s="92">
        <v>12944</v>
      </c>
      <c r="AB20" s="92">
        <v>16632</v>
      </c>
      <c r="AC20" s="92">
        <v>25928</v>
      </c>
      <c r="AD20" s="92">
        <v>21265</v>
      </c>
      <c r="AE20" s="92">
        <v>106019</v>
      </c>
      <c r="AF20" s="92">
        <v>6249</v>
      </c>
      <c r="AG20" s="92">
        <v>440800</v>
      </c>
      <c r="AH20" s="92">
        <v>205796</v>
      </c>
      <c r="AI20" s="92">
        <v>357026</v>
      </c>
      <c r="AJ20" s="92">
        <v>170245</v>
      </c>
      <c r="AK20" s="92">
        <v>115561</v>
      </c>
      <c r="AL20" s="92">
        <v>31449</v>
      </c>
      <c r="AM20" s="92">
        <v>53609</v>
      </c>
      <c r="AN20" s="92">
        <v>121307</v>
      </c>
      <c r="AO20" s="92">
        <v>227566</v>
      </c>
      <c r="AP20" s="92">
        <v>1343951</v>
      </c>
      <c r="AQ20" s="92">
        <v>7272</v>
      </c>
      <c r="AR20" s="92">
        <v>145389</v>
      </c>
      <c r="AS20" s="92">
        <v>224690</v>
      </c>
      <c r="AT20" s="92">
        <v>77366</v>
      </c>
      <c r="AU20" s="92">
        <v>3181</v>
      </c>
      <c r="AV20" s="92">
        <v>10921</v>
      </c>
      <c r="AW20" s="92">
        <v>10449</v>
      </c>
      <c r="AX20" s="92">
        <v>37702</v>
      </c>
      <c r="AY20" s="92">
        <v>518454</v>
      </c>
      <c r="AZ20" s="92">
        <v>15112</v>
      </c>
      <c r="BA20" s="89" t="s">
        <v>105</v>
      </c>
      <c r="BB20" s="92">
        <v>9016370</v>
      </c>
      <c r="BC20" s="92">
        <v>2884317</v>
      </c>
    </row>
    <row r="21" spans="1:55">
      <c r="A21" s="84" t="s">
        <v>302</v>
      </c>
      <c r="B21" s="84" t="s">
        <v>314</v>
      </c>
      <c r="C21" s="92">
        <v>9667241</v>
      </c>
      <c r="D21" s="92">
        <v>9625464</v>
      </c>
      <c r="E21" s="92">
        <v>9463952</v>
      </c>
      <c r="F21" s="92">
        <v>8696086</v>
      </c>
      <c r="G21" s="92">
        <v>7145925</v>
      </c>
      <c r="H21" s="92">
        <v>7119948</v>
      </c>
      <c r="I21" s="92">
        <v>7103285</v>
      </c>
      <c r="J21" s="92">
        <v>7091734</v>
      </c>
      <c r="K21" s="92">
        <v>7038023</v>
      </c>
      <c r="L21" s="92">
        <v>7018794</v>
      </c>
      <c r="M21" s="92">
        <v>6987286</v>
      </c>
      <c r="N21" s="92">
        <v>6802174</v>
      </c>
      <c r="O21" s="92">
        <v>251812</v>
      </c>
      <c r="P21" s="92">
        <v>45733</v>
      </c>
      <c r="Q21" s="92">
        <v>145309</v>
      </c>
      <c r="R21" s="92">
        <v>134319</v>
      </c>
      <c r="S21" s="92">
        <v>1969636</v>
      </c>
      <c r="T21" s="92">
        <v>11551</v>
      </c>
      <c r="U21" s="92">
        <v>100784</v>
      </c>
      <c r="V21" s="92">
        <v>185111</v>
      </c>
      <c r="W21" s="92">
        <v>766700</v>
      </c>
      <c r="X21" s="92">
        <v>1401331</v>
      </c>
      <c r="Y21" s="92">
        <v>41777</v>
      </c>
      <c r="Z21" s="92">
        <v>1350688</v>
      </c>
      <c r="AA21" s="92">
        <v>12969</v>
      </c>
      <c r="AB21" s="92">
        <v>16663</v>
      </c>
      <c r="AC21" s="92">
        <v>25977</v>
      </c>
      <c r="AD21" s="92">
        <v>21305</v>
      </c>
      <c r="AE21" s="92">
        <v>106219</v>
      </c>
      <c r="AF21" s="92">
        <v>6260</v>
      </c>
      <c r="AG21" s="92">
        <v>441631</v>
      </c>
      <c r="AH21" s="92">
        <v>206184</v>
      </c>
      <c r="AI21" s="92">
        <v>357700</v>
      </c>
      <c r="AJ21" s="92">
        <v>170566</v>
      </c>
      <c r="AK21" s="92">
        <v>115779</v>
      </c>
      <c r="AL21" s="92">
        <v>31509</v>
      </c>
      <c r="AM21" s="92">
        <v>53710</v>
      </c>
      <c r="AN21" s="92">
        <v>121536</v>
      </c>
      <c r="AO21" s="92">
        <v>227995</v>
      </c>
      <c r="AP21" s="92">
        <v>1346485</v>
      </c>
      <c r="AQ21" s="92">
        <v>7286</v>
      </c>
      <c r="AR21" s="92">
        <v>145663</v>
      </c>
      <c r="AS21" s="92">
        <v>225114</v>
      </c>
      <c r="AT21" s="92">
        <v>77512</v>
      </c>
      <c r="AU21" s="92">
        <v>3187</v>
      </c>
      <c r="AV21" s="92">
        <v>10942</v>
      </c>
      <c r="AW21" s="92">
        <v>10468</v>
      </c>
      <c r="AX21" s="92">
        <v>37774</v>
      </c>
      <c r="AY21" s="92">
        <v>519431</v>
      </c>
      <c r="AZ21" s="92">
        <v>15141</v>
      </c>
      <c r="BA21" s="89" t="s">
        <v>105</v>
      </c>
      <c r="BB21" s="92">
        <v>9033372</v>
      </c>
      <c r="BC21" s="92">
        <v>2889756</v>
      </c>
    </row>
    <row r="22" spans="1:55">
      <c r="A22" s="84" t="s">
        <v>302</v>
      </c>
      <c r="B22" s="84" t="s">
        <v>315</v>
      </c>
      <c r="C22" s="92">
        <v>10204493</v>
      </c>
      <c r="D22" s="92">
        <v>10160394</v>
      </c>
      <c r="E22" s="92">
        <v>9989906</v>
      </c>
      <c r="F22" s="92">
        <v>9179367</v>
      </c>
      <c r="G22" s="92">
        <v>7543056</v>
      </c>
      <c r="H22" s="92">
        <v>7515636</v>
      </c>
      <c r="I22" s="92">
        <v>7498046</v>
      </c>
      <c r="J22" s="92">
        <v>7485853</v>
      </c>
      <c r="K22" s="92">
        <v>7429158</v>
      </c>
      <c r="L22" s="92">
        <v>7408861</v>
      </c>
      <c r="M22" s="92">
        <v>7375601</v>
      </c>
      <c r="N22" s="92">
        <v>7180202</v>
      </c>
      <c r="O22" s="92">
        <v>265806</v>
      </c>
      <c r="P22" s="92">
        <v>48274</v>
      </c>
      <c r="Q22" s="92">
        <v>153384</v>
      </c>
      <c r="R22" s="92">
        <v>141784</v>
      </c>
      <c r="S22" s="92">
        <v>2079098</v>
      </c>
      <c r="T22" s="92">
        <v>12193</v>
      </c>
      <c r="U22" s="92">
        <v>106385</v>
      </c>
      <c r="V22" s="92">
        <v>195399</v>
      </c>
      <c r="W22" s="92">
        <v>809309</v>
      </c>
      <c r="X22" s="92">
        <v>1479209</v>
      </c>
      <c r="Y22" s="92">
        <v>44099</v>
      </c>
      <c r="Z22" s="92">
        <v>1425752</v>
      </c>
      <c r="AA22" s="92">
        <v>13689</v>
      </c>
      <c r="AB22" s="92">
        <v>17589</v>
      </c>
      <c r="AC22" s="92">
        <v>27420</v>
      </c>
      <c r="AD22" s="92">
        <v>22490</v>
      </c>
      <c r="AE22" s="92">
        <v>112122</v>
      </c>
      <c r="AF22" s="92">
        <v>6608</v>
      </c>
      <c r="AG22" s="92">
        <v>466174</v>
      </c>
      <c r="AH22" s="92">
        <v>217643</v>
      </c>
      <c r="AI22" s="92">
        <v>377579</v>
      </c>
      <c r="AJ22" s="92">
        <v>180045</v>
      </c>
      <c r="AK22" s="92">
        <v>122214</v>
      </c>
      <c r="AL22" s="92">
        <v>33260</v>
      </c>
      <c r="AM22" s="92">
        <v>56695</v>
      </c>
      <c r="AN22" s="92">
        <v>128290</v>
      </c>
      <c r="AO22" s="92">
        <v>240666</v>
      </c>
      <c r="AP22" s="92">
        <v>1421315</v>
      </c>
      <c r="AQ22" s="92">
        <v>7691</v>
      </c>
      <c r="AR22" s="92">
        <v>153758</v>
      </c>
      <c r="AS22" s="92">
        <v>237624</v>
      </c>
      <c r="AT22" s="92">
        <v>81820</v>
      </c>
      <c r="AU22" s="92">
        <v>3364</v>
      </c>
      <c r="AV22" s="92">
        <v>11550</v>
      </c>
      <c r="AW22" s="92">
        <v>11050</v>
      </c>
      <c r="AX22" s="92">
        <v>39873</v>
      </c>
      <c r="AY22" s="92">
        <v>548298</v>
      </c>
      <c r="AZ22" s="92">
        <v>15982</v>
      </c>
      <c r="BA22" s="89" t="s">
        <v>105</v>
      </c>
      <c r="BB22" s="92">
        <v>9535398</v>
      </c>
      <c r="BC22" s="92">
        <v>3050353</v>
      </c>
    </row>
    <row r="23" spans="1:55">
      <c r="A23" s="84" t="s">
        <v>302</v>
      </c>
      <c r="B23" s="84" t="s">
        <v>316</v>
      </c>
      <c r="C23" s="92">
        <v>19800</v>
      </c>
      <c r="D23" s="92">
        <v>19900</v>
      </c>
      <c r="E23" s="92">
        <v>20900</v>
      </c>
      <c r="F23" s="92">
        <v>23000</v>
      </c>
      <c r="G23" s="92">
        <v>22300</v>
      </c>
      <c r="H23" s="92">
        <v>22400</v>
      </c>
      <c r="I23" s="92">
        <v>22600</v>
      </c>
      <c r="J23" s="92">
        <v>22600</v>
      </c>
      <c r="K23" s="92">
        <v>22800</v>
      </c>
      <c r="L23" s="92">
        <v>22900</v>
      </c>
      <c r="M23" s="92">
        <v>22900</v>
      </c>
      <c r="N23" s="92">
        <v>23100</v>
      </c>
      <c r="O23" s="92">
        <v>24500</v>
      </c>
      <c r="P23" s="92">
        <v>5600</v>
      </c>
      <c r="Q23" s="92">
        <v>14100</v>
      </c>
      <c r="R23" s="92">
        <v>25100</v>
      </c>
      <c r="S23" s="92">
        <v>24100</v>
      </c>
      <c r="T23" s="92">
        <v>8200</v>
      </c>
      <c r="U23" s="92">
        <v>26400</v>
      </c>
      <c r="V23" s="92">
        <v>17100</v>
      </c>
      <c r="W23" s="92">
        <v>18900</v>
      </c>
      <c r="X23" s="92">
        <v>23000</v>
      </c>
      <c r="Y23" s="92">
        <v>9400</v>
      </c>
      <c r="Z23" s="92">
        <v>23700</v>
      </c>
      <c r="AA23" s="92">
        <v>18700</v>
      </c>
      <c r="AB23" s="92">
        <v>7000</v>
      </c>
      <c r="AC23" s="92">
        <v>7400</v>
      </c>
      <c r="AD23" s="92">
        <v>48700</v>
      </c>
      <c r="AE23" s="92">
        <v>10400</v>
      </c>
      <c r="AF23" s="92">
        <v>16000</v>
      </c>
      <c r="AG23" s="92">
        <v>27700</v>
      </c>
      <c r="AH23" s="92">
        <v>25700</v>
      </c>
      <c r="AI23" s="92">
        <v>9300</v>
      </c>
      <c r="AJ23" s="92">
        <v>16500</v>
      </c>
      <c r="AK23" s="92">
        <v>5200</v>
      </c>
      <c r="AL23" s="92">
        <v>15800</v>
      </c>
      <c r="AM23" s="92">
        <v>9900</v>
      </c>
      <c r="AN23" s="92">
        <v>23400</v>
      </c>
      <c r="AO23" s="92">
        <v>25600</v>
      </c>
      <c r="AP23" s="92">
        <v>22800</v>
      </c>
      <c r="AQ23" s="92">
        <v>25900</v>
      </c>
      <c r="AR23" s="92">
        <v>32400</v>
      </c>
      <c r="AS23" s="92">
        <v>31000</v>
      </c>
      <c r="AT23" s="92">
        <v>4600</v>
      </c>
      <c r="AU23" s="92">
        <v>5200</v>
      </c>
      <c r="AV23" s="92">
        <v>5400</v>
      </c>
      <c r="AW23" s="92">
        <v>3400</v>
      </c>
      <c r="AX23" s="92">
        <v>5000</v>
      </c>
      <c r="AY23" s="92">
        <v>8100</v>
      </c>
      <c r="AZ23" s="92">
        <v>4000</v>
      </c>
      <c r="BA23" s="89" t="s">
        <v>105</v>
      </c>
      <c r="BB23" s="92">
        <v>31900</v>
      </c>
      <c r="BC23" s="92">
        <v>22700</v>
      </c>
    </row>
    <row r="24" spans="1:55">
      <c r="A24" s="84" t="s">
        <v>302</v>
      </c>
      <c r="B24" s="84" t="s">
        <v>317</v>
      </c>
      <c r="C24" s="92">
        <v>19800</v>
      </c>
      <c r="D24" s="92">
        <v>19900</v>
      </c>
      <c r="E24" s="92">
        <v>20900</v>
      </c>
      <c r="F24" s="92">
        <v>23000</v>
      </c>
      <c r="G24" s="92">
        <v>22300</v>
      </c>
      <c r="H24" s="92">
        <v>22500</v>
      </c>
      <c r="I24" s="92">
        <v>22600</v>
      </c>
      <c r="J24" s="92">
        <v>22700</v>
      </c>
      <c r="K24" s="92">
        <v>22900</v>
      </c>
      <c r="L24" s="92">
        <v>22900</v>
      </c>
      <c r="M24" s="92">
        <v>22900</v>
      </c>
      <c r="N24" s="92">
        <v>23200</v>
      </c>
      <c r="O24" s="92">
        <v>24600</v>
      </c>
      <c r="P24" s="92">
        <v>5600</v>
      </c>
      <c r="Q24" s="92">
        <v>14100</v>
      </c>
      <c r="R24" s="92">
        <v>25200</v>
      </c>
      <c r="S24" s="92">
        <v>24200</v>
      </c>
      <c r="T24" s="92">
        <v>8200</v>
      </c>
      <c r="U24" s="92">
        <v>26500</v>
      </c>
      <c r="V24" s="92">
        <v>17100</v>
      </c>
      <c r="W24" s="92">
        <v>18900</v>
      </c>
      <c r="X24" s="92">
        <v>23000</v>
      </c>
      <c r="Y24" s="92">
        <v>9400</v>
      </c>
      <c r="Z24" s="92">
        <v>23700</v>
      </c>
      <c r="AA24" s="92">
        <v>18700</v>
      </c>
      <c r="AB24" s="92">
        <v>7000</v>
      </c>
      <c r="AC24" s="92">
        <v>7400</v>
      </c>
      <c r="AD24" s="92">
        <v>48800</v>
      </c>
      <c r="AE24" s="92">
        <v>10400</v>
      </c>
      <c r="AF24" s="92">
        <v>16100</v>
      </c>
      <c r="AG24" s="92">
        <v>27700</v>
      </c>
      <c r="AH24" s="92">
        <v>25700</v>
      </c>
      <c r="AI24" s="92">
        <v>9400</v>
      </c>
      <c r="AJ24" s="92">
        <v>16600</v>
      </c>
      <c r="AK24" s="92">
        <v>5200</v>
      </c>
      <c r="AL24" s="92">
        <v>15800</v>
      </c>
      <c r="AM24" s="92">
        <v>9900</v>
      </c>
      <c r="AN24" s="92">
        <v>23500</v>
      </c>
      <c r="AO24" s="92">
        <v>25700</v>
      </c>
      <c r="AP24" s="92">
        <v>22900</v>
      </c>
      <c r="AQ24" s="92">
        <v>25900</v>
      </c>
      <c r="AR24" s="92">
        <v>32400</v>
      </c>
      <c r="AS24" s="92">
        <v>31100</v>
      </c>
      <c r="AT24" s="92">
        <v>4600</v>
      </c>
      <c r="AU24" s="92">
        <v>5200</v>
      </c>
      <c r="AV24" s="92">
        <v>5400</v>
      </c>
      <c r="AW24" s="92">
        <v>3400</v>
      </c>
      <c r="AX24" s="92">
        <v>5000</v>
      </c>
      <c r="AY24" s="92">
        <v>8100</v>
      </c>
      <c r="AZ24" s="92">
        <v>4000</v>
      </c>
      <c r="BA24" s="89" t="s">
        <v>105</v>
      </c>
      <c r="BB24" s="92">
        <v>32000</v>
      </c>
      <c r="BC24" s="92">
        <v>22800</v>
      </c>
    </row>
    <row r="25" spans="1:55">
      <c r="A25" s="84" t="s">
        <v>302</v>
      </c>
      <c r="B25" s="84" t="s">
        <v>318</v>
      </c>
      <c r="C25" s="92">
        <v>20900</v>
      </c>
      <c r="D25" s="92">
        <v>21000</v>
      </c>
      <c r="E25" s="92">
        <v>22100</v>
      </c>
      <c r="F25" s="92">
        <v>24300</v>
      </c>
      <c r="G25" s="92">
        <v>23600</v>
      </c>
      <c r="H25" s="92">
        <v>23700</v>
      </c>
      <c r="I25" s="92">
        <v>23800</v>
      </c>
      <c r="J25" s="92">
        <v>23900</v>
      </c>
      <c r="K25" s="92">
        <v>24200</v>
      </c>
      <c r="L25" s="92">
        <v>24200</v>
      </c>
      <c r="M25" s="92">
        <v>24200</v>
      </c>
      <c r="N25" s="92">
        <v>24400</v>
      </c>
      <c r="O25" s="92">
        <v>25900</v>
      </c>
      <c r="P25" s="92">
        <v>5900</v>
      </c>
      <c r="Q25" s="92">
        <v>14900</v>
      </c>
      <c r="R25" s="92">
        <v>26600</v>
      </c>
      <c r="S25" s="92">
        <v>25500</v>
      </c>
      <c r="T25" s="92">
        <v>8700</v>
      </c>
      <c r="U25" s="92">
        <v>28000</v>
      </c>
      <c r="V25" s="92">
        <v>18100</v>
      </c>
      <c r="W25" s="92">
        <v>20000</v>
      </c>
      <c r="X25" s="92">
        <v>24300</v>
      </c>
      <c r="Y25" s="92">
        <v>10000</v>
      </c>
      <c r="Z25" s="92">
        <v>25000</v>
      </c>
      <c r="AA25" s="92">
        <v>19700</v>
      </c>
      <c r="AB25" s="92">
        <v>7400</v>
      </c>
      <c r="AC25" s="92">
        <v>7800</v>
      </c>
      <c r="AD25" s="92">
        <v>51500</v>
      </c>
      <c r="AE25" s="92">
        <v>11000</v>
      </c>
      <c r="AF25" s="92">
        <v>16900</v>
      </c>
      <c r="AG25" s="92">
        <v>29300</v>
      </c>
      <c r="AH25" s="92">
        <v>27200</v>
      </c>
      <c r="AI25" s="92">
        <v>9900</v>
      </c>
      <c r="AJ25" s="92">
        <v>17500</v>
      </c>
      <c r="AK25" s="92">
        <v>5400</v>
      </c>
      <c r="AL25" s="92">
        <v>16700</v>
      </c>
      <c r="AM25" s="92">
        <v>10500</v>
      </c>
      <c r="AN25" s="92">
        <v>24800</v>
      </c>
      <c r="AO25" s="92">
        <v>27100</v>
      </c>
      <c r="AP25" s="92">
        <v>24100</v>
      </c>
      <c r="AQ25" s="92">
        <v>27400</v>
      </c>
      <c r="AR25" s="92">
        <v>34200</v>
      </c>
      <c r="AS25" s="92">
        <v>32800</v>
      </c>
      <c r="AT25" s="92">
        <v>4800</v>
      </c>
      <c r="AU25" s="92">
        <v>5500</v>
      </c>
      <c r="AV25" s="92">
        <v>5700</v>
      </c>
      <c r="AW25" s="92">
        <v>3600</v>
      </c>
      <c r="AX25" s="92">
        <v>5300</v>
      </c>
      <c r="AY25" s="92">
        <v>8600</v>
      </c>
      <c r="AZ25" s="92">
        <v>4300</v>
      </c>
      <c r="BA25" s="89" t="s">
        <v>105</v>
      </c>
      <c r="BB25" s="92">
        <v>33500</v>
      </c>
      <c r="BC25" s="92">
        <v>24100</v>
      </c>
    </row>
    <row r="26" spans="1:55">
      <c r="A26" s="84" t="s">
        <v>302</v>
      </c>
      <c r="B26" s="84" t="s">
        <v>319</v>
      </c>
      <c r="C26" s="92">
        <v>100</v>
      </c>
      <c r="D26" s="92">
        <v>100</v>
      </c>
      <c r="E26" s="92">
        <v>105</v>
      </c>
      <c r="F26" s="92">
        <v>116</v>
      </c>
      <c r="G26" s="92">
        <v>112</v>
      </c>
      <c r="H26" s="92">
        <v>113</v>
      </c>
      <c r="I26" s="92">
        <v>114</v>
      </c>
      <c r="J26" s="92">
        <v>114</v>
      </c>
      <c r="K26" s="92">
        <v>115</v>
      </c>
      <c r="L26" s="92">
        <v>115</v>
      </c>
      <c r="M26" s="92">
        <v>116</v>
      </c>
      <c r="N26" s="92">
        <v>117</v>
      </c>
      <c r="O26" s="92">
        <v>124</v>
      </c>
      <c r="P26" s="92">
        <v>28</v>
      </c>
      <c r="Q26" s="92">
        <v>71</v>
      </c>
      <c r="R26" s="92">
        <v>127</v>
      </c>
      <c r="S26" s="92">
        <v>122</v>
      </c>
      <c r="T26" s="92">
        <v>42</v>
      </c>
      <c r="U26" s="92">
        <v>133</v>
      </c>
      <c r="V26" s="92">
        <v>86</v>
      </c>
      <c r="W26" s="92">
        <v>95</v>
      </c>
      <c r="X26" s="92">
        <v>116</v>
      </c>
      <c r="Y26" s="92">
        <v>48</v>
      </c>
      <c r="Z26" s="92">
        <v>120</v>
      </c>
      <c r="AA26" s="92">
        <v>94</v>
      </c>
      <c r="AB26" s="92">
        <v>35</v>
      </c>
      <c r="AC26" s="92">
        <v>37</v>
      </c>
      <c r="AD26" s="92">
        <v>246</v>
      </c>
      <c r="AE26" s="92">
        <v>52</v>
      </c>
      <c r="AF26" s="92">
        <v>81</v>
      </c>
      <c r="AG26" s="92">
        <v>140</v>
      </c>
      <c r="AH26" s="92">
        <v>130</v>
      </c>
      <c r="AI26" s="92">
        <v>47</v>
      </c>
      <c r="AJ26" s="92">
        <v>84</v>
      </c>
      <c r="AK26" s="92">
        <v>26</v>
      </c>
      <c r="AL26" s="92">
        <v>80</v>
      </c>
      <c r="AM26" s="92">
        <v>50</v>
      </c>
      <c r="AN26" s="92">
        <v>118</v>
      </c>
      <c r="AO26" s="92">
        <v>129</v>
      </c>
      <c r="AP26" s="92">
        <v>115</v>
      </c>
      <c r="AQ26" s="92">
        <v>131</v>
      </c>
      <c r="AR26" s="92">
        <v>163</v>
      </c>
      <c r="AS26" s="92">
        <v>156</v>
      </c>
      <c r="AT26" s="92">
        <v>23</v>
      </c>
      <c r="AU26" s="92">
        <v>26</v>
      </c>
      <c r="AV26" s="92">
        <v>27</v>
      </c>
      <c r="AW26" s="92">
        <v>17</v>
      </c>
      <c r="AX26" s="92">
        <v>25</v>
      </c>
      <c r="AY26" s="92">
        <v>41</v>
      </c>
      <c r="AZ26" s="92">
        <v>20</v>
      </c>
      <c r="BA26" s="89" t="s">
        <v>105</v>
      </c>
      <c r="BB26" s="92">
        <v>161</v>
      </c>
      <c r="BC26" s="92">
        <v>115</v>
      </c>
    </row>
    <row r="27" spans="1:55">
      <c r="A27" s="84" t="s">
        <v>302</v>
      </c>
      <c r="B27" s="84" t="s">
        <v>320</v>
      </c>
      <c r="C27" s="92">
        <v>100</v>
      </c>
      <c r="D27" s="92">
        <v>100</v>
      </c>
      <c r="E27" s="92">
        <v>105</v>
      </c>
      <c r="F27" s="92">
        <v>115</v>
      </c>
      <c r="G27" s="92">
        <v>112</v>
      </c>
      <c r="H27" s="92">
        <v>113</v>
      </c>
      <c r="I27" s="92">
        <v>113</v>
      </c>
      <c r="J27" s="92">
        <v>114</v>
      </c>
      <c r="K27" s="92">
        <v>115</v>
      </c>
      <c r="L27" s="92">
        <v>115</v>
      </c>
      <c r="M27" s="92">
        <v>115</v>
      </c>
      <c r="N27" s="92">
        <v>116</v>
      </c>
      <c r="O27" s="92">
        <v>123</v>
      </c>
      <c r="P27" s="92">
        <v>28</v>
      </c>
      <c r="Q27" s="92">
        <v>71</v>
      </c>
      <c r="R27" s="92">
        <v>126</v>
      </c>
      <c r="S27" s="92">
        <v>121</v>
      </c>
      <c r="T27" s="92">
        <v>41</v>
      </c>
      <c r="U27" s="92">
        <v>133</v>
      </c>
      <c r="V27" s="92">
        <v>86</v>
      </c>
      <c r="W27" s="92">
        <v>95</v>
      </c>
      <c r="X27" s="92">
        <v>115</v>
      </c>
      <c r="Y27" s="92">
        <v>47</v>
      </c>
      <c r="Z27" s="92">
        <v>119</v>
      </c>
      <c r="AA27" s="92">
        <v>94</v>
      </c>
      <c r="AB27" s="92">
        <v>35</v>
      </c>
      <c r="AC27" s="92">
        <v>37</v>
      </c>
      <c r="AD27" s="92">
        <v>245</v>
      </c>
      <c r="AE27" s="92">
        <v>52</v>
      </c>
      <c r="AF27" s="92">
        <v>81</v>
      </c>
      <c r="AG27" s="92">
        <v>139</v>
      </c>
      <c r="AH27" s="92">
        <v>129</v>
      </c>
      <c r="AI27" s="92">
        <v>47</v>
      </c>
      <c r="AJ27" s="92">
        <v>83</v>
      </c>
      <c r="AK27" s="92">
        <v>26</v>
      </c>
      <c r="AL27" s="92">
        <v>79</v>
      </c>
      <c r="AM27" s="92">
        <v>50</v>
      </c>
      <c r="AN27" s="92">
        <v>118</v>
      </c>
      <c r="AO27" s="92">
        <v>129</v>
      </c>
      <c r="AP27" s="92">
        <v>115</v>
      </c>
      <c r="AQ27" s="92">
        <v>130</v>
      </c>
      <c r="AR27" s="92">
        <v>163</v>
      </c>
      <c r="AS27" s="92">
        <v>156</v>
      </c>
      <c r="AT27" s="92">
        <v>23</v>
      </c>
      <c r="AU27" s="92">
        <v>26</v>
      </c>
      <c r="AV27" s="92">
        <v>27</v>
      </c>
      <c r="AW27" s="92">
        <v>17</v>
      </c>
      <c r="AX27" s="92">
        <v>25</v>
      </c>
      <c r="AY27" s="92">
        <v>41</v>
      </c>
      <c r="AZ27" s="92">
        <v>20</v>
      </c>
      <c r="BA27" s="89" t="s">
        <v>105</v>
      </c>
      <c r="BB27" s="92">
        <v>160</v>
      </c>
      <c r="BC27" s="92">
        <v>114</v>
      </c>
    </row>
    <row r="28" spans="1:55">
      <c r="A28" s="84" t="s">
        <v>302</v>
      </c>
      <c r="B28" s="84" t="s">
        <v>321</v>
      </c>
      <c r="C28" s="92">
        <v>86</v>
      </c>
      <c r="D28" s="92">
        <v>87</v>
      </c>
      <c r="E28" s="92">
        <v>91</v>
      </c>
      <c r="F28" s="92">
        <v>100</v>
      </c>
      <c r="G28" s="92">
        <v>97</v>
      </c>
      <c r="H28" s="92">
        <v>98</v>
      </c>
      <c r="I28" s="92">
        <v>98</v>
      </c>
      <c r="J28" s="92">
        <v>98</v>
      </c>
      <c r="K28" s="92">
        <v>99</v>
      </c>
      <c r="L28" s="92">
        <v>99</v>
      </c>
      <c r="M28" s="92">
        <v>100</v>
      </c>
      <c r="N28" s="92">
        <v>101</v>
      </c>
      <c r="O28" s="92">
        <v>107</v>
      </c>
      <c r="P28" s="92">
        <v>24</v>
      </c>
      <c r="Q28" s="92">
        <v>61</v>
      </c>
      <c r="R28" s="92">
        <v>109</v>
      </c>
      <c r="S28" s="92">
        <v>105</v>
      </c>
      <c r="T28" s="92">
        <v>36</v>
      </c>
      <c r="U28" s="92">
        <v>115</v>
      </c>
      <c r="V28" s="92">
        <v>74</v>
      </c>
      <c r="W28" s="92">
        <v>82</v>
      </c>
      <c r="X28" s="92">
        <v>100</v>
      </c>
      <c r="Y28" s="92">
        <v>41</v>
      </c>
      <c r="Z28" s="92">
        <v>103</v>
      </c>
      <c r="AA28" s="92">
        <v>81</v>
      </c>
      <c r="AB28" s="92">
        <v>31</v>
      </c>
      <c r="AC28" s="92">
        <v>32</v>
      </c>
      <c r="AD28" s="92">
        <v>212</v>
      </c>
      <c r="AE28" s="92">
        <v>45</v>
      </c>
      <c r="AF28" s="92">
        <v>70</v>
      </c>
      <c r="AG28" s="92">
        <v>120</v>
      </c>
      <c r="AH28" s="92">
        <v>112</v>
      </c>
      <c r="AI28" s="92">
        <v>41</v>
      </c>
      <c r="AJ28" s="92">
        <v>72</v>
      </c>
      <c r="AK28" s="92">
        <v>22</v>
      </c>
      <c r="AL28" s="92">
        <v>69</v>
      </c>
      <c r="AM28" s="92">
        <v>43</v>
      </c>
      <c r="AN28" s="92">
        <v>102</v>
      </c>
      <c r="AO28" s="92">
        <v>112</v>
      </c>
      <c r="AP28" s="92">
        <v>99</v>
      </c>
      <c r="AQ28" s="92">
        <v>113</v>
      </c>
      <c r="AR28" s="92">
        <v>141</v>
      </c>
      <c r="AS28" s="92">
        <v>135</v>
      </c>
      <c r="AT28" s="92">
        <v>20</v>
      </c>
      <c r="AU28" s="92">
        <v>23</v>
      </c>
      <c r="AV28" s="92">
        <v>23</v>
      </c>
      <c r="AW28" s="92">
        <v>15</v>
      </c>
      <c r="AX28" s="92">
        <v>22</v>
      </c>
      <c r="AY28" s="92">
        <v>35</v>
      </c>
      <c r="AZ28" s="92">
        <v>18</v>
      </c>
      <c r="BA28" s="89" t="s">
        <v>105</v>
      </c>
      <c r="BB28" s="92">
        <v>139</v>
      </c>
      <c r="BC28" s="92">
        <v>99</v>
      </c>
    </row>
    <row r="29" spans="1:55">
      <c r="A29" s="84" t="s">
        <v>322</v>
      </c>
      <c r="B29" s="84" t="s">
        <v>303</v>
      </c>
      <c r="C29" s="89" t="s">
        <v>105</v>
      </c>
      <c r="D29" s="89" t="s">
        <v>105</v>
      </c>
      <c r="E29" s="89" t="s">
        <v>105</v>
      </c>
      <c r="F29" s="89" t="s">
        <v>105</v>
      </c>
      <c r="G29" s="89" t="s">
        <v>105</v>
      </c>
      <c r="H29" s="89" t="s">
        <v>105</v>
      </c>
      <c r="I29" s="89" t="s">
        <v>105</v>
      </c>
      <c r="J29" s="89" t="s">
        <v>105</v>
      </c>
      <c r="K29" s="89" t="s">
        <v>105</v>
      </c>
      <c r="L29" s="89" t="s">
        <v>105</v>
      </c>
      <c r="M29" s="89" t="s">
        <v>105</v>
      </c>
      <c r="N29" s="89" t="s">
        <v>105</v>
      </c>
      <c r="O29" s="89" t="s">
        <v>105</v>
      </c>
      <c r="P29" s="89" t="s">
        <v>105</v>
      </c>
      <c r="Q29" s="89" t="s">
        <v>105</v>
      </c>
      <c r="R29" s="89" t="s">
        <v>105</v>
      </c>
      <c r="S29" s="89" t="s">
        <v>105</v>
      </c>
      <c r="T29" s="89" t="s">
        <v>105</v>
      </c>
      <c r="U29" s="89" t="s">
        <v>105</v>
      </c>
      <c r="V29" s="89" t="s">
        <v>105</v>
      </c>
      <c r="W29" s="89" t="s">
        <v>105</v>
      </c>
      <c r="X29" s="89" t="s">
        <v>105</v>
      </c>
      <c r="Y29" s="89" t="s">
        <v>105</v>
      </c>
      <c r="Z29" s="89" t="s">
        <v>105</v>
      </c>
      <c r="AA29" s="89" t="s">
        <v>105</v>
      </c>
      <c r="AB29" s="89" t="s">
        <v>105</v>
      </c>
      <c r="AC29" s="89" t="s">
        <v>105</v>
      </c>
      <c r="AD29" s="89" t="s">
        <v>105</v>
      </c>
      <c r="AE29" s="89" t="s">
        <v>105</v>
      </c>
      <c r="AF29" s="89" t="s">
        <v>105</v>
      </c>
      <c r="AG29" s="89" t="s">
        <v>105</v>
      </c>
      <c r="AH29" s="89" t="s">
        <v>105</v>
      </c>
      <c r="AI29" s="89" t="s">
        <v>105</v>
      </c>
      <c r="AJ29" s="89" t="s">
        <v>105</v>
      </c>
      <c r="AK29" s="89" t="s">
        <v>105</v>
      </c>
      <c r="AL29" s="89" t="s">
        <v>105</v>
      </c>
      <c r="AM29" s="89" t="s">
        <v>105</v>
      </c>
      <c r="AN29" s="89" t="s">
        <v>105</v>
      </c>
      <c r="AO29" s="89" t="s">
        <v>105</v>
      </c>
      <c r="AP29" s="89" t="s">
        <v>105</v>
      </c>
      <c r="AQ29" s="89" t="s">
        <v>105</v>
      </c>
      <c r="AR29" s="89" t="s">
        <v>105</v>
      </c>
      <c r="AS29" s="89" t="s">
        <v>105</v>
      </c>
      <c r="AT29" s="89" t="s">
        <v>105</v>
      </c>
      <c r="AU29" s="89" t="s">
        <v>105</v>
      </c>
      <c r="AV29" s="89" t="s">
        <v>105</v>
      </c>
      <c r="AW29" s="89" t="s">
        <v>105</v>
      </c>
      <c r="AX29" s="89" t="s">
        <v>105</v>
      </c>
      <c r="AY29" s="89" t="s">
        <v>105</v>
      </c>
      <c r="AZ29" s="89" t="s">
        <v>105</v>
      </c>
      <c r="BA29" s="89" t="s">
        <v>105</v>
      </c>
      <c r="BB29" s="89" t="s">
        <v>105</v>
      </c>
      <c r="BC29" s="89" t="s">
        <v>105</v>
      </c>
    </row>
    <row r="30" spans="1:55">
      <c r="A30" s="84" t="s">
        <v>322</v>
      </c>
      <c r="B30" s="84" t="s">
        <v>304</v>
      </c>
      <c r="C30" s="89" t="s">
        <v>105</v>
      </c>
      <c r="D30" s="86">
        <v>1</v>
      </c>
      <c r="E30" s="86">
        <v>1.0252600000000001</v>
      </c>
      <c r="F30" s="86">
        <v>1.1142300000000001</v>
      </c>
      <c r="G30" s="85">
        <v>0.94811500000000004</v>
      </c>
      <c r="H30" s="85">
        <v>0.95166399999999995</v>
      </c>
      <c r="I30" s="85">
        <v>0.95402500000000001</v>
      </c>
      <c r="J30" s="85">
        <v>0.95533000000000001</v>
      </c>
      <c r="K30" s="85">
        <v>0.96472999999999998</v>
      </c>
      <c r="L30" s="85">
        <v>0.965866</v>
      </c>
      <c r="M30" s="85">
        <v>0.96747099999999997</v>
      </c>
      <c r="N30" s="85">
        <v>0.97443000000000002</v>
      </c>
      <c r="O30" s="86">
        <v>1.0697700000000001</v>
      </c>
      <c r="P30" s="85">
        <v>0.36284899999999998</v>
      </c>
      <c r="Q30" s="87">
        <v>12.212899999999999</v>
      </c>
      <c r="R30" s="87">
        <v>10.4495</v>
      </c>
      <c r="S30" s="86">
        <v>1.1182099999999999</v>
      </c>
      <c r="T30" s="85">
        <v>0.40754400000000002</v>
      </c>
      <c r="U30" s="86">
        <v>1.0547800000000001</v>
      </c>
      <c r="V30" s="85">
        <v>0.71200300000000005</v>
      </c>
      <c r="W30" s="85">
        <v>0.78330999999999995</v>
      </c>
      <c r="X30" s="86">
        <v>1.0430900000000001</v>
      </c>
      <c r="Y30" s="89" t="s">
        <v>105</v>
      </c>
      <c r="Z30" s="85">
        <v>0.81164099999999995</v>
      </c>
      <c r="AA30" s="85">
        <v>0.55714900000000001</v>
      </c>
      <c r="AB30" s="85">
        <v>0.244505</v>
      </c>
      <c r="AC30" s="85">
        <v>0.31903500000000001</v>
      </c>
      <c r="AD30" s="86">
        <v>1.3819399999999999</v>
      </c>
      <c r="AE30" s="87">
        <v>87.045900000000003</v>
      </c>
      <c r="AF30" s="85">
        <v>0.48411999999999999</v>
      </c>
      <c r="AG30" s="85">
        <v>0.99999700000000002</v>
      </c>
      <c r="AH30" s="85">
        <v>0.856707</v>
      </c>
      <c r="AI30" s="86">
        <v>1.34389</v>
      </c>
      <c r="AJ30" s="85">
        <v>0.52581</v>
      </c>
      <c r="AK30" s="85">
        <v>0.47436899999999999</v>
      </c>
      <c r="AL30" s="85">
        <v>0.53514600000000001</v>
      </c>
      <c r="AM30" s="85">
        <v>0.34665600000000002</v>
      </c>
      <c r="AN30" s="86">
        <v>1.1478600000000001</v>
      </c>
      <c r="AO30" s="86">
        <v>9.2072400000000005</v>
      </c>
      <c r="AP30" s="86">
        <v>1.18424</v>
      </c>
      <c r="AQ30" s="87">
        <v>69.6036</v>
      </c>
      <c r="AR30" s="86">
        <v>7.7932699999999997</v>
      </c>
      <c r="AS30" s="86">
        <v>2.23542</v>
      </c>
      <c r="AT30" s="89" t="s">
        <v>105</v>
      </c>
      <c r="AU30" s="89" t="s">
        <v>105</v>
      </c>
      <c r="AV30" s="89" t="s">
        <v>105</v>
      </c>
      <c r="AW30" s="89" t="s">
        <v>105</v>
      </c>
      <c r="AX30" s="89" t="s">
        <v>105</v>
      </c>
      <c r="AY30" s="85">
        <v>0.20716799999999999</v>
      </c>
      <c r="AZ30" s="89" t="s">
        <v>105</v>
      </c>
      <c r="BA30" s="89" t="s">
        <v>105</v>
      </c>
      <c r="BB30" s="89" t="s">
        <v>105</v>
      </c>
      <c r="BC30" s="89" t="s">
        <v>105</v>
      </c>
    </row>
    <row r="31" spans="1:55">
      <c r="A31" s="84" t="s">
        <v>322</v>
      </c>
      <c r="B31" s="84" t="s">
        <v>305</v>
      </c>
      <c r="C31" s="89" t="s">
        <v>105</v>
      </c>
      <c r="D31" s="85">
        <v>0.89748499999999998</v>
      </c>
      <c r="E31" s="85">
        <v>0.92015899999999995</v>
      </c>
      <c r="F31" s="85">
        <v>1</v>
      </c>
      <c r="G31" s="85">
        <v>0.85091799999999995</v>
      </c>
      <c r="H31" s="85">
        <v>0.85410399999999997</v>
      </c>
      <c r="I31" s="85">
        <v>0.85622299999999996</v>
      </c>
      <c r="J31" s="85">
        <v>0.85739399999999999</v>
      </c>
      <c r="K31" s="85">
        <v>0.86583100000000002</v>
      </c>
      <c r="L31" s="85">
        <v>0.86685000000000001</v>
      </c>
      <c r="M31" s="85">
        <v>0.86829000000000001</v>
      </c>
      <c r="N31" s="85">
        <v>0.87453599999999998</v>
      </c>
      <c r="O31" s="85">
        <v>0.96010399999999996</v>
      </c>
      <c r="P31" s="85">
        <v>0.32565100000000002</v>
      </c>
      <c r="Q31" s="87">
        <v>10.960900000000001</v>
      </c>
      <c r="R31" s="86">
        <v>9.3782599999999992</v>
      </c>
      <c r="S31" s="86">
        <v>1.0035799999999999</v>
      </c>
      <c r="T31" s="85">
        <v>0.36576399999999998</v>
      </c>
      <c r="U31" s="85">
        <v>0.94664599999999999</v>
      </c>
      <c r="V31" s="85">
        <v>0.63901200000000002</v>
      </c>
      <c r="W31" s="85">
        <v>0.703009</v>
      </c>
      <c r="X31" s="85">
        <v>0.93615400000000004</v>
      </c>
      <c r="Y31" s="89" t="s">
        <v>105</v>
      </c>
      <c r="Z31" s="85">
        <v>0.72843500000000005</v>
      </c>
      <c r="AA31" s="85">
        <v>0.50003200000000003</v>
      </c>
      <c r="AB31" s="85">
        <v>0.21944</v>
      </c>
      <c r="AC31" s="85">
        <v>0.286329</v>
      </c>
      <c r="AD31" s="86">
        <v>1.24027</v>
      </c>
      <c r="AE31" s="87">
        <v>78.122299999999996</v>
      </c>
      <c r="AF31" s="85">
        <v>0.43448999999999999</v>
      </c>
      <c r="AG31" s="85">
        <v>0.897482</v>
      </c>
      <c r="AH31" s="85">
        <v>0.76888199999999995</v>
      </c>
      <c r="AI31" s="86">
        <v>1.2061200000000001</v>
      </c>
      <c r="AJ31" s="85">
        <v>0.47190599999999999</v>
      </c>
      <c r="AK31" s="85">
        <v>0.42573899999999998</v>
      </c>
      <c r="AL31" s="85">
        <v>0.48028500000000002</v>
      </c>
      <c r="AM31" s="85">
        <v>0.31111899999999998</v>
      </c>
      <c r="AN31" s="86">
        <v>1.0301800000000001</v>
      </c>
      <c r="AO31" s="86">
        <v>8.2633600000000005</v>
      </c>
      <c r="AP31" s="86">
        <v>1.06284</v>
      </c>
      <c r="AQ31" s="87">
        <v>62.468200000000003</v>
      </c>
      <c r="AR31" s="86">
        <v>6.9943400000000002</v>
      </c>
      <c r="AS31" s="86">
        <v>2.0062600000000002</v>
      </c>
      <c r="AT31" s="89" t="s">
        <v>105</v>
      </c>
      <c r="AU31" s="89" t="s">
        <v>105</v>
      </c>
      <c r="AV31" s="89" t="s">
        <v>105</v>
      </c>
      <c r="AW31" s="89" t="s">
        <v>105</v>
      </c>
      <c r="AX31" s="89" t="s">
        <v>105</v>
      </c>
      <c r="AY31" s="85">
        <v>0.18593000000000001</v>
      </c>
      <c r="AZ31" s="89" t="s">
        <v>105</v>
      </c>
      <c r="BA31" s="89" t="s">
        <v>105</v>
      </c>
      <c r="BB31" s="89" t="s">
        <v>105</v>
      </c>
      <c r="BC31" s="89" t="s">
        <v>105</v>
      </c>
    </row>
    <row r="32" spans="1:55">
      <c r="A32" s="84" t="s">
        <v>322</v>
      </c>
      <c r="B32" s="84" t="s">
        <v>306</v>
      </c>
      <c r="C32" s="89" t="s">
        <v>105</v>
      </c>
      <c r="D32" s="89" t="s">
        <v>105</v>
      </c>
      <c r="E32" s="89" t="s">
        <v>105</v>
      </c>
      <c r="F32" s="89" t="s">
        <v>105</v>
      </c>
      <c r="G32" s="89" t="s">
        <v>105</v>
      </c>
      <c r="H32" s="89" t="s">
        <v>105</v>
      </c>
      <c r="I32" s="89" t="s">
        <v>105</v>
      </c>
      <c r="J32" s="89" t="s">
        <v>105</v>
      </c>
      <c r="K32" s="89" t="s">
        <v>105</v>
      </c>
      <c r="L32" s="89" t="s">
        <v>105</v>
      </c>
      <c r="M32" s="89" t="s">
        <v>105</v>
      </c>
      <c r="N32" s="89" t="s">
        <v>105</v>
      </c>
      <c r="O32" s="89" t="s">
        <v>105</v>
      </c>
      <c r="P32" s="89" t="s">
        <v>105</v>
      </c>
      <c r="Q32" s="89" t="s">
        <v>105</v>
      </c>
      <c r="R32" s="89" t="s">
        <v>105</v>
      </c>
      <c r="S32" s="89" t="s">
        <v>105</v>
      </c>
      <c r="T32" s="89" t="s">
        <v>105</v>
      </c>
      <c r="U32" s="89" t="s">
        <v>105</v>
      </c>
      <c r="V32" s="89" t="s">
        <v>105</v>
      </c>
      <c r="W32" s="89" t="s">
        <v>105</v>
      </c>
      <c r="X32" s="89" t="s">
        <v>105</v>
      </c>
      <c r="Y32" s="89" t="s">
        <v>105</v>
      </c>
      <c r="Z32" s="89" t="s">
        <v>105</v>
      </c>
      <c r="AA32" s="89" t="s">
        <v>105</v>
      </c>
      <c r="AB32" s="89" t="s">
        <v>105</v>
      </c>
      <c r="AC32" s="89" t="s">
        <v>105</v>
      </c>
      <c r="AD32" s="89" t="s">
        <v>105</v>
      </c>
      <c r="AE32" s="89" t="s">
        <v>105</v>
      </c>
      <c r="AF32" s="89" t="s">
        <v>105</v>
      </c>
      <c r="AG32" s="89" t="s">
        <v>105</v>
      </c>
      <c r="AH32" s="89" t="s">
        <v>105</v>
      </c>
      <c r="AI32" s="89" t="s">
        <v>105</v>
      </c>
      <c r="AJ32" s="89" t="s">
        <v>105</v>
      </c>
      <c r="AK32" s="89" t="s">
        <v>105</v>
      </c>
      <c r="AL32" s="89" t="s">
        <v>105</v>
      </c>
      <c r="AM32" s="89" t="s">
        <v>105</v>
      </c>
      <c r="AN32" s="89" t="s">
        <v>105</v>
      </c>
      <c r="AO32" s="89" t="s">
        <v>105</v>
      </c>
      <c r="AP32" s="89" t="s">
        <v>105</v>
      </c>
      <c r="AQ32" s="89" t="s">
        <v>105</v>
      </c>
      <c r="AR32" s="89" t="s">
        <v>105</v>
      </c>
      <c r="AS32" s="89" t="s">
        <v>105</v>
      </c>
      <c r="AT32" s="89" t="s">
        <v>105</v>
      </c>
      <c r="AU32" s="89" t="s">
        <v>105</v>
      </c>
      <c r="AV32" s="89" t="s">
        <v>105</v>
      </c>
      <c r="AW32" s="89" t="s">
        <v>105</v>
      </c>
      <c r="AX32" s="89" t="s">
        <v>105</v>
      </c>
      <c r="AY32" s="89" t="s">
        <v>105</v>
      </c>
      <c r="AZ32" s="89" t="s">
        <v>105</v>
      </c>
      <c r="BA32" s="89" t="s">
        <v>105</v>
      </c>
      <c r="BB32" s="89" t="s">
        <v>105</v>
      </c>
      <c r="BC32" s="89" t="s">
        <v>105</v>
      </c>
    </row>
    <row r="33" spans="1:55">
      <c r="A33" s="84" t="s">
        <v>322</v>
      </c>
      <c r="B33" s="84" t="s">
        <v>307</v>
      </c>
      <c r="C33" s="89" t="s">
        <v>105</v>
      </c>
      <c r="D33" s="91">
        <v>100</v>
      </c>
      <c r="E33" s="91">
        <v>102.5</v>
      </c>
      <c r="F33" s="91">
        <v>111.4</v>
      </c>
      <c r="G33" s="91">
        <v>94.8</v>
      </c>
      <c r="H33" s="91">
        <v>95.2</v>
      </c>
      <c r="I33" s="91">
        <v>95.4</v>
      </c>
      <c r="J33" s="91">
        <v>95.5</v>
      </c>
      <c r="K33" s="91">
        <v>96.5</v>
      </c>
      <c r="L33" s="91">
        <v>96.6</v>
      </c>
      <c r="M33" s="91">
        <v>96.7</v>
      </c>
      <c r="N33" s="91">
        <v>97.4</v>
      </c>
      <c r="O33" s="91">
        <v>107</v>
      </c>
      <c r="P33" s="91">
        <v>18.600000000000001</v>
      </c>
      <c r="Q33" s="91">
        <v>34.299999999999997</v>
      </c>
      <c r="R33" s="91">
        <v>140.19999999999999</v>
      </c>
      <c r="S33" s="91">
        <v>111.8</v>
      </c>
      <c r="T33" s="91">
        <v>40.799999999999997</v>
      </c>
      <c r="U33" s="91">
        <v>105.5</v>
      </c>
      <c r="V33" s="91">
        <v>72.099999999999994</v>
      </c>
      <c r="W33" s="91">
        <v>78.3</v>
      </c>
      <c r="X33" s="91">
        <v>104.3</v>
      </c>
      <c r="Y33" s="89" t="s">
        <v>105</v>
      </c>
      <c r="Z33" s="91">
        <v>81.2</v>
      </c>
      <c r="AA33" s="91">
        <v>56.8</v>
      </c>
      <c r="AB33" s="91">
        <v>30.7</v>
      </c>
      <c r="AC33" s="91">
        <v>29.8</v>
      </c>
      <c r="AD33" s="91">
        <v>138.19999999999999</v>
      </c>
      <c r="AE33" s="91">
        <v>33.5</v>
      </c>
      <c r="AF33" s="91">
        <v>51.4</v>
      </c>
      <c r="AG33" s="91">
        <v>100</v>
      </c>
      <c r="AH33" s="91">
        <v>85.7</v>
      </c>
      <c r="AI33" s="91">
        <v>33.5</v>
      </c>
      <c r="AJ33" s="91">
        <v>52.6</v>
      </c>
      <c r="AK33" s="91">
        <v>23.8</v>
      </c>
      <c r="AL33" s="91">
        <v>62.1</v>
      </c>
      <c r="AM33" s="91">
        <v>24.5</v>
      </c>
      <c r="AN33" s="91">
        <v>114.8</v>
      </c>
      <c r="AO33" s="91">
        <v>109</v>
      </c>
      <c r="AP33" s="91">
        <v>194.3</v>
      </c>
      <c r="AQ33" s="91">
        <v>95.9</v>
      </c>
      <c r="AR33" s="91">
        <v>96.1</v>
      </c>
      <c r="AS33" s="91">
        <v>143.5</v>
      </c>
      <c r="AT33" s="89" t="s">
        <v>105</v>
      </c>
      <c r="AU33" s="89" t="s">
        <v>105</v>
      </c>
      <c r="AV33" s="89" t="s">
        <v>105</v>
      </c>
      <c r="AW33" s="89" t="s">
        <v>105</v>
      </c>
      <c r="AX33" s="89" t="s">
        <v>105</v>
      </c>
      <c r="AY33" s="91">
        <v>36</v>
      </c>
      <c r="AZ33" s="89" t="s">
        <v>105</v>
      </c>
      <c r="BA33" s="89" t="s">
        <v>105</v>
      </c>
      <c r="BB33" s="89" t="s">
        <v>105</v>
      </c>
      <c r="BC33" s="89" t="s">
        <v>105</v>
      </c>
    </row>
    <row r="34" spans="1:55">
      <c r="A34" s="84" t="s">
        <v>322</v>
      </c>
      <c r="B34" s="84" t="s">
        <v>308</v>
      </c>
      <c r="C34" s="89" t="s">
        <v>105</v>
      </c>
      <c r="D34" s="91">
        <v>89.7</v>
      </c>
      <c r="E34" s="91">
        <v>92</v>
      </c>
      <c r="F34" s="91">
        <v>100</v>
      </c>
      <c r="G34" s="91">
        <v>85.1</v>
      </c>
      <c r="H34" s="91">
        <v>85.4</v>
      </c>
      <c r="I34" s="91">
        <v>85.6</v>
      </c>
      <c r="J34" s="91">
        <v>85.7</v>
      </c>
      <c r="K34" s="91">
        <v>86.6</v>
      </c>
      <c r="L34" s="91">
        <v>86.7</v>
      </c>
      <c r="M34" s="91">
        <v>86.8</v>
      </c>
      <c r="N34" s="91">
        <v>87.5</v>
      </c>
      <c r="O34" s="91">
        <v>96</v>
      </c>
      <c r="P34" s="91">
        <v>16.7</v>
      </c>
      <c r="Q34" s="91">
        <v>30.8</v>
      </c>
      <c r="R34" s="91">
        <v>125.8</v>
      </c>
      <c r="S34" s="91">
        <v>100.4</v>
      </c>
      <c r="T34" s="91">
        <v>36.6</v>
      </c>
      <c r="U34" s="91">
        <v>94.7</v>
      </c>
      <c r="V34" s="91">
        <v>64.7</v>
      </c>
      <c r="W34" s="91">
        <v>70.3</v>
      </c>
      <c r="X34" s="91">
        <v>93.6</v>
      </c>
      <c r="Y34" s="89" t="s">
        <v>105</v>
      </c>
      <c r="Z34" s="91">
        <v>72.8</v>
      </c>
      <c r="AA34" s="91">
        <v>51</v>
      </c>
      <c r="AB34" s="91">
        <v>27.6</v>
      </c>
      <c r="AC34" s="91">
        <v>26.8</v>
      </c>
      <c r="AD34" s="91">
        <v>124</v>
      </c>
      <c r="AE34" s="91">
        <v>30</v>
      </c>
      <c r="AF34" s="91">
        <v>46.2</v>
      </c>
      <c r="AG34" s="91">
        <v>89.7</v>
      </c>
      <c r="AH34" s="91">
        <v>76.900000000000006</v>
      </c>
      <c r="AI34" s="91">
        <v>30.1</v>
      </c>
      <c r="AJ34" s="91">
        <v>47.2</v>
      </c>
      <c r="AK34" s="91">
        <v>21.4</v>
      </c>
      <c r="AL34" s="91">
        <v>55.7</v>
      </c>
      <c r="AM34" s="91">
        <v>22</v>
      </c>
      <c r="AN34" s="91">
        <v>103</v>
      </c>
      <c r="AO34" s="91">
        <v>97.8</v>
      </c>
      <c r="AP34" s="91">
        <v>174.4</v>
      </c>
      <c r="AQ34" s="91">
        <v>86.1</v>
      </c>
      <c r="AR34" s="91">
        <v>86.2</v>
      </c>
      <c r="AS34" s="91">
        <v>128.80000000000001</v>
      </c>
      <c r="AT34" s="89" t="s">
        <v>105</v>
      </c>
      <c r="AU34" s="89" t="s">
        <v>105</v>
      </c>
      <c r="AV34" s="89" t="s">
        <v>105</v>
      </c>
      <c r="AW34" s="89" t="s">
        <v>105</v>
      </c>
      <c r="AX34" s="89" t="s">
        <v>105</v>
      </c>
      <c r="AY34" s="91">
        <v>32.299999999999997</v>
      </c>
      <c r="AZ34" s="89" t="s">
        <v>105</v>
      </c>
      <c r="BA34" s="89" t="s">
        <v>105</v>
      </c>
      <c r="BB34" s="89" t="s">
        <v>105</v>
      </c>
      <c r="BC34" s="89" t="s">
        <v>105</v>
      </c>
    </row>
    <row r="35" spans="1:55">
      <c r="A35" s="84" t="s">
        <v>322</v>
      </c>
      <c r="B35" s="84" t="s">
        <v>309</v>
      </c>
      <c r="C35" s="89" t="s">
        <v>105</v>
      </c>
      <c r="D35" s="92">
        <v>1200781</v>
      </c>
      <c r="E35" s="92">
        <v>1192387</v>
      </c>
      <c r="F35" s="92">
        <v>1146900</v>
      </c>
      <c r="G35" s="92">
        <v>820536</v>
      </c>
      <c r="H35" s="92">
        <v>819135</v>
      </c>
      <c r="I35" s="92">
        <v>818170</v>
      </c>
      <c r="J35" s="92">
        <v>817337</v>
      </c>
      <c r="K35" s="92">
        <v>814597</v>
      </c>
      <c r="L35" s="92">
        <v>813315</v>
      </c>
      <c r="M35" s="92">
        <v>810897</v>
      </c>
      <c r="N35" s="92">
        <v>794329</v>
      </c>
      <c r="O35" s="92">
        <v>30787</v>
      </c>
      <c r="P35" s="92">
        <v>4175</v>
      </c>
      <c r="Q35" s="92">
        <v>284756</v>
      </c>
      <c r="R35" s="92">
        <v>157977</v>
      </c>
      <c r="S35" s="92">
        <v>269009</v>
      </c>
      <c r="T35" s="92">
        <v>833</v>
      </c>
      <c r="U35" s="92">
        <v>9433</v>
      </c>
      <c r="V35" s="92">
        <v>16368</v>
      </c>
      <c r="W35" s="92">
        <v>61035</v>
      </c>
      <c r="X35" s="92">
        <v>193211</v>
      </c>
      <c r="Y35" s="89" t="s">
        <v>105</v>
      </c>
      <c r="Z35" s="92">
        <v>140162</v>
      </c>
      <c r="AA35" s="92">
        <v>917</v>
      </c>
      <c r="AB35" s="92">
        <v>768</v>
      </c>
      <c r="AC35" s="92">
        <v>1499</v>
      </c>
      <c r="AD35" s="92">
        <v>2096</v>
      </c>
      <c r="AE35" s="92">
        <v>1403843</v>
      </c>
      <c r="AF35" s="92">
        <v>327</v>
      </c>
      <c r="AG35" s="92">
        <v>40411</v>
      </c>
      <c r="AH35" s="92">
        <v>22613</v>
      </c>
      <c r="AI35" s="92">
        <v>89983</v>
      </c>
      <c r="AJ35" s="92">
        <v>10130</v>
      </c>
      <c r="AK35" s="92">
        <v>12461</v>
      </c>
      <c r="AL35" s="92">
        <v>2085</v>
      </c>
      <c r="AM35" s="92">
        <v>3874</v>
      </c>
      <c r="AN35" s="92">
        <v>15441</v>
      </c>
      <c r="AO35" s="92">
        <v>294260</v>
      </c>
      <c r="AP35" s="92">
        <v>170633</v>
      </c>
      <c r="AQ35" s="92">
        <v>67239</v>
      </c>
      <c r="AR35" s="92">
        <v>119041</v>
      </c>
      <c r="AS35" s="92">
        <v>59994</v>
      </c>
      <c r="AT35" s="89" t="s">
        <v>105</v>
      </c>
      <c r="AU35" s="89" t="s">
        <v>105</v>
      </c>
      <c r="AV35" s="89" t="s">
        <v>105</v>
      </c>
      <c r="AW35" s="89" t="s">
        <v>105</v>
      </c>
      <c r="AX35" s="89" t="s">
        <v>105</v>
      </c>
      <c r="AY35" s="92">
        <v>19655</v>
      </c>
      <c r="AZ35" s="89" t="s">
        <v>105</v>
      </c>
      <c r="BA35" s="89" t="s">
        <v>105</v>
      </c>
      <c r="BB35" s="89" t="s">
        <v>105</v>
      </c>
      <c r="BC35" s="89" t="s">
        <v>105</v>
      </c>
    </row>
    <row r="36" spans="1:55">
      <c r="A36" s="84" t="s">
        <v>322</v>
      </c>
      <c r="B36" s="84" t="s">
        <v>310</v>
      </c>
      <c r="C36" s="89" t="s">
        <v>105</v>
      </c>
      <c r="D36" s="91">
        <v>12.5</v>
      </c>
      <c r="E36" s="91">
        <v>12.5</v>
      </c>
      <c r="F36" s="91">
        <v>12.5</v>
      </c>
      <c r="G36" s="91">
        <v>11.7</v>
      </c>
      <c r="H36" s="91">
        <v>11.7</v>
      </c>
      <c r="I36" s="91">
        <v>11.7</v>
      </c>
      <c r="J36" s="91">
        <v>11.7</v>
      </c>
      <c r="K36" s="91">
        <v>11.7</v>
      </c>
      <c r="L36" s="91">
        <v>11.7</v>
      </c>
      <c r="M36" s="91">
        <v>11.7</v>
      </c>
      <c r="N36" s="91">
        <v>11.7</v>
      </c>
      <c r="O36" s="91">
        <v>11.9</v>
      </c>
      <c r="P36" s="91">
        <v>15</v>
      </c>
      <c r="Q36" s="91">
        <v>12</v>
      </c>
      <c r="R36" s="91">
        <v>11.9</v>
      </c>
      <c r="S36" s="91">
        <v>12.7</v>
      </c>
      <c r="T36" s="91">
        <v>13.5</v>
      </c>
      <c r="U36" s="91">
        <v>8.6999999999999993</v>
      </c>
      <c r="V36" s="91">
        <v>11.6</v>
      </c>
      <c r="W36" s="91">
        <v>9.4</v>
      </c>
      <c r="X36" s="91">
        <v>13</v>
      </c>
      <c r="Y36" s="89" t="s">
        <v>105</v>
      </c>
      <c r="Z36" s="91">
        <v>11.3</v>
      </c>
      <c r="AA36" s="91">
        <v>8.6999999999999993</v>
      </c>
      <c r="AB36" s="91">
        <v>11.2</v>
      </c>
      <c r="AC36" s="91">
        <v>11.2</v>
      </c>
      <c r="AD36" s="91">
        <v>9</v>
      </c>
      <c r="AE36" s="91">
        <v>10.5</v>
      </c>
      <c r="AF36" s="91">
        <v>7.9</v>
      </c>
      <c r="AG36" s="91">
        <v>9</v>
      </c>
      <c r="AH36" s="91">
        <v>10.6</v>
      </c>
      <c r="AI36" s="91">
        <v>12</v>
      </c>
      <c r="AJ36" s="91">
        <v>7.9</v>
      </c>
      <c r="AK36" s="91">
        <v>15.3</v>
      </c>
      <c r="AL36" s="91">
        <v>11</v>
      </c>
      <c r="AM36" s="91">
        <v>12.3</v>
      </c>
      <c r="AN36" s="91">
        <v>11.3</v>
      </c>
      <c r="AO36" s="91">
        <v>12.4</v>
      </c>
      <c r="AP36" s="91">
        <v>15.8</v>
      </c>
      <c r="AQ36" s="91">
        <v>9.6</v>
      </c>
      <c r="AR36" s="91">
        <v>7.9</v>
      </c>
      <c r="AS36" s="91">
        <v>13.1</v>
      </c>
      <c r="AT36" s="89" t="s">
        <v>105</v>
      </c>
      <c r="AU36" s="89" t="s">
        <v>105</v>
      </c>
      <c r="AV36" s="89" t="s">
        <v>105</v>
      </c>
      <c r="AW36" s="89" t="s">
        <v>105</v>
      </c>
      <c r="AX36" s="89" t="s">
        <v>105</v>
      </c>
      <c r="AY36" s="91">
        <v>11.8</v>
      </c>
      <c r="AZ36" s="89" t="s">
        <v>105</v>
      </c>
      <c r="BA36" s="89" t="s">
        <v>105</v>
      </c>
      <c r="BB36" s="89" t="s">
        <v>105</v>
      </c>
      <c r="BC36" s="89" t="s">
        <v>105</v>
      </c>
    </row>
    <row r="37" spans="1:55">
      <c r="A37" s="84" t="s">
        <v>322</v>
      </c>
      <c r="B37" s="84" t="s">
        <v>311</v>
      </c>
      <c r="C37" s="89" t="s">
        <v>105</v>
      </c>
      <c r="D37" s="92">
        <v>1200781</v>
      </c>
      <c r="E37" s="92">
        <v>1192387</v>
      </c>
      <c r="F37" s="92">
        <v>1146900</v>
      </c>
      <c r="G37" s="92">
        <v>820536</v>
      </c>
      <c r="H37" s="92">
        <v>819135</v>
      </c>
      <c r="I37" s="92">
        <v>818170</v>
      </c>
      <c r="J37" s="92">
        <v>817337</v>
      </c>
      <c r="K37" s="92">
        <v>814597</v>
      </c>
      <c r="L37" s="92">
        <v>813315</v>
      </c>
      <c r="M37" s="92">
        <v>810897</v>
      </c>
      <c r="N37" s="92">
        <v>794329</v>
      </c>
      <c r="O37" s="92">
        <v>30787</v>
      </c>
      <c r="P37" s="92">
        <v>2139</v>
      </c>
      <c r="Q37" s="92">
        <v>7999</v>
      </c>
      <c r="R37" s="92">
        <v>21194</v>
      </c>
      <c r="S37" s="92">
        <v>269009</v>
      </c>
      <c r="T37" s="92">
        <v>833</v>
      </c>
      <c r="U37" s="92">
        <v>9433</v>
      </c>
      <c r="V37" s="92">
        <v>16568</v>
      </c>
      <c r="W37" s="92">
        <v>61035</v>
      </c>
      <c r="X37" s="92">
        <v>193211</v>
      </c>
      <c r="Y37" s="89" t="s">
        <v>105</v>
      </c>
      <c r="Z37" s="92">
        <v>140162</v>
      </c>
      <c r="AA37" s="92">
        <v>935</v>
      </c>
      <c r="AB37" s="92">
        <v>966</v>
      </c>
      <c r="AC37" s="92">
        <v>1401</v>
      </c>
      <c r="AD37" s="92">
        <v>2096</v>
      </c>
      <c r="AE37" s="92">
        <v>5398</v>
      </c>
      <c r="AF37" s="92">
        <v>347</v>
      </c>
      <c r="AG37" s="92">
        <v>40411</v>
      </c>
      <c r="AH37" s="92">
        <v>22613</v>
      </c>
      <c r="AI37" s="92">
        <v>22450</v>
      </c>
      <c r="AJ37" s="92">
        <v>10130</v>
      </c>
      <c r="AK37" s="92">
        <v>6255</v>
      </c>
      <c r="AL37" s="92">
        <v>2418</v>
      </c>
      <c r="AM37" s="92">
        <v>2740</v>
      </c>
      <c r="AN37" s="92">
        <v>15441</v>
      </c>
      <c r="AO37" s="92">
        <v>34843</v>
      </c>
      <c r="AP37" s="92">
        <v>279966</v>
      </c>
      <c r="AQ37" s="92">
        <v>926</v>
      </c>
      <c r="AR37" s="92">
        <v>14673</v>
      </c>
      <c r="AS37" s="92">
        <v>38511</v>
      </c>
      <c r="AT37" s="89" t="s">
        <v>105</v>
      </c>
      <c r="AU37" s="89" t="s">
        <v>105</v>
      </c>
      <c r="AV37" s="89" t="s">
        <v>105</v>
      </c>
      <c r="AW37" s="89" t="s">
        <v>105</v>
      </c>
      <c r="AX37" s="89" t="s">
        <v>105</v>
      </c>
      <c r="AY37" s="92">
        <v>34193</v>
      </c>
      <c r="AZ37" s="89" t="s">
        <v>105</v>
      </c>
      <c r="BA37" s="89" t="s">
        <v>105</v>
      </c>
      <c r="BB37" s="89" t="s">
        <v>105</v>
      </c>
      <c r="BC37" s="89" t="s">
        <v>105</v>
      </c>
    </row>
    <row r="38" spans="1:55">
      <c r="A38" s="84" t="s">
        <v>322</v>
      </c>
      <c r="B38" s="84" t="s">
        <v>312</v>
      </c>
      <c r="C38" s="89" t="s">
        <v>105</v>
      </c>
      <c r="D38" s="92">
        <v>2488</v>
      </c>
      <c r="E38" s="92">
        <v>2637</v>
      </c>
      <c r="F38" s="92">
        <v>3037</v>
      </c>
      <c r="G38" s="92">
        <v>2562</v>
      </c>
      <c r="H38" s="92">
        <v>2586</v>
      </c>
      <c r="I38" s="92">
        <v>2602</v>
      </c>
      <c r="J38" s="92">
        <v>2611</v>
      </c>
      <c r="K38" s="92">
        <v>2648</v>
      </c>
      <c r="L38" s="92">
        <v>2653</v>
      </c>
      <c r="M38" s="92">
        <v>2663</v>
      </c>
      <c r="N38" s="92">
        <v>2704</v>
      </c>
      <c r="O38" s="92">
        <v>3005</v>
      </c>
      <c r="P38" s="92">
        <v>262</v>
      </c>
      <c r="Q38" s="92">
        <v>779</v>
      </c>
      <c r="R38" s="92">
        <v>3970</v>
      </c>
      <c r="S38" s="92">
        <v>3302</v>
      </c>
      <c r="T38" s="92">
        <v>594</v>
      </c>
      <c r="U38" s="92">
        <v>2480</v>
      </c>
      <c r="V38" s="92">
        <v>1533</v>
      </c>
      <c r="W38" s="92">
        <v>1505</v>
      </c>
      <c r="X38" s="92">
        <v>3174</v>
      </c>
      <c r="Y38" s="89" t="s">
        <v>105</v>
      </c>
      <c r="Z38" s="92">
        <v>2461</v>
      </c>
      <c r="AA38" s="92">
        <v>1347</v>
      </c>
      <c r="AB38" s="92">
        <v>408</v>
      </c>
      <c r="AC38" s="92">
        <v>400</v>
      </c>
      <c r="AD38" s="92">
        <v>4797</v>
      </c>
      <c r="AE38" s="92">
        <v>529</v>
      </c>
      <c r="AF38" s="92">
        <v>890</v>
      </c>
      <c r="AG38" s="92">
        <v>2538</v>
      </c>
      <c r="AH38" s="92">
        <v>2823</v>
      </c>
      <c r="AI38" s="92">
        <v>587</v>
      </c>
      <c r="AJ38" s="92">
        <v>984</v>
      </c>
      <c r="AK38" s="92">
        <v>279</v>
      </c>
      <c r="AL38" s="92">
        <v>1216</v>
      </c>
      <c r="AM38" s="92">
        <v>507</v>
      </c>
      <c r="AN38" s="92">
        <v>2983</v>
      </c>
      <c r="AO38" s="92">
        <v>3927</v>
      </c>
      <c r="AP38" s="92">
        <v>4754</v>
      </c>
      <c r="AQ38" s="92">
        <v>3295</v>
      </c>
      <c r="AR38" s="92">
        <v>3267</v>
      </c>
      <c r="AS38" s="92">
        <v>5312</v>
      </c>
      <c r="AT38" s="89" t="s">
        <v>105</v>
      </c>
      <c r="AU38" s="89" t="s">
        <v>105</v>
      </c>
      <c r="AV38" s="89" t="s">
        <v>105</v>
      </c>
      <c r="AW38" s="89" t="s">
        <v>105</v>
      </c>
      <c r="AX38" s="89" t="s">
        <v>105</v>
      </c>
      <c r="AY38" s="92">
        <v>536</v>
      </c>
      <c r="AZ38" s="89" t="s">
        <v>105</v>
      </c>
      <c r="BA38" s="89" t="s">
        <v>105</v>
      </c>
      <c r="BB38" s="89" t="s">
        <v>105</v>
      </c>
      <c r="BC38" s="89" t="s">
        <v>105</v>
      </c>
    </row>
    <row r="39" spans="1:55">
      <c r="A39" s="84" t="s">
        <v>322</v>
      </c>
      <c r="B39" s="84" t="s">
        <v>313</v>
      </c>
      <c r="C39" s="89" t="s">
        <v>105</v>
      </c>
      <c r="D39" s="89" t="s">
        <v>105</v>
      </c>
      <c r="E39" s="89" t="s">
        <v>105</v>
      </c>
      <c r="F39" s="89" t="s">
        <v>105</v>
      </c>
      <c r="G39" s="89" t="s">
        <v>105</v>
      </c>
      <c r="H39" s="89" t="s">
        <v>105</v>
      </c>
      <c r="I39" s="89" t="s">
        <v>105</v>
      </c>
      <c r="J39" s="89" t="s">
        <v>105</v>
      </c>
      <c r="K39" s="89" t="s">
        <v>105</v>
      </c>
      <c r="L39" s="89" t="s">
        <v>105</v>
      </c>
      <c r="M39" s="89" t="s">
        <v>105</v>
      </c>
      <c r="N39" s="89" t="s">
        <v>105</v>
      </c>
      <c r="O39" s="89" t="s">
        <v>105</v>
      </c>
      <c r="P39" s="89" t="s">
        <v>105</v>
      </c>
      <c r="Q39" s="89" t="s">
        <v>105</v>
      </c>
      <c r="R39" s="89" t="s">
        <v>105</v>
      </c>
      <c r="S39" s="89" t="s">
        <v>105</v>
      </c>
      <c r="T39" s="89" t="s">
        <v>105</v>
      </c>
      <c r="U39" s="89" t="s">
        <v>105</v>
      </c>
      <c r="V39" s="89" t="s">
        <v>105</v>
      </c>
      <c r="W39" s="89" t="s">
        <v>105</v>
      </c>
      <c r="X39" s="89" t="s">
        <v>105</v>
      </c>
      <c r="Y39" s="89" t="s">
        <v>105</v>
      </c>
      <c r="Z39" s="89" t="s">
        <v>105</v>
      </c>
      <c r="AA39" s="89" t="s">
        <v>105</v>
      </c>
      <c r="AB39" s="89" t="s">
        <v>105</v>
      </c>
      <c r="AC39" s="89" t="s">
        <v>105</v>
      </c>
      <c r="AD39" s="89" t="s">
        <v>105</v>
      </c>
      <c r="AE39" s="89" t="s">
        <v>105</v>
      </c>
      <c r="AF39" s="89" t="s">
        <v>105</v>
      </c>
      <c r="AG39" s="89" t="s">
        <v>105</v>
      </c>
      <c r="AH39" s="89" t="s">
        <v>105</v>
      </c>
      <c r="AI39" s="89" t="s">
        <v>105</v>
      </c>
      <c r="AJ39" s="89" t="s">
        <v>105</v>
      </c>
      <c r="AK39" s="89" t="s">
        <v>105</v>
      </c>
      <c r="AL39" s="89" t="s">
        <v>105</v>
      </c>
      <c r="AM39" s="89" t="s">
        <v>105</v>
      </c>
      <c r="AN39" s="89" t="s">
        <v>105</v>
      </c>
      <c r="AO39" s="89" t="s">
        <v>105</v>
      </c>
      <c r="AP39" s="89" t="s">
        <v>105</v>
      </c>
      <c r="AQ39" s="89" t="s">
        <v>105</v>
      </c>
      <c r="AR39" s="89" t="s">
        <v>105</v>
      </c>
      <c r="AS39" s="89" t="s">
        <v>105</v>
      </c>
      <c r="AT39" s="89" t="s">
        <v>105</v>
      </c>
      <c r="AU39" s="89" t="s">
        <v>105</v>
      </c>
      <c r="AV39" s="89" t="s">
        <v>105</v>
      </c>
      <c r="AW39" s="89" t="s">
        <v>105</v>
      </c>
      <c r="AX39" s="89" t="s">
        <v>105</v>
      </c>
      <c r="AY39" s="89" t="s">
        <v>105</v>
      </c>
      <c r="AZ39" s="89" t="s">
        <v>105</v>
      </c>
      <c r="BA39" s="89" t="s">
        <v>105</v>
      </c>
      <c r="BB39" s="89" t="s">
        <v>105</v>
      </c>
      <c r="BC39" s="89" t="s">
        <v>105</v>
      </c>
    </row>
    <row r="40" spans="1:55">
      <c r="A40" s="84" t="s">
        <v>322</v>
      </c>
      <c r="B40" s="84" t="s">
        <v>314</v>
      </c>
      <c r="C40" s="89" t="s">
        <v>105</v>
      </c>
      <c r="D40" s="92">
        <v>1200781</v>
      </c>
      <c r="E40" s="92">
        <v>1163004</v>
      </c>
      <c r="F40" s="92">
        <v>1029325</v>
      </c>
      <c r="G40" s="92">
        <v>865440</v>
      </c>
      <c r="H40" s="92">
        <v>860740</v>
      </c>
      <c r="I40" s="92">
        <v>857598</v>
      </c>
      <c r="J40" s="92">
        <v>855554</v>
      </c>
      <c r="K40" s="92">
        <v>844378</v>
      </c>
      <c r="L40" s="92">
        <v>842057</v>
      </c>
      <c r="M40" s="92">
        <v>838161</v>
      </c>
      <c r="N40" s="92">
        <v>815173</v>
      </c>
      <c r="O40" s="92">
        <v>28779</v>
      </c>
      <c r="P40" s="92">
        <v>11507</v>
      </c>
      <c r="Q40" s="92">
        <v>23316</v>
      </c>
      <c r="R40" s="92">
        <v>15118</v>
      </c>
      <c r="S40" s="92">
        <v>240571</v>
      </c>
      <c r="T40" s="92">
        <v>2044</v>
      </c>
      <c r="U40" s="92">
        <v>8943</v>
      </c>
      <c r="V40" s="92">
        <v>22989</v>
      </c>
      <c r="W40" s="92">
        <v>77920</v>
      </c>
      <c r="X40" s="92">
        <v>185230</v>
      </c>
      <c r="Y40" s="89" t="s">
        <v>105</v>
      </c>
      <c r="Z40" s="92">
        <v>172690</v>
      </c>
      <c r="AA40" s="92">
        <v>1646</v>
      </c>
      <c r="AB40" s="92">
        <v>3142</v>
      </c>
      <c r="AC40" s="92">
        <v>4700</v>
      </c>
      <c r="AD40" s="92">
        <v>1517</v>
      </c>
      <c r="AE40" s="92">
        <v>16128</v>
      </c>
      <c r="AF40" s="92">
        <v>675</v>
      </c>
      <c r="AG40" s="92">
        <v>40411</v>
      </c>
      <c r="AH40" s="92">
        <v>26396</v>
      </c>
      <c r="AI40" s="92">
        <v>66957</v>
      </c>
      <c r="AJ40" s="92">
        <v>19265</v>
      </c>
      <c r="AK40" s="92">
        <v>26269</v>
      </c>
      <c r="AL40" s="92">
        <v>3896</v>
      </c>
      <c r="AM40" s="92">
        <v>11176</v>
      </c>
      <c r="AN40" s="92">
        <v>13452</v>
      </c>
      <c r="AO40" s="92">
        <v>31960</v>
      </c>
      <c r="AP40" s="92">
        <v>144086</v>
      </c>
      <c r="AQ40" s="92">
        <v>966</v>
      </c>
      <c r="AR40" s="92">
        <v>15275</v>
      </c>
      <c r="AS40" s="92">
        <v>26838</v>
      </c>
      <c r="AT40" s="89" t="s">
        <v>105</v>
      </c>
      <c r="AU40" s="89" t="s">
        <v>105</v>
      </c>
      <c r="AV40" s="89" t="s">
        <v>105</v>
      </c>
      <c r="AW40" s="89" t="s">
        <v>105</v>
      </c>
      <c r="AX40" s="89" t="s">
        <v>105</v>
      </c>
      <c r="AY40" s="92">
        <v>94874</v>
      </c>
      <c r="AZ40" s="89" t="s">
        <v>105</v>
      </c>
      <c r="BA40" s="89" t="s">
        <v>105</v>
      </c>
      <c r="BB40" s="89" t="s">
        <v>105</v>
      </c>
      <c r="BC40" s="89" t="s">
        <v>105</v>
      </c>
    </row>
    <row r="41" spans="1:55">
      <c r="A41" s="84" t="s">
        <v>322</v>
      </c>
      <c r="B41" s="84" t="s">
        <v>315</v>
      </c>
      <c r="C41" s="89" t="s">
        <v>105</v>
      </c>
      <c r="D41" s="92">
        <v>1337940</v>
      </c>
      <c r="E41" s="92">
        <v>1295849</v>
      </c>
      <c r="F41" s="92">
        <v>1146900</v>
      </c>
      <c r="G41" s="92">
        <v>964295</v>
      </c>
      <c r="H41" s="92">
        <v>959058</v>
      </c>
      <c r="I41" s="92">
        <v>955557</v>
      </c>
      <c r="J41" s="92">
        <v>953280</v>
      </c>
      <c r="K41" s="92">
        <v>940827</v>
      </c>
      <c r="L41" s="92">
        <v>938242</v>
      </c>
      <c r="M41" s="92">
        <v>933901</v>
      </c>
      <c r="N41" s="92">
        <v>908286</v>
      </c>
      <c r="O41" s="92">
        <v>32066</v>
      </c>
      <c r="P41" s="92">
        <v>12822</v>
      </c>
      <c r="Q41" s="92">
        <v>25979</v>
      </c>
      <c r="R41" s="92">
        <v>16845</v>
      </c>
      <c r="S41" s="92">
        <v>268050</v>
      </c>
      <c r="T41" s="92">
        <v>2277</v>
      </c>
      <c r="U41" s="92">
        <v>9965</v>
      </c>
      <c r="V41" s="92">
        <v>25615</v>
      </c>
      <c r="W41" s="92">
        <v>86820</v>
      </c>
      <c r="X41" s="92">
        <v>206388</v>
      </c>
      <c r="Y41" s="89" t="s">
        <v>105</v>
      </c>
      <c r="Z41" s="92">
        <v>192416</v>
      </c>
      <c r="AA41" s="92">
        <v>1834</v>
      </c>
      <c r="AB41" s="92">
        <v>3501</v>
      </c>
      <c r="AC41" s="92">
        <v>5237</v>
      </c>
      <c r="AD41" s="92">
        <v>1690</v>
      </c>
      <c r="AE41" s="92">
        <v>17970</v>
      </c>
      <c r="AF41" s="92">
        <v>752</v>
      </c>
      <c r="AG41" s="92">
        <v>45027</v>
      </c>
      <c r="AH41" s="92">
        <v>29411</v>
      </c>
      <c r="AI41" s="92">
        <v>74605</v>
      </c>
      <c r="AJ41" s="92">
        <v>21465</v>
      </c>
      <c r="AK41" s="92">
        <v>29269</v>
      </c>
      <c r="AL41" s="92">
        <v>4341</v>
      </c>
      <c r="AM41" s="92">
        <v>12453</v>
      </c>
      <c r="AN41" s="92">
        <v>14989</v>
      </c>
      <c r="AO41" s="92">
        <v>35610</v>
      </c>
      <c r="AP41" s="92">
        <v>160544</v>
      </c>
      <c r="AQ41" s="92">
        <v>1076</v>
      </c>
      <c r="AR41" s="92">
        <v>17020</v>
      </c>
      <c r="AS41" s="92">
        <v>29904</v>
      </c>
      <c r="AT41" s="89" t="s">
        <v>105</v>
      </c>
      <c r="AU41" s="89" t="s">
        <v>105</v>
      </c>
      <c r="AV41" s="89" t="s">
        <v>105</v>
      </c>
      <c r="AW41" s="89" t="s">
        <v>105</v>
      </c>
      <c r="AX41" s="89" t="s">
        <v>105</v>
      </c>
      <c r="AY41" s="92">
        <v>105711</v>
      </c>
      <c r="AZ41" s="89" t="s">
        <v>105</v>
      </c>
      <c r="BA41" s="89" t="s">
        <v>105</v>
      </c>
      <c r="BB41" s="89" t="s">
        <v>105</v>
      </c>
      <c r="BC41" s="89" t="s">
        <v>105</v>
      </c>
    </row>
    <row r="42" spans="1:55">
      <c r="A42" s="84" t="s">
        <v>322</v>
      </c>
      <c r="B42" s="84" t="s">
        <v>316</v>
      </c>
      <c r="C42" s="89" t="s">
        <v>105</v>
      </c>
      <c r="D42" s="89" t="s">
        <v>105</v>
      </c>
      <c r="E42" s="89" t="s">
        <v>105</v>
      </c>
      <c r="F42" s="89" t="s">
        <v>105</v>
      </c>
      <c r="G42" s="89" t="s">
        <v>105</v>
      </c>
      <c r="H42" s="89" t="s">
        <v>105</v>
      </c>
      <c r="I42" s="89" t="s">
        <v>105</v>
      </c>
      <c r="J42" s="89" t="s">
        <v>105</v>
      </c>
      <c r="K42" s="89" t="s">
        <v>105</v>
      </c>
      <c r="L42" s="89" t="s">
        <v>105</v>
      </c>
      <c r="M42" s="89" t="s">
        <v>105</v>
      </c>
      <c r="N42" s="89" t="s">
        <v>105</v>
      </c>
      <c r="O42" s="89" t="s">
        <v>105</v>
      </c>
      <c r="P42" s="89" t="s">
        <v>105</v>
      </c>
      <c r="Q42" s="89" t="s">
        <v>105</v>
      </c>
      <c r="R42" s="89" t="s">
        <v>105</v>
      </c>
      <c r="S42" s="89" t="s">
        <v>105</v>
      </c>
      <c r="T42" s="89" t="s">
        <v>105</v>
      </c>
      <c r="U42" s="89" t="s">
        <v>105</v>
      </c>
      <c r="V42" s="89" t="s">
        <v>105</v>
      </c>
      <c r="W42" s="89" t="s">
        <v>105</v>
      </c>
      <c r="X42" s="89" t="s">
        <v>105</v>
      </c>
      <c r="Y42" s="89" t="s">
        <v>105</v>
      </c>
      <c r="Z42" s="89" t="s">
        <v>105</v>
      </c>
      <c r="AA42" s="89" t="s">
        <v>105</v>
      </c>
      <c r="AB42" s="89" t="s">
        <v>105</v>
      </c>
      <c r="AC42" s="89" t="s">
        <v>105</v>
      </c>
      <c r="AD42" s="89" t="s">
        <v>105</v>
      </c>
      <c r="AE42" s="89" t="s">
        <v>105</v>
      </c>
      <c r="AF42" s="89" t="s">
        <v>105</v>
      </c>
      <c r="AG42" s="89" t="s">
        <v>105</v>
      </c>
      <c r="AH42" s="89" t="s">
        <v>105</v>
      </c>
      <c r="AI42" s="89" t="s">
        <v>105</v>
      </c>
      <c r="AJ42" s="89" t="s">
        <v>105</v>
      </c>
      <c r="AK42" s="89" t="s">
        <v>105</v>
      </c>
      <c r="AL42" s="89" t="s">
        <v>105</v>
      </c>
      <c r="AM42" s="89" t="s">
        <v>105</v>
      </c>
      <c r="AN42" s="89" t="s">
        <v>105</v>
      </c>
      <c r="AO42" s="89" t="s">
        <v>105</v>
      </c>
      <c r="AP42" s="89" t="s">
        <v>105</v>
      </c>
      <c r="AQ42" s="89" t="s">
        <v>105</v>
      </c>
      <c r="AR42" s="89" t="s">
        <v>105</v>
      </c>
      <c r="AS42" s="89" t="s">
        <v>105</v>
      </c>
      <c r="AT42" s="89" t="s">
        <v>105</v>
      </c>
      <c r="AU42" s="89" t="s">
        <v>105</v>
      </c>
      <c r="AV42" s="89" t="s">
        <v>105</v>
      </c>
      <c r="AW42" s="89" t="s">
        <v>105</v>
      </c>
      <c r="AX42" s="89" t="s">
        <v>105</v>
      </c>
      <c r="AY42" s="89" t="s">
        <v>105</v>
      </c>
      <c r="AZ42" s="89" t="s">
        <v>105</v>
      </c>
      <c r="BA42" s="89" t="s">
        <v>105</v>
      </c>
      <c r="BB42" s="89" t="s">
        <v>105</v>
      </c>
      <c r="BC42" s="89" t="s">
        <v>105</v>
      </c>
    </row>
    <row r="43" spans="1:55">
      <c r="A43" s="84" t="s">
        <v>322</v>
      </c>
      <c r="B43" s="84" t="s">
        <v>317</v>
      </c>
      <c r="C43" s="89" t="s">
        <v>105</v>
      </c>
      <c r="D43" s="92">
        <v>2500</v>
      </c>
      <c r="E43" s="92">
        <v>2600</v>
      </c>
      <c r="F43" s="92">
        <v>2700</v>
      </c>
      <c r="G43" s="92">
        <v>2700</v>
      </c>
      <c r="H43" s="92">
        <v>2700</v>
      </c>
      <c r="I43" s="92">
        <v>2700</v>
      </c>
      <c r="J43" s="92">
        <v>2700</v>
      </c>
      <c r="K43" s="92">
        <v>2700</v>
      </c>
      <c r="L43" s="92">
        <v>2700</v>
      </c>
      <c r="M43" s="92">
        <v>2800</v>
      </c>
      <c r="N43" s="92">
        <v>2800</v>
      </c>
      <c r="O43" s="92">
        <v>2800</v>
      </c>
      <c r="P43" s="92">
        <v>1400</v>
      </c>
      <c r="Q43" s="92">
        <v>2300</v>
      </c>
      <c r="R43" s="92">
        <v>2800</v>
      </c>
      <c r="S43" s="92">
        <v>3000</v>
      </c>
      <c r="T43" s="92">
        <v>1500</v>
      </c>
      <c r="U43" s="92">
        <v>2400</v>
      </c>
      <c r="V43" s="92">
        <v>2100</v>
      </c>
      <c r="W43" s="92">
        <v>1900</v>
      </c>
      <c r="X43" s="92">
        <v>3000</v>
      </c>
      <c r="Y43" s="89" t="s">
        <v>105</v>
      </c>
      <c r="Z43" s="92">
        <v>3000</v>
      </c>
      <c r="AA43" s="92">
        <v>2400</v>
      </c>
      <c r="AB43" s="92">
        <v>1300</v>
      </c>
      <c r="AC43" s="92">
        <v>1300</v>
      </c>
      <c r="AD43" s="92">
        <v>3500</v>
      </c>
      <c r="AE43" s="92">
        <v>1600</v>
      </c>
      <c r="AF43" s="92">
        <v>1700</v>
      </c>
      <c r="AG43" s="92">
        <v>2500</v>
      </c>
      <c r="AH43" s="92">
        <v>3300</v>
      </c>
      <c r="AI43" s="92">
        <v>1800</v>
      </c>
      <c r="AJ43" s="92">
        <v>1900</v>
      </c>
      <c r="AK43" s="92">
        <v>1200</v>
      </c>
      <c r="AL43" s="92">
        <v>2000</v>
      </c>
      <c r="AM43" s="92">
        <v>2100</v>
      </c>
      <c r="AN43" s="92">
        <v>2600</v>
      </c>
      <c r="AO43" s="92">
        <v>3600</v>
      </c>
      <c r="AP43" s="92">
        <v>2400</v>
      </c>
      <c r="AQ43" s="92">
        <v>3400</v>
      </c>
      <c r="AR43" s="92">
        <v>3400</v>
      </c>
      <c r="AS43" s="92">
        <v>3700</v>
      </c>
      <c r="AT43" s="89" t="s">
        <v>105</v>
      </c>
      <c r="AU43" s="89" t="s">
        <v>105</v>
      </c>
      <c r="AV43" s="89" t="s">
        <v>105</v>
      </c>
      <c r="AW43" s="89" t="s">
        <v>105</v>
      </c>
      <c r="AX43" s="89" t="s">
        <v>105</v>
      </c>
      <c r="AY43" s="92">
        <v>1500</v>
      </c>
      <c r="AZ43" s="89" t="s">
        <v>105</v>
      </c>
      <c r="BA43" s="89" t="s">
        <v>105</v>
      </c>
      <c r="BB43" s="89" t="s">
        <v>105</v>
      </c>
      <c r="BC43" s="89" t="s">
        <v>105</v>
      </c>
    </row>
    <row r="44" spans="1:55">
      <c r="A44" s="84" t="s">
        <v>322</v>
      </c>
      <c r="B44" s="84" t="s">
        <v>318</v>
      </c>
      <c r="C44" s="89" t="s">
        <v>105</v>
      </c>
      <c r="D44" s="92">
        <v>2800</v>
      </c>
      <c r="E44" s="92">
        <v>2900</v>
      </c>
      <c r="F44" s="92">
        <v>3000</v>
      </c>
      <c r="G44" s="92">
        <v>3000</v>
      </c>
      <c r="H44" s="92">
        <v>3000</v>
      </c>
      <c r="I44" s="92">
        <v>3000</v>
      </c>
      <c r="J44" s="92">
        <v>3000</v>
      </c>
      <c r="K44" s="92">
        <v>3100</v>
      </c>
      <c r="L44" s="92">
        <v>3100</v>
      </c>
      <c r="M44" s="92">
        <v>3100</v>
      </c>
      <c r="N44" s="92">
        <v>3100</v>
      </c>
      <c r="O44" s="92">
        <v>3100</v>
      </c>
      <c r="P44" s="92">
        <v>1600</v>
      </c>
      <c r="Q44" s="92">
        <v>2500</v>
      </c>
      <c r="R44" s="92">
        <v>3200</v>
      </c>
      <c r="S44" s="92">
        <v>3300</v>
      </c>
      <c r="T44" s="92">
        <v>1600</v>
      </c>
      <c r="U44" s="92">
        <v>2600</v>
      </c>
      <c r="V44" s="92">
        <v>2400</v>
      </c>
      <c r="W44" s="92">
        <v>2100</v>
      </c>
      <c r="X44" s="92">
        <v>3400</v>
      </c>
      <c r="Y44" s="89" t="s">
        <v>105</v>
      </c>
      <c r="Z44" s="92">
        <v>3400</v>
      </c>
      <c r="AA44" s="92">
        <v>2600</v>
      </c>
      <c r="AB44" s="92">
        <v>1500</v>
      </c>
      <c r="AC44" s="92">
        <v>1500</v>
      </c>
      <c r="AD44" s="92">
        <v>3900</v>
      </c>
      <c r="AE44" s="92">
        <v>1800</v>
      </c>
      <c r="AF44" s="92">
        <v>1900</v>
      </c>
      <c r="AG44" s="92">
        <v>2800</v>
      </c>
      <c r="AH44" s="92">
        <v>3700</v>
      </c>
      <c r="AI44" s="92">
        <v>2000</v>
      </c>
      <c r="AJ44" s="92">
        <v>2100</v>
      </c>
      <c r="AK44" s="92">
        <v>1300</v>
      </c>
      <c r="AL44" s="92">
        <v>2200</v>
      </c>
      <c r="AM44" s="92">
        <v>2300</v>
      </c>
      <c r="AN44" s="92">
        <v>2900</v>
      </c>
      <c r="AO44" s="92">
        <v>4000</v>
      </c>
      <c r="AP44" s="92">
        <v>2700</v>
      </c>
      <c r="AQ44" s="92">
        <v>3800</v>
      </c>
      <c r="AR44" s="92">
        <v>3800</v>
      </c>
      <c r="AS44" s="92">
        <v>4100</v>
      </c>
      <c r="AT44" s="89" t="s">
        <v>105</v>
      </c>
      <c r="AU44" s="89" t="s">
        <v>105</v>
      </c>
      <c r="AV44" s="89" t="s">
        <v>105</v>
      </c>
      <c r="AW44" s="89" t="s">
        <v>105</v>
      </c>
      <c r="AX44" s="89" t="s">
        <v>105</v>
      </c>
      <c r="AY44" s="92">
        <v>1700</v>
      </c>
      <c r="AZ44" s="89" t="s">
        <v>105</v>
      </c>
      <c r="BA44" s="89" t="s">
        <v>105</v>
      </c>
      <c r="BB44" s="89" t="s">
        <v>105</v>
      </c>
      <c r="BC44" s="89" t="s">
        <v>105</v>
      </c>
    </row>
    <row r="45" spans="1:55">
      <c r="A45" s="84" t="s">
        <v>322</v>
      </c>
      <c r="B45" s="84" t="s">
        <v>319</v>
      </c>
      <c r="C45" s="89" t="s">
        <v>105</v>
      </c>
      <c r="D45" s="89" t="s">
        <v>105</v>
      </c>
      <c r="E45" s="89" t="s">
        <v>105</v>
      </c>
      <c r="F45" s="89" t="s">
        <v>105</v>
      </c>
      <c r="G45" s="89" t="s">
        <v>105</v>
      </c>
      <c r="H45" s="89" t="s">
        <v>105</v>
      </c>
      <c r="I45" s="89" t="s">
        <v>105</v>
      </c>
      <c r="J45" s="89" t="s">
        <v>105</v>
      </c>
      <c r="K45" s="89" t="s">
        <v>105</v>
      </c>
      <c r="L45" s="89" t="s">
        <v>105</v>
      </c>
      <c r="M45" s="89" t="s">
        <v>105</v>
      </c>
      <c r="N45" s="89" t="s">
        <v>105</v>
      </c>
      <c r="O45" s="89" t="s">
        <v>105</v>
      </c>
      <c r="P45" s="89" t="s">
        <v>105</v>
      </c>
      <c r="Q45" s="89" t="s">
        <v>105</v>
      </c>
      <c r="R45" s="89" t="s">
        <v>105</v>
      </c>
      <c r="S45" s="89" t="s">
        <v>105</v>
      </c>
      <c r="T45" s="89" t="s">
        <v>105</v>
      </c>
      <c r="U45" s="89" t="s">
        <v>105</v>
      </c>
      <c r="V45" s="89" t="s">
        <v>105</v>
      </c>
      <c r="W45" s="89" t="s">
        <v>105</v>
      </c>
      <c r="X45" s="89" t="s">
        <v>105</v>
      </c>
      <c r="Y45" s="89" t="s">
        <v>105</v>
      </c>
      <c r="Z45" s="89" t="s">
        <v>105</v>
      </c>
      <c r="AA45" s="89" t="s">
        <v>105</v>
      </c>
      <c r="AB45" s="89" t="s">
        <v>105</v>
      </c>
      <c r="AC45" s="89" t="s">
        <v>105</v>
      </c>
      <c r="AD45" s="89" t="s">
        <v>105</v>
      </c>
      <c r="AE45" s="89" t="s">
        <v>105</v>
      </c>
      <c r="AF45" s="89" t="s">
        <v>105</v>
      </c>
      <c r="AG45" s="89" t="s">
        <v>105</v>
      </c>
      <c r="AH45" s="89" t="s">
        <v>105</v>
      </c>
      <c r="AI45" s="89" t="s">
        <v>105</v>
      </c>
      <c r="AJ45" s="89" t="s">
        <v>105</v>
      </c>
      <c r="AK45" s="89" t="s">
        <v>105</v>
      </c>
      <c r="AL45" s="89" t="s">
        <v>105</v>
      </c>
      <c r="AM45" s="89" t="s">
        <v>105</v>
      </c>
      <c r="AN45" s="89" t="s">
        <v>105</v>
      </c>
      <c r="AO45" s="89" t="s">
        <v>105</v>
      </c>
      <c r="AP45" s="89" t="s">
        <v>105</v>
      </c>
      <c r="AQ45" s="89" t="s">
        <v>105</v>
      </c>
      <c r="AR45" s="89" t="s">
        <v>105</v>
      </c>
      <c r="AS45" s="89" t="s">
        <v>105</v>
      </c>
      <c r="AT45" s="89" t="s">
        <v>105</v>
      </c>
      <c r="AU45" s="89" t="s">
        <v>105</v>
      </c>
      <c r="AV45" s="89" t="s">
        <v>105</v>
      </c>
      <c r="AW45" s="89" t="s">
        <v>105</v>
      </c>
      <c r="AX45" s="89" t="s">
        <v>105</v>
      </c>
      <c r="AY45" s="89" t="s">
        <v>105</v>
      </c>
      <c r="AZ45" s="89" t="s">
        <v>105</v>
      </c>
      <c r="BA45" s="89" t="s">
        <v>105</v>
      </c>
      <c r="BB45" s="89" t="s">
        <v>105</v>
      </c>
      <c r="BC45" s="89" t="s">
        <v>105</v>
      </c>
    </row>
    <row r="46" spans="1:55">
      <c r="A46" s="84" t="s">
        <v>322</v>
      </c>
      <c r="B46" s="84" t="s">
        <v>320</v>
      </c>
      <c r="C46" s="89" t="s">
        <v>105</v>
      </c>
      <c r="D46" s="92">
        <v>100</v>
      </c>
      <c r="E46" s="92">
        <v>103</v>
      </c>
      <c r="F46" s="92">
        <v>110</v>
      </c>
      <c r="G46" s="92">
        <v>109</v>
      </c>
      <c r="H46" s="92">
        <v>109</v>
      </c>
      <c r="I46" s="92">
        <v>110</v>
      </c>
      <c r="J46" s="92">
        <v>110</v>
      </c>
      <c r="K46" s="92">
        <v>110</v>
      </c>
      <c r="L46" s="92">
        <v>110</v>
      </c>
      <c r="M46" s="92">
        <v>111</v>
      </c>
      <c r="N46" s="92">
        <v>112</v>
      </c>
      <c r="O46" s="92">
        <v>113</v>
      </c>
      <c r="P46" s="92">
        <v>57</v>
      </c>
      <c r="Q46" s="92">
        <v>91</v>
      </c>
      <c r="R46" s="92">
        <v>114</v>
      </c>
      <c r="S46" s="92">
        <v>119</v>
      </c>
      <c r="T46" s="92">
        <v>59</v>
      </c>
      <c r="U46" s="92">
        <v>94</v>
      </c>
      <c r="V46" s="92">
        <v>86</v>
      </c>
      <c r="W46" s="92">
        <v>77</v>
      </c>
      <c r="X46" s="92">
        <v>122</v>
      </c>
      <c r="Y46" s="89" t="s">
        <v>105</v>
      </c>
      <c r="Z46" s="92">
        <v>122</v>
      </c>
      <c r="AA46" s="92">
        <v>95</v>
      </c>
      <c r="AB46" s="92">
        <v>53</v>
      </c>
      <c r="AC46" s="92">
        <v>54</v>
      </c>
      <c r="AD46" s="92">
        <v>140</v>
      </c>
      <c r="AE46" s="92">
        <v>63</v>
      </c>
      <c r="AF46" s="92">
        <v>70</v>
      </c>
      <c r="AG46" s="92">
        <v>102</v>
      </c>
      <c r="AH46" s="92">
        <v>132</v>
      </c>
      <c r="AI46" s="92">
        <v>70</v>
      </c>
      <c r="AJ46" s="92">
        <v>75</v>
      </c>
      <c r="AK46" s="92">
        <v>47</v>
      </c>
      <c r="AL46" s="92">
        <v>79</v>
      </c>
      <c r="AM46" s="92">
        <v>83</v>
      </c>
      <c r="AN46" s="92">
        <v>104</v>
      </c>
      <c r="AO46" s="92">
        <v>145</v>
      </c>
      <c r="AP46" s="92">
        <v>98</v>
      </c>
      <c r="AQ46" s="92">
        <v>138</v>
      </c>
      <c r="AR46" s="92">
        <v>137</v>
      </c>
      <c r="AS46" s="92">
        <v>149</v>
      </c>
      <c r="AT46" s="89" t="s">
        <v>105</v>
      </c>
      <c r="AU46" s="89" t="s">
        <v>105</v>
      </c>
      <c r="AV46" s="89" t="s">
        <v>105</v>
      </c>
      <c r="AW46" s="89" t="s">
        <v>105</v>
      </c>
      <c r="AX46" s="89" t="s">
        <v>105</v>
      </c>
      <c r="AY46" s="92">
        <v>60</v>
      </c>
      <c r="AZ46" s="89" t="s">
        <v>105</v>
      </c>
      <c r="BA46" s="89" t="s">
        <v>105</v>
      </c>
      <c r="BB46" s="89" t="s">
        <v>105</v>
      </c>
      <c r="BC46" s="89" t="s">
        <v>105</v>
      </c>
    </row>
    <row r="47" spans="1:55">
      <c r="A47" s="84" t="s">
        <v>322</v>
      </c>
      <c r="B47" s="84" t="s">
        <v>321</v>
      </c>
      <c r="C47" s="89" t="s">
        <v>105</v>
      </c>
      <c r="D47" s="92">
        <v>91</v>
      </c>
      <c r="E47" s="92">
        <v>94</v>
      </c>
      <c r="F47" s="92">
        <v>100</v>
      </c>
      <c r="G47" s="92">
        <v>99</v>
      </c>
      <c r="H47" s="92">
        <v>100</v>
      </c>
      <c r="I47" s="92">
        <v>100</v>
      </c>
      <c r="J47" s="92">
        <v>100</v>
      </c>
      <c r="K47" s="92">
        <v>101</v>
      </c>
      <c r="L47" s="92">
        <v>101</v>
      </c>
      <c r="M47" s="92">
        <v>101</v>
      </c>
      <c r="N47" s="92">
        <v>102</v>
      </c>
      <c r="O47" s="92">
        <v>103</v>
      </c>
      <c r="P47" s="92">
        <v>52</v>
      </c>
      <c r="Q47" s="92">
        <v>83</v>
      </c>
      <c r="R47" s="92">
        <v>104</v>
      </c>
      <c r="S47" s="92">
        <v>108</v>
      </c>
      <c r="T47" s="92">
        <v>53</v>
      </c>
      <c r="U47" s="92">
        <v>86</v>
      </c>
      <c r="V47" s="92">
        <v>78</v>
      </c>
      <c r="W47" s="92">
        <v>70</v>
      </c>
      <c r="X47" s="92">
        <v>112</v>
      </c>
      <c r="Y47" s="89" t="s">
        <v>105</v>
      </c>
      <c r="Z47" s="92">
        <v>111</v>
      </c>
      <c r="AA47" s="92">
        <v>87</v>
      </c>
      <c r="AB47" s="92">
        <v>49</v>
      </c>
      <c r="AC47" s="92">
        <v>49</v>
      </c>
      <c r="AD47" s="92">
        <v>127</v>
      </c>
      <c r="AE47" s="92">
        <v>58</v>
      </c>
      <c r="AF47" s="92">
        <v>63</v>
      </c>
      <c r="AG47" s="92">
        <v>93</v>
      </c>
      <c r="AH47" s="92">
        <v>121</v>
      </c>
      <c r="AI47" s="92">
        <v>64</v>
      </c>
      <c r="AJ47" s="92">
        <v>69</v>
      </c>
      <c r="AK47" s="92">
        <v>43</v>
      </c>
      <c r="AL47" s="92">
        <v>72</v>
      </c>
      <c r="AM47" s="92">
        <v>76</v>
      </c>
      <c r="AN47" s="92">
        <v>95</v>
      </c>
      <c r="AO47" s="92">
        <v>132</v>
      </c>
      <c r="AP47" s="92">
        <v>90</v>
      </c>
      <c r="AQ47" s="92">
        <v>126</v>
      </c>
      <c r="AR47" s="92">
        <v>125</v>
      </c>
      <c r="AS47" s="92">
        <v>136</v>
      </c>
      <c r="AT47" s="89" t="s">
        <v>105</v>
      </c>
      <c r="AU47" s="89" t="s">
        <v>105</v>
      </c>
      <c r="AV47" s="89" t="s">
        <v>105</v>
      </c>
      <c r="AW47" s="89" t="s">
        <v>105</v>
      </c>
      <c r="AX47" s="89" t="s">
        <v>105</v>
      </c>
      <c r="AY47" s="92">
        <v>55</v>
      </c>
      <c r="AZ47" s="89" t="s">
        <v>105</v>
      </c>
      <c r="BA47" s="89" t="s">
        <v>105</v>
      </c>
      <c r="BB47" s="89" t="s">
        <v>105</v>
      </c>
      <c r="BC47" s="89" t="s">
        <v>105</v>
      </c>
    </row>
    <row r="48" spans="1:55">
      <c r="A48" s="84" t="s">
        <v>323</v>
      </c>
      <c r="B48" s="84" t="s">
        <v>303</v>
      </c>
      <c r="C48" s="89" t="s">
        <v>105</v>
      </c>
      <c r="D48" s="89" t="s">
        <v>105</v>
      </c>
      <c r="E48" s="89" t="s">
        <v>105</v>
      </c>
      <c r="F48" s="89" t="s">
        <v>105</v>
      </c>
      <c r="G48" s="89" t="s">
        <v>105</v>
      </c>
      <c r="H48" s="89" t="s">
        <v>105</v>
      </c>
      <c r="I48" s="89" t="s">
        <v>105</v>
      </c>
      <c r="J48" s="89" t="s">
        <v>105</v>
      </c>
      <c r="K48" s="89" t="s">
        <v>105</v>
      </c>
      <c r="L48" s="89" t="s">
        <v>105</v>
      </c>
      <c r="M48" s="89" t="s">
        <v>105</v>
      </c>
      <c r="N48" s="89" t="s">
        <v>105</v>
      </c>
      <c r="O48" s="89" t="s">
        <v>105</v>
      </c>
      <c r="P48" s="89" t="s">
        <v>105</v>
      </c>
      <c r="Q48" s="89" t="s">
        <v>105</v>
      </c>
      <c r="R48" s="89" t="s">
        <v>105</v>
      </c>
      <c r="S48" s="89" t="s">
        <v>105</v>
      </c>
      <c r="T48" s="89" t="s">
        <v>105</v>
      </c>
      <c r="U48" s="89" t="s">
        <v>105</v>
      </c>
      <c r="V48" s="89" t="s">
        <v>105</v>
      </c>
      <c r="W48" s="89" t="s">
        <v>105</v>
      </c>
      <c r="X48" s="89" t="s">
        <v>105</v>
      </c>
      <c r="Y48" s="89" t="s">
        <v>105</v>
      </c>
      <c r="Z48" s="89" t="s">
        <v>105</v>
      </c>
      <c r="AA48" s="89" t="s">
        <v>105</v>
      </c>
      <c r="AB48" s="89" t="s">
        <v>105</v>
      </c>
      <c r="AC48" s="89" t="s">
        <v>105</v>
      </c>
      <c r="AD48" s="89" t="s">
        <v>105</v>
      </c>
      <c r="AE48" s="89" t="s">
        <v>105</v>
      </c>
      <c r="AF48" s="89" t="s">
        <v>105</v>
      </c>
      <c r="AG48" s="89" t="s">
        <v>105</v>
      </c>
      <c r="AH48" s="89" t="s">
        <v>105</v>
      </c>
      <c r="AI48" s="89" t="s">
        <v>105</v>
      </c>
      <c r="AJ48" s="89" t="s">
        <v>105</v>
      </c>
      <c r="AK48" s="89" t="s">
        <v>105</v>
      </c>
      <c r="AL48" s="89" t="s">
        <v>105</v>
      </c>
      <c r="AM48" s="89" t="s">
        <v>105</v>
      </c>
      <c r="AN48" s="89" t="s">
        <v>105</v>
      </c>
      <c r="AO48" s="89" t="s">
        <v>105</v>
      </c>
      <c r="AP48" s="89" t="s">
        <v>105</v>
      </c>
      <c r="AQ48" s="89" t="s">
        <v>105</v>
      </c>
      <c r="AR48" s="89" t="s">
        <v>105</v>
      </c>
      <c r="AS48" s="89" t="s">
        <v>105</v>
      </c>
      <c r="AT48" s="89" t="s">
        <v>105</v>
      </c>
      <c r="AU48" s="89" t="s">
        <v>105</v>
      </c>
      <c r="AV48" s="89" t="s">
        <v>105</v>
      </c>
      <c r="AW48" s="89" t="s">
        <v>105</v>
      </c>
      <c r="AX48" s="89" t="s">
        <v>105</v>
      </c>
      <c r="AY48" s="89" t="s">
        <v>105</v>
      </c>
      <c r="AZ48" s="89" t="s">
        <v>105</v>
      </c>
      <c r="BA48" s="89" t="s">
        <v>105</v>
      </c>
      <c r="BB48" s="89" t="s">
        <v>105</v>
      </c>
      <c r="BC48" s="89" t="s">
        <v>105</v>
      </c>
    </row>
    <row r="49" spans="1:55">
      <c r="A49" s="84" t="s">
        <v>323</v>
      </c>
      <c r="B49" s="84" t="s">
        <v>304</v>
      </c>
      <c r="C49" s="89" t="s">
        <v>105</v>
      </c>
      <c r="D49" s="85">
        <v>1</v>
      </c>
      <c r="E49" s="86">
        <v>1.0221100000000001</v>
      </c>
      <c r="F49" s="86">
        <v>1.09067</v>
      </c>
      <c r="G49" s="86">
        <v>1.1051599999999999</v>
      </c>
      <c r="H49" s="86">
        <v>1.1089899999999999</v>
      </c>
      <c r="I49" s="86">
        <v>1.11161</v>
      </c>
      <c r="J49" s="86">
        <v>1.1135699999999999</v>
      </c>
      <c r="K49" s="86">
        <v>1.1270500000000001</v>
      </c>
      <c r="L49" s="86">
        <v>1.12835</v>
      </c>
      <c r="M49" s="86">
        <v>1.1294500000000001</v>
      </c>
      <c r="N49" s="86">
        <v>1.13879</v>
      </c>
      <c r="O49" s="86">
        <v>1.10337</v>
      </c>
      <c r="P49" s="85">
        <v>0.80253300000000005</v>
      </c>
      <c r="Q49" s="87">
        <v>20.144600000000001</v>
      </c>
      <c r="R49" s="87">
        <v>13.210699999999999</v>
      </c>
      <c r="S49" s="86">
        <v>1.1396500000000001</v>
      </c>
      <c r="T49" s="85">
        <v>0.42397600000000002</v>
      </c>
      <c r="U49" s="86">
        <v>1.0233300000000001</v>
      </c>
      <c r="V49" s="85">
        <v>0.728634</v>
      </c>
      <c r="W49" s="85">
        <v>0.96432600000000002</v>
      </c>
      <c r="X49" s="86">
        <v>1.0812299999999999</v>
      </c>
      <c r="Y49" s="89" t="s">
        <v>105</v>
      </c>
      <c r="Z49" s="86">
        <v>1.34785</v>
      </c>
      <c r="AA49" s="85">
        <v>0.71882400000000002</v>
      </c>
      <c r="AB49" s="85">
        <v>0.44834499999999999</v>
      </c>
      <c r="AC49" s="85">
        <v>0.55957599999999996</v>
      </c>
      <c r="AD49" s="85">
        <v>0.98751100000000003</v>
      </c>
      <c r="AE49" s="88">
        <v>160.21600000000001</v>
      </c>
      <c r="AF49" s="85">
        <v>0.53030299999999997</v>
      </c>
      <c r="AG49" s="86">
        <v>1.01623</v>
      </c>
      <c r="AH49" s="86">
        <v>1.13113</v>
      </c>
      <c r="AI49" s="86">
        <v>2.4456000000000002</v>
      </c>
      <c r="AJ49" s="86">
        <v>1.1274999999999999</v>
      </c>
      <c r="AK49" s="85">
        <v>0.42674299999999998</v>
      </c>
      <c r="AL49" s="85">
        <v>0.81556300000000004</v>
      </c>
      <c r="AM49" s="85">
        <v>0.64266400000000001</v>
      </c>
      <c r="AN49" s="85">
        <v>0.968194</v>
      </c>
      <c r="AO49" s="86">
        <v>8.8241499999999995</v>
      </c>
      <c r="AP49" s="85">
        <v>0.52566900000000005</v>
      </c>
      <c r="AQ49" s="87">
        <v>81.232500000000002</v>
      </c>
      <c r="AR49" s="86">
        <v>6.6250499999999999</v>
      </c>
      <c r="AS49" s="86">
        <v>1.5133399999999999</v>
      </c>
      <c r="AT49" s="89" t="s">
        <v>105</v>
      </c>
      <c r="AU49" s="89" t="s">
        <v>105</v>
      </c>
      <c r="AV49" s="89" t="s">
        <v>105</v>
      </c>
      <c r="AW49" s="89" t="s">
        <v>105</v>
      </c>
      <c r="AX49" s="89" t="s">
        <v>105</v>
      </c>
      <c r="AY49" s="85">
        <v>0.360016</v>
      </c>
      <c r="AZ49" s="89" t="s">
        <v>105</v>
      </c>
      <c r="BA49" s="89" t="s">
        <v>105</v>
      </c>
      <c r="BB49" s="89" t="s">
        <v>105</v>
      </c>
      <c r="BC49" s="89" t="s">
        <v>105</v>
      </c>
    </row>
    <row r="50" spans="1:55">
      <c r="A50" s="84" t="s">
        <v>323</v>
      </c>
      <c r="B50" s="84" t="s">
        <v>305</v>
      </c>
      <c r="C50" s="89" t="s">
        <v>105</v>
      </c>
      <c r="D50" s="85">
        <v>0.91687099999999999</v>
      </c>
      <c r="E50" s="85">
        <v>0.937141</v>
      </c>
      <c r="F50" s="85">
        <v>1</v>
      </c>
      <c r="G50" s="86">
        <v>1.01329</v>
      </c>
      <c r="H50" s="86">
        <v>1.0167999999999999</v>
      </c>
      <c r="I50" s="86">
        <v>1.0192099999999999</v>
      </c>
      <c r="J50" s="86">
        <v>1.0209999999999999</v>
      </c>
      <c r="K50" s="86">
        <v>1.0333600000000001</v>
      </c>
      <c r="L50" s="86">
        <v>1.0345500000000001</v>
      </c>
      <c r="M50" s="86">
        <v>1.03556</v>
      </c>
      <c r="N50" s="86">
        <v>1.04413</v>
      </c>
      <c r="O50" s="86">
        <v>1.0116499999999999</v>
      </c>
      <c r="P50" s="85">
        <v>0.735819</v>
      </c>
      <c r="Q50" s="87">
        <v>18.47</v>
      </c>
      <c r="R50" s="87">
        <v>12.112500000000001</v>
      </c>
      <c r="S50" s="86">
        <v>1.04491</v>
      </c>
      <c r="T50" s="85">
        <v>0.38873099999999999</v>
      </c>
      <c r="U50" s="85">
        <v>0.93826399999999999</v>
      </c>
      <c r="V50" s="85">
        <v>0.66806299999999996</v>
      </c>
      <c r="W50" s="85">
        <v>0.884162</v>
      </c>
      <c r="X50" s="85">
        <v>0.99135099999999998</v>
      </c>
      <c r="Y50" s="89" t="s">
        <v>105</v>
      </c>
      <c r="Z50" s="86">
        <v>1.2358</v>
      </c>
      <c r="AA50" s="85">
        <v>0.65906799999999999</v>
      </c>
      <c r="AB50" s="85">
        <v>0.41107399999999999</v>
      </c>
      <c r="AC50" s="85">
        <v>0.51305800000000001</v>
      </c>
      <c r="AD50" s="85">
        <v>0.90542</v>
      </c>
      <c r="AE50" s="88">
        <v>146.898</v>
      </c>
      <c r="AF50" s="85">
        <v>0.48621999999999999</v>
      </c>
      <c r="AG50" s="85">
        <v>0.93174699999999999</v>
      </c>
      <c r="AH50" s="86">
        <v>1.0370999999999999</v>
      </c>
      <c r="AI50" s="86">
        <v>2.2423000000000002</v>
      </c>
      <c r="AJ50" s="86">
        <v>1.0337700000000001</v>
      </c>
      <c r="AK50" s="85">
        <v>0.391268</v>
      </c>
      <c r="AL50" s="85">
        <v>0.74776600000000004</v>
      </c>
      <c r="AM50" s="85">
        <v>0.58923999999999999</v>
      </c>
      <c r="AN50" s="85">
        <v>0.88770800000000005</v>
      </c>
      <c r="AO50" s="86">
        <v>8.0906000000000002</v>
      </c>
      <c r="AP50" s="85">
        <v>0.48197099999999998</v>
      </c>
      <c r="AQ50" s="87">
        <v>74.479600000000005</v>
      </c>
      <c r="AR50" s="86">
        <v>6.0743099999999997</v>
      </c>
      <c r="AS50" s="86">
        <v>1.38754</v>
      </c>
      <c r="AT50" s="89" t="s">
        <v>105</v>
      </c>
      <c r="AU50" s="89" t="s">
        <v>105</v>
      </c>
      <c r="AV50" s="89" t="s">
        <v>105</v>
      </c>
      <c r="AW50" s="89" t="s">
        <v>105</v>
      </c>
      <c r="AX50" s="89" t="s">
        <v>105</v>
      </c>
      <c r="AY50" s="85">
        <v>0.33008799999999999</v>
      </c>
      <c r="AZ50" s="89" t="s">
        <v>105</v>
      </c>
      <c r="BA50" s="89" t="s">
        <v>105</v>
      </c>
      <c r="BB50" s="89" t="s">
        <v>105</v>
      </c>
      <c r="BC50" s="89" t="s">
        <v>105</v>
      </c>
    </row>
    <row r="51" spans="1:55">
      <c r="A51" s="84" t="s">
        <v>323</v>
      </c>
      <c r="B51" s="84" t="s">
        <v>306</v>
      </c>
      <c r="C51" s="89" t="s">
        <v>105</v>
      </c>
      <c r="D51" s="89" t="s">
        <v>105</v>
      </c>
      <c r="E51" s="89" t="s">
        <v>105</v>
      </c>
      <c r="F51" s="89" t="s">
        <v>105</v>
      </c>
      <c r="G51" s="89" t="s">
        <v>105</v>
      </c>
      <c r="H51" s="89" t="s">
        <v>105</v>
      </c>
      <c r="I51" s="89" t="s">
        <v>105</v>
      </c>
      <c r="J51" s="89" t="s">
        <v>105</v>
      </c>
      <c r="K51" s="89" t="s">
        <v>105</v>
      </c>
      <c r="L51" s="89" t="s">
        <v>105</v>
      </c>
      <c r="M51" s="89" t="s">
        <v>105</v>
      </c>
      <c r="N51" s="89" t="s">
        <v>105</v>
      </c>
      <c r="O51" s="89" t="s">
        <v>105</v>
      </c>
      <c r="P51" s="89" t="s">
        <v>105</v>
      </c>
      <c r="Q51" s="89" t="s">
        <v>105</v>
      </c>
      <c r="R51" s="89" t="s">
        <v>105</v>
      </c>
      <c r="S51" s="89" t="s">
        <v>105</v>
      </c>
      <c r="T51" s="89" t="s">
        <v>105</v>
      </c>
      <c r="U51" s="89" t="s">
        <v>105</v>
      </c>
      <c r="V51" s="89" t="s">
        <v>105</v>
      </c>
      <c r="W51" s="89" t="s">
        <v>105</v>
      </c>
      <c r="X51" s="89" t="s">
        <v>105</v>
      </c>
      <c r="Y51" s="89" t="s">
        <v>105</v>
      </c>
      <c r="Z51" s="89" t="s">
        <v>105</v>
      </c>
      <c r="AA51" s="89" t="s">
        <v>105</v>
      </c>
      <c r="AB51" s="89" t="s">
        <v>105</v>
      </c>
      <c r="AC51" s="89" t="s">
        <v>105</v>
      </c>
      <c r="AD51" s="89" t="s">
        <v>105</v>
      </c>
      <c r="AE51" s="89" t="s">
        <v>105</v>
      </c>
      <c r="AF51" s="89" t="s">
        <v>105</v>
      </c>
      <c r="AG51" s="89" t="s">
        <v>105</v>
      </c>
      <c r="AH51" s="89" t="s">
        <v>105</v>
      </c>
      <c r="AI51" s="89" t="s">
        <v>105</v>
      </c>
      <c r="AJ51" s="89" t="s">
        <v>105</v>
      </c>
      <c r="AK51" s="89" t="s">
        <v>105</v>
      </c>
      <c r="AL51" s="89" t="s">
        <v>105</v>
      </c>
      <c r="AM51" s="89" t="s">
        <v>105</v>
      </c>
      <c r="AN51" s="89" t="s">
        <v>105</v>
      </c>
      <c r="AO51" s="89" t="s">
        <v>105</v>
      </c>
      <c r="AP51" s="89" t="s">
        <v>105</v>
      </c>
      <c r="AQ51" s="89" t="s">
        <v>105</v>
      </c>
      <c r="AR51" s="89" t="s">
        <v>105</v>
      </c>
      <c r="AS51" s="89" t="s">
        <v>105</v>
      </c>
      <c r="AT51" s="89" t="s">
        <v>105</v>
      </c>
      <c r="AU51" s="89" t="s">
        <v>105</v>
      </c>
      <c r="AV51" s="89" t="s">
        <v>105</v>
      </c>
      <c r="AW51" s="89" t="s">
        <v>105</v>
      </c>
      <c r="AX51" s="89" t="s">
        <v>105</v>
      </c>
      <c r="AY51" s="89" t="s">
        <v>105</v>
      </c>
      <c r="AZ51" s="89" t="s">
        <v>105</v>
      </c>
      <c r="BA51" s="89" t="s">
        <v>105</v>
      </c>
      <c r="BB51" s="89" t="s">
        <v>105</v>
      </c>
      <c r="BC51" s="89" t="s">
        <v>105</v>
      </c>
    </row>
    <row r="52" spans="1:55">
      <c r="A52" s="84" t="s">
        <v>323</v>
      </c>
      <c r="B52" s="84" t="s">
        <v>307</v>
      </c>
      <c r="C52" s="89" t="s">
        <v>105</v>
      </c>
      <c r="D52" s="91">
        <v>100</v>
      </c>
      <c r="E52" s="91">
        <v>102.2</v>
      </c>
      <c r="F52" s="91">
        <v>109.1</v>
      </c>
      <c r="G52" s="91">
        <v>110.5</v>
      </c>
      <c r="H52" s="91">
        <v>110.9</v>
      </c>
      <c r="I52" s="91">
        <v>111.2</v>
      </c>
      <c r="J52" s="91">
        <v>111.4</v>
      </c>
      <c r="K52" s="91">
        <v>112.7</v>
      </c>
      <c r="L52" s="91">
        <v>112.8</v>
      </c>
      <c r="M52" s="91">
        <v>112.9</v>
      </c>
      <c r="N52" s="91">
        <v>113.9</v>
      </c>
      <c r="O52" s="91">
        <v>110.3</v>
      </c>
      <c r="P52" s="91">
        <v>41.1</v>
      </c>
      <c r="Q52" s="91">
        <v>56.6</v>
      </c>
      <c r="R52" s="91">
        <v>177.2</v>
      </c>
      <c r="S52" s="91">
        <v>114</v>
      </c>
      <c r="T52" s="91">
        <v>42.4</v>
      </c>
      <c r="U52" s="91">
        <v>102.3</v>
      </c>
      <c r="V52" s="91">
        <v>73.8</v>
      </c>
      <c r="W52" s="91">
        <v>96.4</v>
      </c>
      <c r="X52" s="91">
        <v>108.1</v>
      </c>
      <c r="Y52" s="89" t="s">
        <v>105</v>
      </c>
      <c r="Z52" s="91">
        <v>134.80000000000001</v>
      </c>
      <c r="AA52" s="91">
        <v>73.3</v>
      </c>
      <c r="AB52" s="91">
        <v>56.3</v>
      </c>
      <c r="AC52" s="91">
        <v>52.3</v>
      </c>
      <c r="AD52" s="91">
        <v>98.8</v>
      </c>
      <c r="AE52" s="91">
        <v>61.6</v>
      </c>
      <c r="AF52" s="91">
        <v>56.3</v>
      </c>
      <c r="AG52" s="91">
        <v>101.6</v>
      </c>
      <c r="AH52" s="91">
        <v>113.1</v>
      </c>
      <c r="AI52" s="91">
        <v>61</v>
      </c>
      <c r="AJ52" s="91">
        <v>112.7</v>
      </c>
      <c r="AK52" s="91">
        <v>21.4</v>
      </c>
      <c r="AL52" s="91">
        <v>94.6</v>
      </c>
      <c r="AM52" s="91">
        <v>45.4</v>
      </c>
      <c r="AN52" s="91">
        <v>96.8</v>
      </c>
      <c r="AO52" s="91">
        <v>104.5</v>
      </c>
      <c r="AP52" s="91">
        <v>86.2</v>
      </c>
      <c r="AQ52" s="91">
        <v>111.9</v>
      </c>
      <c r="AR52" s="91">
        <v>81.7</v>
      </c>
      <c r="AS52" s="91">
        <v>97.1</v>
      </c>
      <c r="AT52" s="89" t="s">
        <v>105</v>
      </c>
      <c r="AU52" s="89" t="s">
        <v>105</v>
      </c>
      <c r="AV52" s="89" t="s">
        <v>105</v>
      </c>
      <c r="AW52" s="89" t="s">
        <v>105</v>
      </c>
      <c r="AX52" s="89" t="s">
        <v>105</v>
      </c>
      <c r="AY52" s="91">
        <v>62.6</v>
      </c>
      <c r="AZ52" s="89" t="s">
        <v>105</v>
      </c>
      <c r="BA52" s="89" t="s">
        <v>105</v>
      </c>
      <c r="BB52" s="89" t="s">
        <v>105</v>
      </c>
      <c r="BC52" s="89" t="s">
        <v>105</v>
      </c>
    </row>
    <row r="53" spans="1:55">
      <c r="A53" s="84" t="s">
        <v>323</v>
      </c>
      <c r="B53" s="84" t="s">
        <v>308</v>
      </c>
      <c r="C53" s="89" t="s">
        <v>105</v>
      </c>
      <c r="D53" s="91">
        <v>91.7</v>
      </c>
      <c r="E53" s="91">
        <v>93.7</v>
      </c>
      <c r="F53" s="91">
        <v>100</v>
      </c>
      <c r="G53" s="91">
        <v>101.3</v>
      </c>
      <c r="H53" s="91">
        <v>101.7</v>
      </c>
      <c r="I53" s="91">
        <v>101.9</v>
      </c>
      <c r="J53" s="91">
        <v>102.1</v>
      </c>
      <c r="K53" s="91">
        <v>103.3</v>
      </c>
      <c r="L53" s="91">
        <v>103.5</v>
      </c>
      <c r="M53" s="91">
        <v>103.6</v>
      </c>
      <c r="N53" s="91">
        <v>104.4</v>
      </c>
      <c r="O53" s="91">
        <v>101.2</v>
      </c>
      <c r="P53" s="91">
        <v>37.700000000000003</v>
      </c>
      <c r="Q53" s="91">
        <v>51.9</v>
      </c>
      <c r="R53" s="91">
        <v>162.5</v>
      </c>
      <c r="S53" s="91">
        <v>104.5</v>
      </c>
      <c r="T53" s="91">
        <v>38.9</v>
      </c>
      <c r="U53" s="91">
        <v>93.8</v>
      </c>
      <c r="V53" s="91">
        <v>67.599999999999994</v>
      </c>
      <c r="W53" s="91">
        <v>88.4</v>
      </c>
      <c r="X53" s="91">
        <v>99.1</v>
      </c>
      <c r="Y53" s="89" t="s">
        <v>105</v>
      </c>
      <c r="Z53" s="91">
        <v>123.6</v>
      </c>
      <c r="AA53" s="91">
        <v>67.2</v>
      </c>
      <c r="AB53" s="91">
        <v>51.7</v>
      </c>
      <c r="AC53" s="91">
        <v>47.9</v>
      </c>
      <c r="AD53" s="91">
        <v>90.5</v>
      </c>
      <c r="AE53" s="91">
        <v>56.5</v>
      </c>
      <c r="AF53" s="91">
        <v>51.6</v>
      </c>
      <c r="AG53" s="91">
        <v>93.2</v>
      </c>
      <c r="AH53" s="91">
        <v>103.7</v>
      </c>
      <c r="AI53" s="91">
        <v>55.9</v>
      </c>
      <c r="AJ53" s="91">
        <v>103.4</v>
      </c>
      <c r="AK53" s="91">
        <v>19.600000000000001</v>
      </c>
      <c r="AL53" s="91">
        <v>86.7</v>
      </c>
      <c r="AM53" s="91">
        <v>41.7</v>
      </c>
      <c r="AN53" s="91">
        <v>88.8</v>
      </c>
      <c r="AO53" s="91">
        <v>95.8</v>
      </c>
      <c r="AP53" s="91">
        <v>79.099999999999994</v>
      </c>
      <c r="AQ53" s="91">
        <v>102.6</v>
      </c>
      <c r="AR53" s="91">
        <v>74.900000000000006</v>
      </c>
      <c r="AS53" s="91">
        <v>89.1</v>
      </c>
      <c r="AT53" s="89" t="s">
        <v>105</v>
      </c>
      <c r="AU53" s="89" t="s">
        <v>105</v>
      </c>
      <c r="AV53" s="89" t="s">
        <v>105</v>
      </c>
      <c r="AW53" s="89" t="s">
        <v>105</v>
      </c>
      <c r="AX53" s="89" t="s">
        <v>105</v>
      </c>
      <c r="AY53" s="91">
        <v>57.4</v>
      </c>
      <c r="AZ53" s="89" t="s">
        <v>105</v>
      </c>
      <c r="BA53" s="89" t="s">
        <v>105</v>
      </c>
      <c r="BB53" s="89" t="s">
        <v>105</v>
      </c>
      <c r="BC53" s="89" t="s">
        <v>105</v>
      </c>
    </row>
    <row r="54" spans="1:55">
      <c r="A54" s="84" t="s">
        <v>323</v>
      </c>
      <c r="B54" s="84" t="s">
        <v>309</v>
      </c>
      <c r="C54" s="89" t="s">
        <v>105</v>
      </c>
      <c r="D54" s="89" t="s">
        <v>105</v>
      </c>
      <c r="E54" s="89" t="s">
        <v>105</v>
      </c>
      <c r="F54" s="89" t="s">
        <v>105</v>
      </c>
      <c r="G54" s="89" t="s">
        <v>105</v>
      </c>
      <c r="H54" s="89" t="s">
        <v>105</v>
      </c>
      <c r="I54" s="89" t="s">
        <v>105</v>
      </c>
      <c r="J54" s="89" t="s">
        <v>105</v>
      </c>
      <c r="K54" s="89" t="s">
        <v>105</v>
      </c>
      <c r="L54" s="89" t="s">
        <v>105</v>
      </c>
      <c r="M54" s="89" t="s">
        <v>105</v>
      </c>
      <c r="N54" s="89" t="s">
        <v>105</v>
      </c>
      <c r="O54" s="89" t="s">
        <v>105</v>
      </c>
      <c r="P54" s="89" t="s">
        <v>105</v>
      </c>
      <c r="Q54" s="89" t="s">
        <v>105</v>
      </c>
      <c r="R54" s="89" t="s">
        <v>105</v>
      </c>
      <c r="S54" s="89" t="s">
        <v>105</v>
      </c>
      <c r="T54" s="89" t="s">
        <v>105</v>
      </c>
      <c r="U54" s="89" t="s">
        <v>105</v>
      </c>
      <c r="V54" s="89" t="s">
        <v>105</v>
      </c>
      <c r="W54" s="89" t="s">
        <v>105</v>
      </c>
      <c r="X54" s="89" t="s">
        <v>105</v>
      </c>
      <c r="Y54" s="89" t="s">
        <v>105</v>
      </c>
      <c r="Z54" s="89" t="s">
        <v>105</v>
      </c>
      <c r="AA54" s="89" t="s">
        <v>105</v>
      </c>
      <c r="AB54" s="89" t="s">
        <v>105</v>
      </c>
      <c r="AC54" s="89" t="s">
        <v>105</v>
      </c>
      <c r="AD54" s="89" t="s">
        <v>105</v>
      </c>
      <c r="AE54" s="89" t="s">
        <v>105</v>
      </c>
      <c r="AF54" s="89" t="s">
        <v>105</v>
      </c>
      <c r="AG54" s="89" t="s">
        <v>105</v>
      </c>
      <c r="AH54" s="89" t="s">
        <v>105</v>
      </c>
      <c r="AI54" s="89" t="s">
        <v>105</v>
      </c>
      <c r="AJ54" s="89" t="s">
        <v>105</v>
      </c>
      <c r="AK54" s="89" t="s">
        <v>105</v>
      </c>
      <c r="AL54" s="89" t="s">
        <v>105</v>
      </c>
      <c r="AM54" s="89" t="s">
        <v>105</v>
      </c>
      <c r="AN54" s="89" t="s">
        <v>105</v>
      </c>
      <c r="AO54" s="89" t="s">
        <v>105</v>
      </c>
      <c r="AP54" s="89" t="s">
        <v>105</v>
      </c>
      <c r="AQ54" s="89" t="s">
        <v>105</v>
      </c>
      <c r="AR54" s="89" t="s">
        <v>105</v>
      </c>
      <c r="AS54" s="89" t="s">
        <v>105</v>
      </c>
      <c r="AT54" s="89" t="s">
        <v>105</v>
      </c>
      <c r="AU54" s="89" t="s">
        <v>105</v>
      </c>
      <c r="AV54" s="89" t="s">
        <v>105</v>
      </c>
      <c r="AW54" s="89" t="s">
        <v>105</v>
      </c>
      <c r="AX54" s="89" t="s">
        <v>105</v>
      </c>
      <c r="AY54" s="89" t="s">
        <v>105</v>
      </c>
      <c r="AZ54" s="89" t="s">
        <v>105</v>
      </c>
      <c r="BA54" s="89" t="s">
        <v>105</v>
      </c>
      <c r="BB54" s="89" t="s">
        <v>105</v>
      </c>
      <c r="BC54" s="89" t="s">
        <v>105</v>
      </c>
    </row>
    <row r="55" spans="1:55">
      <c r="A55" s="84" t="s">
        <v>323</v>
      </c>
      <c r="B55" s="84" t="s">
        <v>310</v>
      </c>
      <c r="C55" s="89" t="s">
        <v>105</v>
      </c>
      <c r="D55" s="89" t="s">
        <v>105</v>
      </c>
      <c r="E55" s="89" t="s">
        <v>105</v>
      </c>
      <c r="F55" s="89" t="s">
        <v>105</v>
      </c>
      <c r="G55" s="89" t="s">
        <v>105</v>
      </c>
      <c r="H55" s="89" t="s">
        <v>105</v>
      </c>
      <c r="I55" s="89" t="s">
        <v>105</v>
      </c>
      <c r="J55" s="89" t="s">
        <v>105</v>
      </c>
      <c r="K55" s="89" t="s">
        <v>105</v>
      </c>
      <c r="L55" s="89" t="s">
        <v>105</v>
      </c>
      <c r="M55" s="89" t="s">
        <v>105</v>
      </c>
      <c r="N55" s="89" t="s">
        <v>105</v>
      </c>
      <c r="O55" s="89" t="s">
        <v>105</v>
      </c>
      <c r="P55" s="89" t="s">
        <v>105</v>
      </c>
      <c r="Q55" s="89" t="s">
        <v>105</v>
      </c>
      <c r="R55" s="89" t="s">
        <v>105</v>
      </c>
      <c r="S55" s="89" t="s">
        <v>105</v>
      </c>
      <c r="T55" s="89" t="s">
        <v>105</v>
      </c>
      <c r="U55" s="89" t="s">
        <v>105</v>
      </c>
      <c r="V55" s="89" t="s">
        <v>105</v>
      </c>
      <c r="W55" s="89" t="s">
        <v>105</v>
      </c>
      <c r="X55" s="89" t="s">
        <v>105</v>
      </c>
      <c r="Y55" s="89" t="s">
        <v>105</v>
      </c>
      <c r="Z55" s="89" t="s">
        <v>105</v>
      </c>
      <c r="AA55" s="89" t="s">
        <v>105</v>
      </c>
      <c r="AB55" s="89" t="s">
        <v>105</v>
      </c>
      <c r="AC55" s="89" t="s">
        <v>105</v>
      </c>
      <c r="AD55" s="89" t="s">
        <v>105</v>
      </c>
      <c r="AE55" s="89" t="s">
        <v>105</v>
      </c>
      <c r="AF55" s="89" t="s">
        <v>105</v>
      </c>
      <c r="AG55" s="89" t="s">
        <v>105</v>
      </c>
      <c r="AH55" s="89" t="s">
        <v>105</v>
      </c>
      <c r="AI55" s="89" t="s">
        <v>105</v>
      </c>
      <c r="AJ55" s="89" t="s">
        <v>105</v>
      </c>
      <c r="AK55" s="89" t="s">
        <v>105</v>
      </c>
      <c r="AL55" s="89" t="s">
        <v>105</v>
      </c>
      <c r="AM55" s="89" t="s">
        <v>105</v>
      </c>
      <c r="AN55" s="89" t="s">
        <v>105</v>
      </c>
      <c r="AO55" s="89" t="s">
        <v>105</v>
      </c>
      <c r="AP55" s="89" t="s">
        <v>105</v>
      </c>
      <c r="AQ55" s="89" t="s">
        <v>105</v>
      </c>
      <c r="AR55" s="89" t="s">
        <v>105</v>
      </c>
      <c r="AS55" s="89" t="s">
        <v>105</v>
      </c>
      <c r="AT55" s="89" t="s">
        <v>105</v>
      </c>
      <c r="AU55" s="89" t="s">
        <v>105</v>
      </c>
      <c r="AV55" s="89" t="s">
        <v>105</v>
      </c>
      <c r="AW55" s="89" t="s">
        <v>105</v>
      </c>
      <c r="AX55" s="89" t="s">
        <v>105</v>
      </c>
      <c r="AY55" s="89" t="s">
        <v>105</v>
      </c>
      <c r="AZ55" s="89" t="s">
        <v>105</v>
      </c>
      <c r="BA55" s="89" t="s">
        <v>105</v>
      </c>
      <c r="BB55" s="89" t="s">
        <v>105</v>
      </c>
      <c r="BC55" s="89" t="s">
        <v>105</v>
      </c>
    </row>
    <row r="56" spans="1:55">
      <c r="A56" s="84" t="s">
        <v>323</v>
      </c>
      <c r="B56" s="84" t="s">
        <v>311</v>
      </c>
      <c r="C56" s="89" t="s">
        <v>105</v>
      </c>
      <c r="D56" s="89" t="s">
        <v>105</v>
      </c>
      <c r="E56" s="89" t="s">
        <v>105</v>
      </c>
      <c r="F56" s="89" t="s">
        <v>105</v>
      </c>
      <c r="G56" s="89" t="s">
        <v>105</v>
      </c>
      <c r="H56" s="89" t="s">
        <v>105</v>
      </c>
      <c r="I56" s="89" t="s">
        <v>105</v>
      </c>
      <c r="J56" s="89" t="s">
        <v>105</v>
      </c>
      <c r="K56" s="89" t="s">
        <v>105</v>
      </c>
      <c r="L56" s="89" t="s">
        <v>105</v>
      </c>
      <c r="M56" s="89" t="s">
        <v>105</v>
      </c>
      <c r="N56" s="89" t="s">
        <v>105</v>
      </c>
      <c r="O56" s="89" t="s">
        <v>105</v>
      </c>
      <c r="P56" s="89" t="s">
        <v>105</v>
      </c>
      <c r="Q56" s="89" t="s">
        <v>105</v>
      </c>
      <c r="R56" s="89" t="s">
        <v>105</v>
      </c>
      <c r="S56" s="89" t="s">
        <v>105</v>
      </c>
      <c r="T56" s="89" t="s">
        <v>105</v>
      </c>
      <c r="U56" s="89" t="s">
        <v>105</v>
      </c>
      <c r="V56" s="89" t="s">
        <v>105</v>
      </c>
      <c r="W56" s="89" t="s">
        <v>105</v>
      </c>
      <c r="X56" s="89" t="s">
        <v>105</v>
      </c>
      <c r="Y56" s="89" t="s">
        <v>105</v>
      </c>
      <c r="Z56" s="89" t="s">
        <v>105</v>
      </c>
      <c r="AA56" s="89" t="s">
        <v>105</v>
      </c>
      <c r="AB56" s="89" t="s">
        <v>105</v>
      </c>
      <c r="AC56" s="89" t="s">
        <v>105</v>
      </c>
      <c r="AD56" s="89" t="s">
        <v>105</v>
      </c>
      <c r="AE56" s="89" t="s">
        <v>105</v>
      </c>
      <c r="AF56" s="89" t="s">
        <v>105</v>
      </c>
      <c r="AG56" s="89" t="s">
        <v>105</v>
      </c>
      <c r="AH56" s="89" t="s">
        <v>105</v>
      </c>
      <c r="AI56" s="89" t="s">
        <v>105</v>
      </c>
      <c r="AJ56" s="89" t="s">
        <v>105</v>
      </c>
      <c r="AK56" s="89" t="s">
        <v>105</v>
      </c>
      <c r="AL56" s="89" t="s">
        <v>105</v>
      </c>
      <c r="AM56" s="89" t="s">
        <v>105</v>
      </c>
      <c r="AN56" s="89" t="s">
        <v>105</v>
      </c>
      <c r="AO56" s="89" t="s">
        <v>105</v>
      </c>
      <c r="AP56" s="89" t="s">
        <v>105</v>
      </c>
      <c r="AQ56" s="89" t="s">
        <v>105</v>
      </c>
      <c r="AR56" s="89" t="s">
        <v>105</v>
      </c>
      <c r="AS56" s="89" t="s">
        <v>105</v>
      </c>
      <c r="AT56" s="89" t="s">
        <v>105</v>
      </c>
      <c r="AU56" s="89" t="s">
        <v>105</v>
      </c>
      <c r="AV56" s="89" t="s">
        <v>105</v>
      </c>
      <c r="AW56" s="89" t="s">
        <v>105</v>
      </c>
      <c r="AX56" s="89" t="s">
        <v>105</v>
      </c>
      <c r="AY56" s="89" t="s">
        <v>105</v>
      </c>
      <c r="AZ56" s="89" t="s">
        <v>105</v>
      </c>
      <c r="BA56" s="89" t="s">
        <v>105</v>
      </c>
      <c r="BB56" s="89" t="s">
        <v>105</v>
      </c>
      <c r="BC56" s="89" t="s">
        <v>105</v>
      </c>
    </row>
    <row r="57" spans="1:55">
      <c r="A57" s="84" t="s">
        <v>323</v>
      </c>
      <c r="B57" s="84" t="s">
        <v>312</v>
      </c>
      <c r="C57" s="89" t="s">
        <v>105</v>
      </c>
      <c r="D57" s="89" t="s">
        <v>105</v>
      </c>
      <c r="E57" s="89" t="s">
        <v>105</v>
      </c>
      <c r="F57" s="89" t="s">
        <v>105</v>
      </c>
      <c r="G57" s="89" t="s">
        <v>105</v>
      </c>
      <c r="H57" s="89" t="s">
        <v>105</v>
      </c>
      <c r="I57" s="89" t="s">
        <v>105</v>
      </c>
      <c r="J57" s="89" t="s">
        <v>105</v>
      </c>
      <c r="K57" s="89" t="s">
        <v>105</v>
      </c>
      <c r="L57" s="89" t="s">
        <v>105</v>
      </c>
      <c r="M57" s="89" t="s">
        <v>105</v>
      </c>
      <c r="N57" s="89" t="s">
        <v>105</v>
      </c>
      <c r="O57" s="89" t="s">
        <v>105</v>
      </c>
      <c r="P57" s="89" t="s">
        <v>105</v>
      </c>
      <c r="Q57" s="89" t="s">
        <v>105</v>
      </c>
      <c r="R57" s="89" t="s">
        <v>105</v>
      </c>
      <c r="S57" s="89" t="s">
        <v>105</v>
      </c>
      <c r="T57" s="89" t="s">
        <v>105</v>
      </c>
      <c r="U57" s="89" t="s">
        <v>105</v>
      </c>
      <c r="V57" s="89" t="s">
        <v>105</v>
      </c>
      <c r="W57" s="89" t="s">
        <v>105</v>
      </c>
      <c r="X57" s="89" t="s">
        <v>105</v>
      </c>
      <c r="Y57" s="89" t="s">
        <v>105</v>
      </c>
      <c r="Z57" s="89" t="s">
        <v>105</v>
      </c>
      <c r="AA57" s="89" t="s">
        <v>105</v>
      </c>
      <c r="AB57" s="89" t="s">
        <v>105</v>
      </c>
      <c r="AC57" s="89" t="s">
        <v>105</v>
      </c>
      <c r="AD57" s="89" t="s">
        <v>105</v>
      </c>
      <c r="AE57" s="89" t="s">
        <v>105</v>
      </c>
      <c r="AF57" s="89" t="s">
        <v>105</v>
      </c>
      <c r="AG57" s="89" t="s">
        <v>105</v>
      </c>
      <c r="AH57" s="89" t="s">
        <v>105</v>
      </c>
      <c r="AI57" s="89" t="s">
        <v>105</v>
      </c>
      <c r="AJ57" s="89" t="s">
        <v>105</v>
      </c>
      <c r="AK57" s="89" t="s">
        <v>105</v>
      </c>
      <c r="AL57" s="89" t="s">
        <v>105</v>
      </c>
      <c r="AM57" s="89" t="s">
        <v>105</v>
      </c>
      <c r="AN57" s="89" t="s">
        <v>105</v>
      </c>
      <c r="AO57" s="89" t="s">
        <v>105</v>
      </c>
      <c r="AP57" s="89" t="s">
        <v>105</v>
      </c>
      <c r="AQ57" s="89" t="s">
        <v>105</v>
      </c>
      <c r="AR57" s="89" t="s">
        <v>105</v>
      </c>
      <c r="AS57" s="89" t="s">
        <v>105</v>
      </c>
      <c r="AT57" s="89" t="s">
        <v>105</v>
      </c>
      <c r="AU57" s="89" t="s">
        <v>105</v>
      </c>
      <c r="AV57" s="89" t="s">
        <v>105</v>
      </c>
      <c r="AW57" s="89" t="s">
        <v>105</v>
      </c>
      <c r="AX57" s="89" t="s">
        <v>105</v>
      </c>
      <c r="AY57" s="89" t="s">
        <v>105</v>
      </c>
      <c r="AZ57" s="89" t="s">
        <v>105</v>
      </c>
      <c r="BA57" s="89" t="s">
        <v>105</v>
      </c>
      <c r="BB57" s="89" t="s">
        <v>105</v>
      </c>
      <c r="BC57" s="89" t="s">
        <v>105</v>
      </c>
    </row>
    <row r="58" spans="1:55">
      <c r="A58" s="84" t="s">
        <v>323</v>
      </c>
      <c r="B58" s="84" t="s">
        <v>313</v>
      </c>
      <c r="C58" s="89" t="s">
        <v>105</v>
      </c>
      <c r="D58" s="89" t="s">
        <v>105</v>
      </c>
      <c r="E58" s="89" t="s">
        <v>105</v>
      </c>
      <c r="F58" s="89" t="s">
        <v>105</v>
      </c>
      <c r="G58" s="89" t="s">
        <v>105</v>
      </c>
      <c r="H58" s="89" t="s">
        <v>105</v>
      </c>
      <c r="I58" s="89" t="s">
        <v>105</v>
      </c>
      <c r="J58" s="89" t="s">
        <v>105</v>
      </c>
      <c r="K58" s="89" t="s">
        <v>105</v>
      </c>
      <c r="L58" s="89" t="s">
        <v>105</v>
      </c>
      <c r="M58" s="89" t="s">
        <v>105</v>
      </c>
      <c r="N58" s="89" t="s">
        <v>105</v>
      </c>
      <c r="O58" s="89" t="s">
        <v>105</v>
      </c>
      <c r="P58" s="89" t="s">
        <v>105</v>
      </c>
      <c r="Q58" s="89" t="s">
        <v>105</v>
      </c>
      <c r="R58" s="89" t="s">
        <v>105</v>
      </c>
      <c r="S58" s="89" t="s">
        <v>105</v>
      </c>
      <c r="T58" s="89" t="s">
        <v>105</v>
      </c>
      <c r="U58" s="89" t="s">
        <v>105</v>
      </c>
      <c r="V58" s="89" t="s">
        <v>105</v>
      </c>
      <c r="W58" s="89" t="s">
        <v>105</v>
      </c>
      <c r="X58" s="89" t="s">
        <v>105</v>
      </c>
      <c r="Y58" s="89" t="s">
        <v>105</v>
      </c>
      <c r="Z58" s="89" t="s">
        <v>105</v>
      </c>
      <c r="AA58" s="89" t="s">
        <v>105</v>
      </c>
      <c r="AB58" s="89" t="s">
        <v>105</v>
      </c>
      <c r="AC58" s="89" t="s">
        <v>105</v>
      </c>
      <c r="AD58" s="89" t="s">
        <v>105</v>
      </c>
      <c r="AE58" s="89" t="s">
        <v>105</v>
      </c>
      <c r="AF58" s="89" t="s">
        <v>105</v>
      </c>
      <c r="AG58" s="89" t="s">
        <v>105</v>
      </c>
      <c r="AH58" s="89" t="s">
        <v>105</v>
      </c>
      <c r="AI58" s="89" t="s">
        <v>105</v>
      </c>
      <c r="AJ58" s="89" t="s">
        <v>105</v>
      </c>
      <c r="AK58" s="89" t="s">
        <v>105</v>
      </c>
      <c r="AL58" s="89" t="s">
        <v>105</v>
      </c>
      <c r="AM58" s="89" t="s">
        <v>105</v>
      </c>
      <c r="AN58" s="89" t="s">
        <v>105</v>
      </c>
      <c r="AO58" s="89" t="s">
        <v>105</v>
      </c>
      <c r="AP58" s="89" t="s">
        <v>105</v>
      </c>
      <c r="AQ58" s="89" t="s">
        <v>105</v>
      </c>
      <c r="AR58" s="89" t="s">
        <v>105</v>
      </c>
      <c r="AS58" s="89" t="s">
        <v>105</v>
      </c>
      <c r="AT58" s="89" t="s">
        <v>105</v>
      </c>
      <c r="AU58" s="89" t="s">
        <v>105</v>
      </c>
      <c r="AV58" s="89" t="s">
        <v>105</v>
      </c>
      <c r="AW58" s="89" t="s">
        <v>105</v>
      </c>
      <c r="AX58" s="89" t="s">
        <v>105</v>
      </c>
      <c r="AY58" s="89" t="s">
        <v>105</v>
      </c>
      <c r="AZ58" s="89" t="s">
        <v>105</v>
      </c>
      <c r="BA58" s="89" t="s">
        <v>105</v>
      </c>
      <c r="BB58" s="89" t="s">
        <v>105</v>
      </c>
      <c r="BC58" s="89" t="s">
        <v>105</v>
      </c>
    </row>
    <row r="59" spans="1:55">
      <c r="A59" s="84" t="s">
        <v>323</v>
      </c>
      <c r="B59" s="84" t="s">
        <v>314</v>
      </c>
      <c r="C59" s="89" t="s">
        <v>105</v>
      </c>
      <c r="D59" s="89" t="s">
        <v>105</v>
      </c>
      <c r="E59" s="89" t="s">
        <v>105</v>
      </c>
      <c r="F59" s="89" t="s">
        <v>105</v>
      </c>
      <c r="G59" s="89" t="s">
        <v>105</v>
      </c>
      <c r="H59" s="89" t="s">
        <v>105</v>
      </c>
      <c r="I59" s="89" t="s">
        <v>105</v>
      </c>
      <c r="J59" s="89" t="s">
        <v>105</v>
      </c>
      <c r="K59" s="89" t="s">
        <v>105</v>
      </c>
      <c r="L59" s="89" t="s">
        <v>105</v>
      </c>
      <c r="M59" s="89" t="s">
        <v>105</v>
      </c>
      <c r="N59" s="89" t="s">
        <v>105</v>
      </c>
      <c r="O59" s="89" t="s">
        <v>105</v>
      </c>
      <c r="P59" s="89" t="s">
        <v>105</v>
      </c>
      <c r="Q59" s="89" t="s">
        <v>105</v>
      </c>
      <c r="R59" s="89" t="s">
        <v>105</v>
      </c>
      <c r="S59" s="89" t="s">
        <v>105</v>
      </c>
      <c r="T59" s="89" t="s">
        <v>105</v>
      </c>
      <c r="U59" s="89" t="s">
        <v>105</v>
      </c>
      <c r="V59" s="89" t="s">
        <v>105</v>
      </c>
      <c r="W59" s="89" t="s">
        <v>105</v>
      </c>
      <c r="X59" s="89" t="s">
        <v>105</v>
      </c>
      <c r="Y59" s="89" t="s">
        <v>105</v>
      </c>
      <c r="Z59" s="89" t="s">
        <v>105</v>
      </c>
      <c r="AA59" s="89" t="s">
        <v>105</v>
      </c>
      <c r="AB59" s="89" t="s">
        <v>105</v>
      </c>
      <c r="AC59" s="89" t="s">
        <v>105</v>
      </c>
      <c r="AD59" s="89" t="s">
        <v>105</v>
      </c>
      <c r="AE59" s="89" t="s">
        <v>105</v>
      </c>
      <c r="AF59" s="89" t="s">
        <v>105</v>
      </c>
      <c r="AG59" s="89" t="s">
        <v>105</v>
      </c>
      <c r="AH59" s="89" t="s">
        <v>105</v>
      </c>
      <c r="AI59" s="89" t="s">
        <v>105</v>
      </c>
      <c r="AJ59" s="89" t="s">
        <v>105</v>
      </c>
      <c r="AK59" s="89" t="s">
        <v>105</v>
      </c>
      <c r="AL59" s="89" t="s">
        <v>105</v>
      </c>
      <c r="AM59" s="89" t="s">
        <v>105</v>
      </c>
      <c r="AN59" s="89" t="s">
        <v>105</v>
      </c>
      <c r="AO59" s="89" t="s">
        <v>105</v>
      </c>
      <c r="AP59" s="89" t="s">
        <v>105</v>
      </c>
      <c r="AQ59" s="89" t="s">
        <v>105</v>
      </c>
      <c r="AR59" s="89" t="s">
        <v>105</v>
      </c>
      <c r="AS59" s="89" t="s">
        <v>105</v>
      </c>
      <c r="AT59" s="89" t="s">
        <v>105</v>
      </c>
      <c r="AU59" s="89" t="s">
        <v>105</v>
      </c>
      <c r="AV59" s="89" t="s">
        <v>105</v>
      </c>
      <c r="AW59" s="89" t="s">
        <v>105</v>
      </c>
      <c r="AX59" s="89" t="s">
        <v>105</v>
      </c>
      <c r="AY59" s="89" t="s">
        <v>105</v>
      </c>
      <c r="AZ59" s="89" t="s">
        <v>105</v>
      </c>
      <c r="BA59" s="89" t="s">
        <v>105</v>
      </c>
      <c r="BB59" s="89" t="s">
        <v>105</v>
      </c>
      <c r="BC59" s="89" t="s">
        <v>105</v>
      </c>
    </row>
    <row r="60" spans="1:55">
      <c r="A60" s="84" t="s">
        <v>323</v>
      </c>
      <c r="B60" s="84" t="s">
        <v>315</v>
      </c>
      <c r="C60" s="89" t="s">
        <v>105</v>
      </c>
      <c r="D60" s="89" t="s">
        <v>105</v>
      </c>
      <c r="E60" s="89" t="s">
        <v>105</v>
      </c>
      <c r="F60" s="89" t="s">
        <v>105</v>
      </c>
      <c r="G60" s="89" t="s">
        <v>105</v>
      </c>
      <c r="H60" s="89" t="s">
        <v>105</v>
      </c>
      <c r="I60" s="89" t="s">
        <v>105</v>
      </c>
      <c r="J60" s="89" t="s">
        <v>105</v>
      </c>
      <c r="K60" s="89" t="s">
        <v>105</v>
      </c>
      <c r="L60" s="89" t="s">
        <v>105</v>
      </c>
      <c r="M60" s="89" t="s">
        <v>105</v>
      </c>
      <c r="N60" s="89" t="s">
        <v>105</v>
      </c>
      <c r="O60" s="89" t="s">
        <v>105</v>
      </c>
      <c r="P60" s="89" t="s">
        <v>105</v>
      </c>
      <c r="Q60" s="89" t="s">
        <v>105</v>
      </c>
      <c r="R60" s="89" t="s">
        <v>105</v>
      </c>
      <c r="S60" s="89" t="s">
        <v>105</v>
      </c>
      <c r="T60" s="89" t="s">
        <v>105</v>
      </c>
      <c r="U60" s="89" t="s">
        <v>105</v>
      </c>
      <c r="V60" s="89" t="s">
        <v>105</v>
      </c>
      <c r="W60" s="89" t="s">
        <v>105</v>
      </c>
      <c r="X60" s="89" t="s">
        <v>105</v>
      </c>
      <c r="Y60" s="89" t="s">
        <v>105</v>
      </c>
      <c r="Z60" s="89" t="s">
        <v>105</v>
      </c>
      <c r="AA60" s="89" t="s">
        <v>105</v>
      </c>
      <c r="AB60" s="89" t="s">
        <v>105</v>
      </c>
      <c r="AC60" s="89" t="s">
        <v>105</v>
      </c>
      <c r="AD60" s="89" t="s">
        <v>105</v>
      </c>
      <c r="AE60" s="89" t="s">
        <v>105</v>
      </c>
      <c r="AF60" s="89" t="s">
        <v>105</v>
      </c>
      <c r="AG60" s="89" t="s">
        <v>105</v>
      </c>
      <c r="AH60" s="89" t="s">
        <v>105</v>
      </c>
      <c r="AI60" s="89" t="s">
        <v>105</v>
      </c>
      <c r="AJ60" s="89" t="s">
        <v>105</v>
      </c>
      <c r="AK60" s="89" t="s">
        <v>105</v>
      </c>
      <c r="AL60" s="89" t="s">
        <v>105</v>
      </c>
      <c r="AM60" s="89" t="s">
        <v>105</v>
      </c>
      <c r="AN60" s="89" t="s">
        <v>105</v>
      </c>
      <c r="AO60" s="89" t="s">
        <v>105</v>
      </c>
      <c r="AP60" s="89" t="s">
        <v>105</v>
      </c>
      <c r="AQ60" s="89" t="s">
        <v>105</v>
      </c>
      <c r="AR60" s="89" t="s">
        <v>105</v>
      </c>
      <c r="AS60" s="89" t="s">
        <v>105</v>
      </c>
      <c r="AT60" s="89" t="s">
        <v>105</v>
      </c>
      <c r="AU60" s="89" t="s">
        <v>105</v>
      </c>
      <c r="AV60" s="89" t="s">
        <v>105</v>
      </c>
      <c r="AW60" s="89" t="s">
        <v>105</v>
      </c>
      <c r="AX60" s="89" t="s">
        <v>105</v>
      </c>
      <c r="AY60" s="89" t="s">
        <v>105</v>
      </c>
      <c r="AZ60" s="89" t="s">
        <v>105</v>
      </c>
      <c r="BA60" s="89" t="s">
        <v>105</v>
      </c>
      <c r="BB60" s="89" t="s">
        <v>105</v>
      </c>
      <c r="BC60" s="89" t="s">
        <v>105</v>
      </c>
    </row>
    <row r="61" spans="1:55">
      <c r="A61" s="84" t="s">
        <v>323</v>
      </c>
      <c r="B61" s="84" t="s">
        <v>316</v>
      </c>
      <c r="C61" s="89" t="s">
        <v>105</v>
      </c>
      <c r="D61" s="89" t="s">
        <v>105</v>
      </c>
      <c r="E61" s="89" t="s">
        <v>105</v>
      </c>
      <c r="F61" s="89" t="s">
        <v>105</v>
      </c>
      <c r="G61" s="89" t="s">
        <v>105</v>
      </c>
      <c r="H61" s="89" t="s">
        <v>105</v>
      </c>
      <c r="I61" s="89" t="s">
        <v>105</v>
      </c>
      <c r="J61" s="89" t="s">
        <v>105</v>
      </c>
      <c r="K61" s="89" t="s">
        <v>105</v>
      </c>
      <c r="L61" s="89" t="s">
        <v>105</v>
      </c>
      <c r="M61" s="89" t="s">
        <v>105</v>
      </c>
      <c r="N61" s="89" t="s">
        <v>105</v>
      </c>
      <c r="O61" s="89" t="s">
        <v>105</v>
      </c>
      <c r="P61" s="89" t="s">
        <v>105</v>
      </c>
      <c r="Q61" s="89" t="s">
        <v>105</v>
      </c>
      <c r="R61" s="89" t="s">
        <v>105</v>
      </c>
      <c r="S61" s="89" t="s">
        <v>105</v>
      </c>
      <c r="T61" s="89" t="s">
        <v>105</v>
      </c>
      <c r="U61" s="89" t="s">
        <v>105</v>
      </c>
      <c r="V61" s="89" t="s">
        <v>105</v>
      </c>
      <c r="W61" s="89" t="s">
        <v>105</v>
      </c>
      <c r="X61" s="89" t="s">
        <v>105</v>
      </c>
      <c r="Y61" s="89" t="s">
        <v>105</v>
      </c>
      <c r="Z61" s="89" t="s">
        <v>105</v>
      </c>
      <c r="AA61" s="89" t="s">
        <v>105</v>
      </c>
      <c r="AB61" s="89" t="s">
        <v>105</v>
      </c>
      <c r="AC61" s="89" t="s">
        <v>105</v>
      </c>
      <c r="AD61" s="89" t="s">
        <v>105</v>
      </c>
      <c r="AE61" s="89" t="s">
        <v>105</v>
      </c>
      <c r="AF61" s="89" t="s">
        <v>105</v>
      </c>
      <c r="AG61" s="89" t="s">
        <v>105</v>
      </c>
      <c r="AH61" s="89" t="s">
        <v>105</v>
      </c>
      <c r="AI61" s="89" t="s">
        <v>105</v>
      </c>
      <c r="AJ61" s="89" t="s">
        <v>105</v>
      </c>
      <c r="AK61" s="89" t="s">
        <v>105</v>
      </c>
      <c r="AL61" s="89" t="s">
        <v>105</v>
      </c>
      <c r="AM61" s="89" t="s">
        <v>105</v>
      </c>
      <c r="AN61" s="89" t="s">
        <v>105</v>
      </c>
      <c r="AO61" s="89" t="s">
        <v>105</v>
      </c>
      <c r="AP61" s="89" t="s">
        <v>105</v>
      </c>
      <c r="AQ61" s="89" t="s">
        <v>105</v>
      </c>
      <c r="AR61" s="89" t="s">
        <v>105</v>
      </c>
      <c r="AS61" s="89" t="s">
        <v>105</v>
      </c>
      <c r="AT61" s="89" t="s">
        <v>105</v>
      </c>
      <c r="AU61" s="89" t="s">
        <v>105</v>
      </c>
      <c r="AV61" s="89" t="s">
        <v>105</v>
      </c>
      <c r="AW61" s="89" t="s">
        <v>105</v>
      </c>
      <c r="AX61" s="89" t="s">
        <v>105</v>
      </c>
      <c r="AY61" s="89" t="s">
        <v>105</v>
      </c>
      <c r="AZ61" s="89" t="s">
        <v>105</v>
      </c>
      <c r="BA61" s="89" t="s">
        <v>105</v>
      </c>
      <c r="BB61" s="89" t="s">
        <v>105</v>
      </c>
      <c r="BC61" s="89" t="s">
        <v>105</v>
      </c>
    </row>
    <row r="62" spans="1:55">
      <c r="A62" s="84" t="s">
        <v>323</v>
      </c>
      <c r="B62" s="84" t="s">
        <v>317</v>
      </c>
      <c r="C62" s="89" t="s">
        <v>105</v>
      </c>
      <c r="D62" s="89" t="s">
        <v>105</v>
      </c>
      <c r="E62" s="89" t="s">
        <v>105</v>
      </c>
      <c r="F62" s="89" t="s">
        <v>105</v>
      </c>
      <c r="G62" s="89" t="s">
        <v>105</v>
      </c>
      <c r="H62" s="89" t="s">
        <v>105</v>
      </c>
      <c r="I62" s="89" t="s">
        <v>105</v>
      </c>
      <c r="J62" s="89" t="s">
        <v>105</v>
      </c>
      <c r="K62" s="89" t="s">
        <v>105</v>
      </c>
      <c r="L62" s="89" t="s">
        <v>105</v>
      </c>
      <c r="M62" s="89" t="s">
        <v>105</v>
      </c>
      <c r="N62" s="89" t="s">
        <v>105</v>
      </c>
      <c r="O62" s="89" t="s">
        <v>105</v>
      </c>
      <c r="P62" s="89" t="s">
        <v>105</v>
      </c>
      <c r="Q62" s="89" t="s">
        <v>105</v>
      </c>
      <c r="R62" s="89" t="s">
        <v>105</v>
      </c>
      <c r="S62" s="89" t="s">
        <v>105</v>
      </c>
      <c r="T62" s="89" t="s">
        <v>105</v>
      </c>
      <c r="U62" s="89" t="s">
        <v>105</v>
      </c>
      <c r="V62" s="89" t="s">
        <v>105</v>
      </c>
      <c r="W62" s="89" t="s">
        <v>105</v>
      </c>
      <c r="X62" s="89" t="s">
        <v>105</v>
      </c>
      <c r="Y62" s="89" t="s">
        <v>105</v>
      </c>
      <c r="Z62" s="89" t="s">
        <v>105</v>
      </c>
      <c r="AA62" s="89" t="s">
        <v>105</v>
      </c>
      <c r="AB62" s="89" t="s">
        <v>105</v>
      </c>
      <c r="AC62" s="89" t="s">
        <v>105</v>
      </c>
      <c r="AD62" s="89" t="s">
        <v>105</v>
      </c>
      <c r="AE62" s="89" t="s">
        <v>105</v>
      </c>
      <c r="AF62" s="89" t="s">
        <v>105</v>
      </c>
      <c r="AG62" s="89" t="s">
        <v>105</v>
      </c>
      <c r="AH62" s="89" t="s">
        <v>105</v>
      </c>
      <c r="AI62" s="89" t="s">
        <v>105</v>
      </c>
      <c r="AJ62" s="89" t="s">
        <v>105</v>
      </c>
      <c r="AK62" s="89" t="s">
        <v>105</v>
      </c>
      <c r="AL62" s="89" t="s">
        <v>105</v>
      </c>
      <c r="AM62" s="89" t="s">
        <v>105</v>
      </c>
      <c r="AN62" s="89" t="s">
        <v>105</v>
      </c>
      <c r="AO62" s="89" t="s">
        <v>105</v>
      </c>
      <c r="AP62" s="89" t="s">
        <v>105</v>
      </c>
      <c r="AQ62" s="89" t="s">
        <v>105</v>
      </c>
      <c r="AR62" s="89" t="s">
        <v>105</v>
      </c>
      <c r="AS62" s="89" t="s">
        <v>105</v>
      </c>
      <c r="AT62" s="89" t="s">
        <v>105</v>
      </c>
      <c r="AU62" s="89" t="s">
        <v>105</v>
      </c>
      <c r="AV62" s="89" t="s">
        <v>105</v>
      </c>
      <c r="AW62" s="89" t="s">
        <v>105</v>
      </c>
      <c r="AX62" s="89" t="s">
        <v>105</v>
      </c>
      <c r="AY62" s="89" t="s">
        <v>105</v>
      </c>
      <c r="AZ62" s="89" t="s">
        <v>105</v>
      </c>
      <c r="BA62" s="89" t="s">
        <v>105</v>
      </c>
      <c r="BB62" s="89" t="s">
        <v>105</v>
      </c>
      <c r="BC62" s="89" t="s">
        <v>105</v>
      </c>
    </row>
    <row r="63" spans="1:55">
      <c r="A63" s="84" t="s">
        <v>323</v>
      </c>
      <c r="B63" s="84" t="s">
        <v>318</v>
      </c>
      <c r="C63" s="89" t="s">
        <v>105</v>
      </c>
      <c r="D63" s="89" t="s">
        <v>105</v>
      </c>
      <c r="E63" s="89" t="s">
        <v>105</v>
      </c>
      <c r="F63" s="89" t="s">
        <v>105</v>
      </c>
      <c r="G63" s="89" t="s">
        <v>105</v>
      </c>
      <c r="H63" s="89" t="s">
        <v>105</v>
      </c>
      <c r="I63" s="89" t="s">
        <v>105</v>
      </c>
      <c r="J63" s="89" t="s">
        <v>105</v>
      </c>
      <c r="K63" s="89" t="s">
        <v>105</v>
      </c>
      <c r="L63" s="89" t="s">
        <v>105</v>
      </c>
      <c r="M63" s="89" t="s">
        <v>105</v>
      </c>
      <c r="N63" s="89" t="s">
        <v>105</v>
      </c>
      <c r="O63" s="89" t="s">
        <v>105</v>
      </c>
      <c r="P63" s="89" t="s">
        <v>105</v>
      </c>
      <c r="Q63" s="89" t="s">
        <v>105</v>
      </c>
      <c r="R63" s="89" t="s">
        <v>105</v>
      </c>
      <c r="S63" s="89" t="s">
        <v>105</v>
      </c>
      <c r="T63" s="89" t="s">
        <v>105</v>
      </c>
      <c r="U63" s="89" t="s">
        <v>105</v>
      </c>
      <c r="V63" s="89" t="s">
        <v>105</v>
      </c>
      <c r="W63" s="89" t="s">
        <v>105</v>
      </c>
      <c r="X63" s="89" t="s">
        <v>105</v>
      </c>
      <c r="Y63" s="89" t="s">
        <v>105</v>
      </c>
      <c r="Z63" s="89" t="s">
        <v>105</v>
      </c>
      <c r="AA63" s="89" t="s">
        <v>105</v>
      </c>
      <c r="AB63" s="89" t="s">
        <v>105</v>
      </c>
      <c r="AC63" s="89" t="s">
        <v>105</v>
      </c>
      <c r="AD63" s="89" t="s">
        <v>105</v>
      </c>
      <c r="AE63" s="89" t="s">
        <v>105</v>
      </c>
      <c r="AF63" s="89" t="s">
        <v>105</v>
      </c>
      <c r="AG63" s="89" t="s">
        <v>105</v>
      </c>
      <c r="AH63" s="89" t="s">
        <v>105</v>
      </c>
      <c r="AI63" s="89" t="s">
        <v>105</v>
      </c>
      <c r="AJ63" s="89" t="s">
        <v>105</v>
      </c>
      <c r="AK63" s="89" t="s">
        <v>105</v>
      </c>
      <c r="AL63" s="89" t="s">
        <v>105</v>
      </c>
      <c r="AM63" s="89" t="s">
        <v>105</v>
      </c>
      <c r="AN63" s="89" t="s">
        <v>105</v>
      </c>
      <c r="AO63" s="89" t="s">
        <v>105</v>
      </c>
      <c r="AP63" s="89" t="s">
        <v>105</v>
      </c>
      <c r="AQ63" s="89" t="s">
        <v>105</v>
      </c>
      <c r="AR63" s="89" t="s">
        <v>105</v>
      </c>
      <c r="AS63" s="89" t="s">
        <v>105</v>
      </c>
      <c r="AT63" s="89" t="s">
        <v>105</v>
      </c>
      <c r="AU63" s="89" t="s">
        <v>105</v>
      </c>
      <c r="AV63" s="89" t="s">
        <v>105</v>
      </c>
      <c r="AW63" s="89" t="s">
        <v>105</v>
      </c>
      <c r="AX63" s="89" t="s">
        <v>105</v>
      </c>
      <c r="AY63" s="89" t="s">
        <v>105</v>
      </c>
      <c r="AZ63" s="89" t="s">
        <v>105</v>
      </c>
      <c r="BA63" s="89" t="s">
        <v>105</v>
      </c>
      <c r="BB63" s="89" t="s">
        <v>105</v>
      </c>
      <c r="BC63" s="89" t="s">
        <v>105</v>
      </c>
    </row>
    <row r="64" spans="1:55">
      <c r="A64" s="84" t="s">
        <v>323</v>
      </c>
      <c r="B64" s="84" t="s">
        <v>319</v>
      </c>
      <c r="C64" s="89" t="s">
        <v>105</v>
      </c>
      <c r="D64" s="89" t="s">
        <v>105</v>
      </c>
      <c r="E64" s="89" t="s">
        <v>105</v>
      </c>
      <c r="F64" s="89" t="s">
        <v>105</v>
      </c>
      <c r="G64" s="89" t="s">
        <v>105</v>
      </c>
      <c r="H64" s="89" t="s">
        <v>105</v>
      </c>
      <c r="I64" s="89" t="s">
        <v>105</v>
      </c>
      <c r="J64" s="89" t="s">
        <v>105</v>
      </c>
      <c r="K64" s="89" t="s">
        <v>105</v>
      </c>
      <c r="L64" s="89" t="s">
        <v>105</v>
      </c>
      <c r="M64" s="89" t="s">
        <v>105</v>
      </c>
      <c r="N64" s="89" t="s">
        <v>105</v>
      </c>
      <c r="O64" s="89" t="s">
        <v>105</v>
      </c>
      <c r="P64" s="89" t="s">
        <v>105</v>
      </c>
      <c r="Q64" s="89" t="s">
        <v>105</v>
      </c>
      <c r="R64" s="89" t="s">
        <v>105</v>
      </c>
      <c r="S64" s="89" t="s">
        <v>105</v>
      </c>
      <c r="T64" s="89" t="s">
        <v>105</v>
      </c>
      <c r="U64" s="89" t="s">
        <v>105</v>
      </c>
      <c r="V64" s="89" t="s">
        <v>105</v>
      </c>
      <c r="W64" s="89" t="s">
        <v>105</v>
      </c>
      <c r="X64" s="89" t="s">
        <v>105</v>
      </c>
      <c r="Y64" s="89" t="s">
        <v>105</v>
      </c>
      <c r="Z64" s="89" t="s">
        <v>105</v>
      </c>
      <c r="AA64" s="89" t="s">
        <v>105</v>
      </c>
      <c r="AB64" s="89" t="s">
        <v>105</v>
      </c>
      <c r="AC64" s="89" t="s">
        <v>105</v>
      </c>
      <c r="AD64" s="89" t="s">
        <v>105</v>
      </c>
      <c r="AE64" s="89" t="s">
        <v>105</v>
      </c>
      <c r="AF64" s="89" t="s">
        <v>105</v>
      </c>
      <c r="AG64" s="89" t="s">
        <v>105</v>
      </c>
      <c r="AH64" s="89" t="s">
        <v>105</v>
      </c>
      <c r="AI64" s="89" t="s">
        <v>105</v>
      </c>
      <c r="AJ64" s="89" t="s">
        <v>105</v>
      </c>
      <c r="AK64" s="89" t="s">
        <v>105</v>
      </c>
      <c r="AL64" s="89" t="s">
        <v>105</v>
      </c>
      <c r="AM64" s="89" t="s">
        <v>105</v>
      </c>
      <c r="AN64" s="89" t="s">
        <v>105</v>
      </c>
      <c r="AO64" s="89" t="s">
        <v>105</v>
      </c>
      <c r="AP64" s="89" t="s">
        <v>105</v>
      </c>
      <c r="AQ64" s="89" t="s">
        <v>105</v>
      </c>
      <c r="AR64" s="89" t="s">
        <v>105</v>
      </c>
      <c r="AS64" s="89" t="s">
        <v>105</v>
      </c>
      <c r="AT64" s="89" t="s">
        <v>105</v>
      </c>
      <c r="AU64" s="89" t="s">
        <v>105</v>
      </c>
      <c r="AV64" s="89" t="s">
        <v>105</v>
      </c>
      <c r="AW64" s="89" t="s">
        <v>105</v>
      </c>
      <c r="AX64" s="89" t="s">
        <v>105</v>
      </c>
      <c r="AY64" s="89" t="s">
        <v>105</v>
      </c>
      <c r="AZ64" s="89" t="s">
        <v>105</v>
      </c>
      <c r="BA64" s="89" t="s">
        <v>105</v>
      </c>
      <c r="BB64" s="89" t="s">
        <v>105</v>
      </c>
      <c r="BC64" s="89" t="s">
        <v>105</v>
      </c>
    </row>
    <row r="65" spans="1:55">
      <c r="A65" s="84" t="s">
        <v>323</v>
      </c>
      <c r="B65" s="84" t="s">
        <v>320</v>
      </c>
      <c r="C65" s="89" t="s">
        <v>105</v>
      </c>
      <c r="D65" s="89" t="s">
        <v>105</v>
      </c>
      <c r="E65" s="89" t="s">
        <v>105</v>
      </c>
      <c r="F65" s="89" t="s">
        <v>105</v>
      </c>
      <c r="G65" s="89" t="s">
        <v>105</v>
      </c>
      <c r="H65" s="89" t="s">
        <v>105</v>
      </c>
      <c r="I65" s="89" t="s">
        <v>105</v>
      </c>
      <c r="J65" s="89" t="s">
        <v>105</v>
      </c>
      <c r="K65" s="89" t="s">
        <v>105</v>
      </c>
      <c r="L65" s="89" t="s">
        <v>105</v>
      </c>
      <c r="M65" s="89" t="s">
        <v>105</v>
      </c>
      <c r="N65" s="89" t="s">
        <v>105</v>
      </c>
      <c r="O65" s="89" t="s">
        <v>105</v>
      </c>
      <c r="P65" s="89" t="s">
        <v>105</v>
      </c>
      <c r="Q65" s="89" t="s">
        <v>105</v>
      </c>
      <c r="R65" s="89" t="s">
        <v>105</v>
      </c>
      <c r="S65" s="89" t="s">
        <v>105</v>
      </c>
      <c r="T65" s="89" t="s">
        <v>105</v>
      </c>
      <c r="U65" s="89" t="s">
        <v>105</v>
      </c>
      <c r="V65" s="89" t="s">
        <v>105</v>
      </c>
      <c r="W65" s="89" t="s">
        <v>105</v>
      </c>
      <c r="X65" s="89" t="s">
        <v>105</v>
      </c>
      <c r="Y65" s="89" t="s">
        <v>105</v>
      </c>
      <c r="Z65" s="89" t="s">
        <v>105</v>
      </c>
      <c r="AA65" s="89" t="s">
        <v>105</v>
      </c>
      <c r="AB65" s="89" t="s">
        <v>105</v>
      </c>
      <c r="AC65" s="89" t="s">
        <v>105</v>
      </c>
      <c r="AD65" s="89" t="s">
        <v>105</v>
      </c>
      <c r="AE65" s="89" t="s">
        <v>105</v>
      </c>
      <c r="AF65" s="89" t="s">
        <v>105</v>
      </c>
      <c r="AG65" s="89" t="s">
        <v>105</v>
      </c>
      <c r="AH65" s="89" t="s">
        <v>105</v>
      </c>
      <c r="AI65" s="89" t="s">
        <v>105</v>
      </c>
      <c r="AJ65" s="89" t="s">
        <v>105</v>
      </c>
      <c r="AK65" s="89" t="s">
        <v>105</v>
      </c>
      <c r="AL65" s="89" t="s">
        <v>105</v>
      </c>
      <c r="AM65" s="89" t="s">
        <v>105</v>
      </c>
      <c r="AN65" s="89" t="s">
        <v>105</v>
      </c>
      <c r="AO65" s="89" t="s">
        <v>105</v>
      </c>
      <c r="AP65" s="89" t="s">
        <v>105</v>
      </c>
      <c r="AQ65" s="89" t="s">
        <v>105</v>
      </c>
      <c r="AR65" s="89" t="s">
        <v>105</v>
      </c>
      <c r="AS65" s="89" t="s">
        <v>105</v>
      </c>
      <c r="AT65" s="89" t="s">
        <v>105</v>
      </c>
      <c r="AU65" s="89" t="s">
        <v>105</v>
      </c>
      <c r="AV65" s="89" t="s">
        <v>105</v>
      </c>
      <c r="AW65" s="89" t="s">
        <v>105</v>
      </c>
      <c r="AX65" s="89" t="s">
        <v>105</v>
      </c>
      <c r="AY65" s="89" t="s">
        <v>105</v>
      </c>
      <c r="AZ65" s="89" t="s">
        <v>105</v>
      </c>
      <c r="BA65" s="89" t="s">
        <v>105</v>
      </c>
      <c r="BB65" s="89" t="s">
        <v>105</v>
      </c>
      <c r="BC65" s="89" t="s">
        <v>105</v>
      </c>
    </row>
    <row r="66" spans="1:55">
      <c r="A66" s="84" t="s">
        <v>323</v>
      </c>
      <c r="B66" s="84" t="s">
        <v>321</v>
      </c>
      <c r="C66" s="89" t="s">
        <v>105</v>
      </c>
      <c r="D66" s="89" t="s">
        <v>105</v>
      </c>
      <c r="E66" s="89" t="s">
        <v>105</v>
      </c>
      <c r="F66" s="89" t="s">
        <v>105</v>
      </c>
      <c r="G66" s="89" t="s">
        <v>105</v>
      </c>
      <c r="H66" s="89" t="s">
        <v>105</v>
      </c>
      <c r="I66" s="89" t="s">
        <v>105</v>
      </c>
      <c r="J66" s="89" t="s">
        <v>105</v>
      </c>
      <c r="K66" s="89" t="s">
        <v>105</v>
      </c>
      <c r="L66" s="89" t="s">
        <v>105</v>
      </c>
      <c r="M66" s="89" t="s">
        <v>105</v>
      </c>
      <c r="N66" s="89" t="s">
        <v>105</v>
      </c>
      <c r="O66" s="89" t="s">
        <v>105</v>
      </c>
      <c r="P66" s="89" t="s">
        <v>105</v>
      </c>
      <c r="Q66" s="89" t="s">
        <v>105</v>
      </c>
      <c r="R66" s="89" t="s">
        <v>105</v>
      </c>
      <c r="S66" s="89" t="s">
        <v>105</v>
      </c>
      <c r="T66" s="89" t="s">
        <v>105</v>
      </c>
      <c r="U66" s="89" t="s">
        <v>105</v>
      </c>
      <c r="V66" s="89" t="s">
        <v>105</v>
      </c>
      <c r="W66" s="89" t="s">
        <v>105</v>
      </c>
      <c r="X66" s="89" t="s">
        <v>105</v>
      </c>
      <c r="Y66" s="89" t="s">
        <v>105</v>
      </c>
      <c r="Z66" s="89" t="s">
        <v>105</v>
      </c>
      <c r="AA66" s="89" t="s">
        <v>105</v>
      </c>
      <c r="AB66" s="89" t="s">
        <v>105</v>
      </c>
      <c r="AC66" s="89" t="s">
        <v>105</v>
      </c>
      <c r="AD66" s="89" t="s">
        <v>105</v>
      </c>
      <c r="AE66" s="89" t="s">
        <v>105</v>
      </c>
      <c r="AF66" s="89" t="s">
        <v>105</v>
      </c>
      <c r="AG66" s="89" t="s">
        <v>105</v>
      </c>
      <c r="AH66" s="89" t="s">
        <v>105</v>
      </c>
      <c r="AI66" s="89" t="s">
        <v>105</v>
      </c>
      <c r="AJ66" s="89" t="s">
        <v>105</v>
      </c>
      <c r="AK66" s="89" t="s">
        <v>105</v>
      </c>
      <c r="AL66" s="89" t="s">
        <v>105</v>
      </c>
      <c r="AM66" s="89" t="s">
        <v>105</v>
      </c>
      <c r="AN66" s="89" t="s">
        <v>105</v>
      </c>
      <c r="AO66" s="89" t="s">
        <v>105</v>
      </c>
      <c r="AP66" s="89" t="s">
        <v>105</v>
      </c>
      <c r="AQ66" s="89" t="s">
        <v>105</v>
      </c>
      <c r="AR66" s="89" t="s">
        <v>105</v>
      </c>
      <c r="AS66" s="89" t="s">
        <v>105</v>
      </c>
      <c r="AT66" s="89" t="s">
        <v>105</v>
      </c>
      <c r="AU66" s="89" t="s">
        <v>105</v>
      </c>
      <c r="AV66" s="89" t="s">
        <v>105</v>
      </c>
      <c r="AW66" s="89" t="s">
        <v>105</v>
      </c>
      <c r="AX66" s="89" t="s">
        <v>105</v>
      </c>
      <c r="AY66" s="89" t="s">
        <v>105</v>
      </c>
      <c r="AZ66" s="89" t="s">
        <v>105</v>
      </c>
      <c r="BA66" s="89" t="s">
        <v>105</v>
      </c>
      <c r="BB66" s="89" t="s">
        <v>105</v>
      </c>
      <c r="BC66" s="89" t="s">
        <v>105</v>
      </c>
    </row>
    <row r="67" spans="1:55">
      <c r="A67" s="84" t="s">
        <v>324</v>
      </c>
      <c r="B67" s="84" t="s">
        <v>303</v>
      </c>
      <c r="C67" s="89" t="s">
        <v>105</v>
      </c>
      <c r="D67" s="89" t="s">
        <v>105</v>
      </c>
      <c r="E67" s="89" t="s">
        <v>105</v>
      </c>
      <c r="F67" s="89" t="s">
        <v>105</v>
      </c>
      <c r="G67" s="89" t="s">
        <v>105</v>
      </c>
      <c r="H67" s="89" t="s">
        <v>105</v>
      </c>
      <c r="I67" s="89" t="s">
        <v>105</v>
      </c>
      <c r="J67" s="89" t="s">
        <v>105</v>
      </c>
      <c r="K67" s="89" t="s">
        <v>105</v>
      </c>
      <c r="L67" s="89" t="s">
        <v>105</v>
      </c>
      <c r="M67" s="89" t="s">
        <v>105</v>
      </c>
      <c r="N67" s="89" t="s">
        <v>105</v>
      </c>
      <c r="O67" s="89" t="s">
        <v>105</v>
      </c>
      <c r="P67" s="89" t="s">
        <v>105</v>
      </c>
      <c r="Q67" s="89" t="s">
        <v>105</v>
      </c>
      <c r="R67" s="89" t="s">
        <v>105</v>
      </c>
      <c r="S67" s="89" t="s">
        <v>105</v>
      </c>
      <c r="T67" s="89" t="s">
        <v>105</v>
      </c>
      <c r="U67" s="89" t="s">
        <v>105</v>
      </c>
      <c r="V67" s="89" t="s">
        <v>105</v>
      </c>
      <c r="W67" s="89" t="s">
        <v>105</v>
      </c>
      <c r="X67" s="89" t="s">
        <v>105</v>
      </c>
      <c r="Y67" s="89" t="s">
        <v>105</v>
      </c>
      <c r="Z67" s="89" t="s">
        <v>105</v>
      </c>
      <c r="AA67" s="89" t="s">
        <v>105</v>
      </c>
      <c r="AB67" s="89" t="s">
        <v>105</v>
      </c>
      <c r="AC67" s="89" t="s">
        <v>105</v>
      </c>
      <c r="AD67" s="89" t="s">
        <v>105</v>
      </c>
      <c r="AE67" s="89" t="s">
        <v>105</v>
      </c>
      <c r="AF67" s="89" t="s">
        <v>105</v>
      </c>
      <c r="AG67" s="89" t="s">
        <v>105</v>
      </c>
      <c r="AH67" s="89" t="s">
        <v>105</v>
      </c>
      <c r="AI67" s="89" t="s">
        <v>105</v>
      </c>
      <c r="AJ67" s="89" t="s">
        <v>105</v>
      </c>
      <c r="AK67" s="89" t="s">
        <v>105</v>
      </c>
      <c r="AL67" s="89" t="s">
        <v>105</v>
      </c>
      <c r="AM67" s="89" t="s">
        <v>105</v>
      </c>
      <c r="AN67" s="89" t="s">
        <v>105</v>
      </c>
      <c r="AO67" s="89" t="s">
        <v>105</v>
      </c>
      <c r="AP67" s="89" t="s">
        <v>105</v>
      </c>
      <c r="AQ67" s="89" t="s">
        <v>105</v>
      </c>
      <c r="AR67" s="89" t="s">
        <v>105</v>
      </c>
      <c r="AS67" s="89" t="s">
        <v>105</v>
      </c>
      <c r="AT67" s="89" t="s">
        <v>105</v>
      </c>
      <c r="AU67" s="89" t="s">
        <v>105</v>
      </c>
      <c r="AV67" s="89" t="s">
        <v>105</v>
      </c>
      <c r="AW67" s="89" t="s">
        <v>105</v>
      </c>
      <c r="AX67" s="89" t="s">
        <v>105</v>
      </c>
      <c r="AY67" s="89" t="s">
        <v>105</v>
      </c>
      <c r="AZ67" s="89" t="s">
        <v>105</v>
      </c>
      <c r="BA67" s="89" t="s">
        <v>105</v>
      </c>
      <c r="BB67" s="89" t="s">
        <v>105</v>
      </c>
      <c r="BC67" s="89" t="s">
        <v>105</v>
      </c>
    </row>
    <row r="68" spans="1:55">
      <c r="A68" s="84" t="s">
        <v>324</v>
      </c>
      <c r="B68" s="84" t="s">
        <v>304</v>
      </c>
      <c r="C68" s="89" t="s">
        <v>105</v>
      </c>
      <c r="D68" s="86">
        <v>1</v>
      </c>
      <c r="E68" s="86">
        <v>1.0108999999999999</v>
      </c>
      <c r="F68" s="86">
        <v>1.05792</v>
      </c>
      <c r="G68" s="86">
        <v>1.0055000000000001</v>
      </c>
      <c r="H68" s="86">
        <v>1.00647</v>
      </c>
      <c r="I68" s="86">
        <v>1.00715</v>
      </c>
      <c r="J68" s="86">
        <v>1.00752</v>
      </c>
      <c r="K68" s="86">
        <v>1.0118199999999999</v>
      </c>
      <c r="L68" s="86">
        <v>1.0133099999999999</v>
      </c>
      <c r="M68" s="86">
        <v>1.01623</v>
      </c>
      <c r="N68" s="86">
        <v>1.0302800000000001</v>
      </c>
      <c r="O68" s="86">
        <v>1.03857</v>
      </c>
      <c r="P68" s="85">
        <v>0.52228799999999997</v>
      </c>
      <c r="Q68" s="87">
        <v>17.194400000000002</v>
      </c>
      <c r="R68" s="87">
        <v>10.4971</v>
      </c>
      <c r="S68" s="86">
        <v>1.1987099999999999</v>
      </c>
      <c r="T68" s="85">
        <v>0.72962700000000003</v>
      </c>
      <c r="U68" s="86">
        <v>1.0950899999999999</v>
      </c>
      <c r="V68" s="85">
        <v>0.665466</v>
      </c>
      <c r="W68" s="85">
        <v>0.867757</v>
      </c>
      <c r="X68" s="86">
        <v>1.2665500000000001</v>
      </c>
      <c r="Y68" s="89" t="s">
        <v>105</v>
      </c>
      <c r="Z68" s="85">
        <v>0.76334999999999997</v>
      </c>
      <c r="AA68" s="85">
        <v>0.61220200000000002</v>
      </c>
      <c r="AB68" s="85">
        <v>0.505633</v>
      </c>
      <c r="AC68" s="85">
        <v>0.667763</v>
      </c>
      <c r="AD68" s="85">
        <v>0.99046400000000001</v>
      </c>
      <c r="AE68" s="88">
        <v>155.554</v>
      </c>
      <c r="AF68" s="85">
        <v>0.50018700000000005</v>
      </c>
      <c r="AG68" s="86">
        <v>1.29108</v>
      </c>
      <c r="AH68" s="86">
        <v>1.10615</v>
      </c>
      <c r="AI68" s="86">
        <v>2.07822</v>
      </c>
      <c r="AJ68" s="85">
        <v>0.61453199999999997</v>
      </c>
      <c r="AK68" s="85">
        <v>0.59261699999999995</v>
      </c>
      <c r="AL68" s="85">
        <v>0.49524400000000002</v>
      </c>
      <c r="AM68" s="85">
        <v>0.65464500000000003</v>
      </c>
      <c r="AN68" s="86">
        <v>1.0422400000000001</v>
      </c>
      <c r="AO68" s="87">
        <v>12.089399999999999</v>
      </c>
      <c r="AP68" s="85">
        <v>0.79644999999999999</v>
      </c>
      <c r="AQ68" s="87">
        <v>84.168400000000005</v>
      </c>
      <c r="AR68" s="87">
        <v>10.6153</v>
      </c>
      <c r="AS68" s="86">
        <v>2.1850200000000002</v>
      </c>
      <c r="AT68" s="89" t="s">
        <v>105</v>
      </c>
      <c r="AU68" s="89" t="s">
        <v>105</v>
      </c>
      <c r="AV68" s="89" t="s">
        <v>105</v>
      </c>
      <c r="AW68" s="89" t="s">
        <v>105</v>
      </c>
      <c r="AX68" s="89" t="s">
        <v>105</v>
      </c>
      <c r="AY68" s="85">
        <v>0.26033200000000001</v>
      </c>
      <c r="AZ68" s="89" t="s">
        <v>105</v>
      </c>
      <c r="BA68" s="89" t="s">
        <v>105</v>
      </c>
      <c r="BB68" s="89" t="s">
        <v>105</v>
      </c>
      <c r="BC68" s="89" t="s">
        <v>105</v>
      </c>
    </row>
    <row r="69" spans="1:55">
      <c r="A69" s="84" t="s">
        <v>324</v>
      </c>
      <c r="B69" s="84" t="s">
        <v>305</v>
      </c>
      <c r="C69" s="89" t="s">
        <v>105</v>
      </c>
      <c r="D69" s="85">
        <v>0.94524799999999998</v>
      </c>
      <c r="E69" s="85">
        <v>0.95555000000000001</v>
      </c>
      <c r="F69" s="85">
        <v>1</v>
      </c>
      <c r="G69" s="85">
        <v>0.95044899999999999</v>
      </c>
      <c r="H69" s="85">
        <v>0.95136600000000004</v>
      </c>
      <c r="I69" s="85">
        <v>0.95200300000000004</v>
      </c>
      <c r="J69" s="85">
        <v>0.95235499999999995</v>
      </c>
      <c r="K69" s="85">
        <v>0.95642300000000002</v>
      </c>
      <c r="L69" s="85">
        <v>0.95782699999999998</v>
      </c>
      <c r="M69" s="85">
        <v>0.96059300000000003</v>
      </c>
      <c r="N69" s="85">
        <v>0.97387299999999999</v>
      </c>
      <c r="O69" s="85">
        <v>0.98170999999999997</v>
      </c>
      <c r="P69" s="85">
        <v>0.49369200000000002</v>
      </c>
      <c r="Q69" s="87">
        <v>16.253</v>
      </c>
      <c r="R69" s="86">
        <v>9.9223999999999997</v>
      </c>
      <c r="S69" s="86">
        <v>1.13307</v>
      </c>
      <c r="T69" s="85">
        <v>0.68967900000000004</v>
      </c>
      <c r="U69" s="86">
        <v>1.0351300000000001</v>
      </c>
      <c r="V69" s="85">
        <v>0.62903100000000001</v>
      </c>
      <c r="W69" s="85">
        <v>0.82024600000000003</v>
      </c>
      <c r="X69" s="86">
        <v>1.1972</v>
      </c>
      <c r="Y69" s="89" t="s">
        <v>105</v>
      </c>
      <c r="Z69" s="85">
        <v>0.72155599999999998</v>
      </c>
      <c r="AA69" s="85">
        <v>0.57868299999999995</v>
      </c>
      <c r="AB69" s="85">
        <v>0.47794900000000001</v>
      </c>
      <c r="AC69" s="85">
        <v>0.63120200000000004</v>
      </c>
      <c r="AD69" s="85">
        <v>0.93623400000000001</v>
      </c>
      <c r="AE69" s="88">
        <v>147.03700000000001</v>
      </c>
      <c r="AF69" s="85">
        <v>0.47280100000000003</v>
      </c>
      <c r="AG69" s="86">
        <v>1.2203900000000001</v>
      </c>
      <c r="AH69" s="86">
        <v>1.04559</v>
      </c>
      <c r="AI69" s="86">
        <v>1.9644299999999999</v>
      </c>
      <c r="AJ69" s="85">
        <v>0.58088600000000001</v>
      </c>
      <c r="AK69" s="85">
        <v>0.56017099999999997</v>
      </c>
      <c r="AL69" s="85">
        <v>0.46812799999999999</v>
      </c>
      <c r="AM69" s="85">
        <v>0.61880199999999996</v>
      </c>
      <c r="AN69" s="85">
        <v>0.98517600000000005</v>
      </c>
      <c r="AO69" s="87">
        <v>11.4275</v>
      </c>
      <c r="AP69" s="85">
        <v>0.75284300000000004</v>
      </c>
      <c r="AQ69" s="87">
        <v>79.56</v>
      </c>
      <c r="AR69" s="87">
        <v>10.0341</v>
      </c>
      <c r="AS69" s="86">
        <v>2.0653899999999998</v>
      </c>
      <c r="AT69" s="89" t="s">
        <v>105</v>
      </c>
      <c r="AU69" s="89" t="s">
        <v>105</v>
      </c>
      <c r="AV69" s="89" t="s">
        <v>105</v>
      </c>
      <c r="AW69" s="89" t="s">
        <v>105</v>
      </c>
      <c r="AX69" s="89" t="s">
        <v>105</v>
      </c>
      <c r="AY69" s="85">
        <v>0.24607899999999999</v>
      </c>
      <c r="AZ69" s="89" t="s">
        <v>105</v>
      </c>
      <c r="BA69" s="89" t="s">
        <v>105</v>
      </c>
      <c r="BB69" s="89" t="s">
        <v>105</v>
      </c>
      <c r="BC69" s="89" t="s">
        <v>105</v>
      </c>
    </row>
    <row r="70" spans="1:55">
      <c r="A70" s="84" t="s">
        <v>324</v>
      </c>
      <c r="B70" s="84" t="s">
        <v>306</v>
      </c>
      <c r="C70" s="89" t="s">
        <v>105</v>
      </c>
      <c r="D70" s="89" t="s">
        <v>105</v>
      </c>
      <c r="E70" s="89" t="s">
        <v>105</v>
      </c>
      <c r="F70" s="89" t="s">
        <v>105</v>
      </c>
      <c r="G70" s="89" t="s">
        <v>105</v>
      </c>
      <c r="H70" s="89" t="s">
        <v>105</v>
      </c>
      <c r="I70" s="89" t="s">
        <v>105</v>
      </c>
      <c r="J70" s="89" t="s">
        <v>105</v>
      </c>
      <c r="K70" s="89" t="s">
        <v>105</v>
      </c>
      <c r="L70" s="89" t="s">
        <v>105</v>
      </c>
      <c r="M70" s="89" t="s">
        <v>105</v>
      </c>
      <c r="N70" s="89" t="s">
        <v>105</v>
      </c>
      <c r="O70" s="89" t="s">
        <v>105</v>
      </c>
      <c r="P70" s="89" t="s">
        <v>105</v>
      </c>
      <c r="Q70" s="89" t="s">
        <v>105</v>
      </c>
      <c r="R70" s="89" t="s">
        <v>105</v>
      </c>
      <c r="S70" s="89" t="s">
        <v>105</v>
      </c>
      <c r="T70" s="89" t="s">
        <v>105</v>
      </c>
      <c r="U70" s="89" t="s">
        <v>105</v>
      </c>
      <c r="V70" s="89" t="s">
        <v>105</v>
      </c>
      <c r="W70" s="89" t="s">
        <v>105</v>
      </c>
      <c r="X70" s="89" t="s">
        <v>105</v>
      </c>
      <c r="Y70" s="89" t="s">
        <v>105</v>
      </c>
      <c r="Z70" s="89" t="s">
        <v>105</v>
      </c>
      <c r="AA70" s="89" t="s">
        <v>105</v>
      </c>
      <c r="AB70" s="89" t="s">
        <v>105</v>
      </c>
      <c r="AC70" s="89" t="s">
        <v>105</v>
      </c>
      <c r="AD70" s="89" t="s">
        <v>105</v>
      </c>
      <c r="AE70" s="89" t="s">
        <v>105</v>
      </c>
      <c r="AF70" s="89" t="s">
        <v>105</v>
      </c>
      <c r="AG70" s="89" t="s">
        <v>105</v>
      </c>
      <c r="AH70" s="89" t="s">
        <v>105</v>
      </c>
      <c r="AI70" s="89" t="s">
        <v>105</v>
      </c>
      <c r="AJ70" s="89" t="s">
        <v>105</v>
      </c>
      <c r="AK70" s="89" t="s">
        <v>105</v>
      </c>
      <c r="AL70" s="89" t="s">
        <v>105</v>
      </c>
      <c r="AM70" s="89" t="s">
        <v>105</v>
      </c>
      <c r="AN70" s="89" t="s">
        <v>105</v>
      </c>
      <c r="AO70" s="89" t="s">
        <v>105</v>
      </c>
      <c r="AP70" s="89" t="s">
        <v>105</v>
      </c>
      <c r="AQ70" s="89" t="s">
        <v>105</v>
      </c>
      <c r="AR70" s="89" t="s">
        <v>105</v>
      </c>
      <c r="AS70" s="89" t="s">
        <v>105</v>
      </c>
      <c r="AT70" s="89" t="s">
        <v>105</v>
      </c>
      <c r="AU70" s="89" t="s">
        <v>105</v>
      </c>
      <c r="AV70" s="89" t="s">
        <v>105</v>
      </c>
      <c r="AW70" s="89" t="s">
        <v>105</v>
      </c>
      <c r="AX70" s="89" t="s">
        <v>105</v>
      </c>
      <c r="AY70" s="89" t="s">
        <v>105</v>
      </c>
      <c r="AZ70" s="89" t="s">
        <v>105</v>
      </c>
      <c r="BA70" s="89" t="s">
        <v>105</v>
      </c>
      <c r="BB70" s="89" t="s">
        <v>105</v>
      </c>
      <c r="BC70" s="89" t="s">
        <v>105</v>
      </c>
    </row>
    <row r="71" spans="1:55">
      <c r="A71" s="84" t="s">
        <v>324</v>
      </c>
      <c r="B71" s="84" t="s">
        <v>307</v>
      </c>
      <c r="C71" s="89" t="s">
        <v>105</v>
      </c>
      <c r="D71" s="91">
        <v>100</v>
      </c>
      <c r="E71" s="91">
        <v>101.1</v>
      </c>
      <c r="F71" s="91">
        <v>105.8</v>
      </c>
      <c r="G71" s="91">
        <v>100.6</v>
      </c>
      <c r="H71" s="91">
        <v>100.6</v>
      </c>
      <c r="I71" s="91">
        <v>100.7</v>
      </c>
      <c r="J71" s="91">
        <v>100.8</v>
      </c>
      <c r="K71" s="91">
        <v>101.2</v>
      </c>
      <c r="L71" s="91">
        <v>101.3</v>
      </c>
      <c r="M71" s="91">
        <v>101.6</v>
      </c>
      <c r="N71" s="91">
        <v>103</v>
      </c>
      <c r="O71" s="91">
        <v>103.9</v>
      </c>
      <c r="P71" s="91">
        <v>26.8</v>
      </c>
      <c r="Q71" s="91">
        <v>48.3</v>
      </c>
      <c r="R71" s="91">
        <v>140.80000000000001</v>
      </c>
      <c r="S71" s="91">
        <v>119.9</v>
      </c>
      <c r="T71" s="91">
        <v>73</v>
      </c>
      <c r="U71" s="91">
        <v>109.5</v>
      </c>
      <c r="V71" s="91">
        <v>67.400000000000006</v>
      </c>
      <c r="W71" s="91">
        <v>86.8</v>
      </c>
      <c r="X71" s="91">
        <v>126.7</v>
      </c>
      <c r="Y71" s="89" t="s">
        <v>105</v>
      </c>
      <c r="Z71" s="91">
        <v>76.3</v>
      </c>
      <c r="AA71" s="91">
        <v>62.4</v>
      </c>
      <c r="AB71" s="91">
        <v>63.5</v>
      </c>
      <c r="AC71" s="91">
        <v>62.4</v>
      </c>
      <c r="AD71" s="91">
        <v>99</v>
      </c>
      <c r="AE71" s="91">
        <v>59.8</v>
      </c>
      <c r="AF71" s="91">
        <v>53.1</v>
      </c>
      <c r="AG71" s="91">
        <v>129.1</v>
      </c>
      <c r="AH71" s="91">
        <v>110.6</v>
      </c>
      <c r="AI71" s="91">
        <v>51.8</v>
      </c>
      <c r="AJ71" s="91">
        <v>61.5</v>
      </c>
      <c r="AK71" s="91">
        <v>29.7</v>
      </c>
      <c r="AL71" s="91">
        <v>57.4</v>
      </c>
      <c r="AM71" s="91">
        <v>46.3</v>
      </c>
      <c r="AN71" s="91">
        <v>104.2</v>
      </c>
      <c r="AO71" s="91">
        <v>143.19999999999999</v>
      </c>
      <c r="AP71" s="91">
        <v>130.69999999999999</v>
      </c>
      <c r="AQ71" s="91">
        <v>116</v>
      </c>
      <c r="AR71" s="91">
        <v>130.80000000000001</v>
      </c>
      <c r="AS71" s="91">
        <v>140.30000000000001</v>
      </c>
      <c r="AT71" s="89" t="s">
        <v>105</v>
      </c>
      <c r="AU71" s="89" t="s">
        <v>105</v>
      </c>
      <c r="AV71" s="89" t="s">
        <v>105</v>
      </c>
      <c r="AW71" s="89" t="s">
        <v>105</v>
      </c>
      <c r="AX71" s="89" t="s">
        <v>105</v>
      </c>
      <c r="AY71" s="91">
        <v>45.3</v>
      </c>
      <c r="AZ71" s="89" t="s">
        <v>105</v>
      </c>
      <c r="BA71" s="89" t="s">
        <v>105</v>
      </c>
      <c r="BB71" s="89" t="s">
        <v>105</v>
      </c>
      <c r="BC71" s="89" t="s">
        <v>105</v>
      </c>
    </row>
    <row r="72" spans="1:55">
      <c r="A72" s="84" t="s">
        <v>324</v>
      </c>
      <c r="B72" s="84" t="s">
        <v>308</v>
      </c>
      <c r="C72" s="89" t="s">
        <v>105</v>
      </c>
      <c r="D72" s="91">
        <v>94.5</v>
      </c>
      <c r="E72" s="91">
        <v>95.6</v>
      </c>
      <c r="F72" s="91">
        <v>100</v>
      </c>
      <c r="G72" s="91">
        <v>95</v>
      </c>
      <c r="H72" s="91">
        <v>95.1</v>
      </c>
      <c r="I72" s="91">
        <v>95.2</v>
      </c>
      <c r="J72" s="91">
        <v>95.2</v>
      </c>
      <c r="K72" s="91">
        <v>95.6</v>
      </c>
      <c r="L72" s="91">
        <v>95.8</v>
      </c>
      <c r="M72" s="91">
        <v>96.1</v>
      </c>
      <c r="N72" s="91">
        <v>97.4</v>
      </c>
      <c r="O72" s="91">
        <v>98.2</v>
      </c>
      <c r="P72" s="91">
        <v>25.3</v>
      </c>
      <c r="Q72" s="91">
        <v>45.7</v>
      </c>
      <c r="R72" s="91">
        <v>133.1</v>
      </c>
      <c r="S72" s="91">
        <v>113.3</v>
      </c>
      <c r="T72" s="91">
        <v>69</v>
      </c>
      <c r="U72" s="91">
        <v>103.5</v>
      </c>
      <c r="V72" s="91">
        <v>63.7</v>
      </c>
      <c r="W72" s="91">
        <v>82</v>
      </c>
      <c r="X72" s="91">
        <v>119.7</v>
      </c>
      <c r="Y72" s="89" t="s">
        <v>105</v>
      </c>
      <c r="Z72" s="91">
        <v>72.2</v>
      </c>
      <c r="AA72" s="91">
        <v>59</v>
      </c>
      <c r="AB72" s="91">
        <v>60.1</v>
      </c>
      <c r="AC72" s="91">
        <v>59</v>
      </c>
      <c r="AD72" s="91">
        <v>93.6</v>
      </c>
      <c r="AE72" s="91">
        <v>56.5</v>
      </c>
      <c r="AF72" s="91">
        <v>50.2</v>
      </c>
      <c r="AG72" s="91">
        <v>122</v>
      </c>
      <c r="AH72" s="91">
        <v>104.6</v>
      </c>
      <c r="AI72" s="91">
        <v>49</v>
      </c>
      <c r="AJ72" s="91">
        <v>58.1</v>
      </c>
      <c r="AK72" s="91">
        <v>28.1</v>
      </c>
      <c r="AL72" s="91">
        <v>54.3</v>
      </c>
      <c r="AM72" s="91">
        <v>43.8</v>
      </c>
      <c r="AN72" s="91">
        <v>98.5</v>
      </c>
      <c r="AO72" s="91">
        <v>135.30000000000001</v>
      </c>
      <c r="AP72" s="91">
        <v>123.5</v>
      </c>
      <c r="AQ72" s="91">
        <v>109.6</v>
      </c>
      <c r="AR72" s="91">
        <v>123.7</v>
      </c>
      <c r="AS72" s="91">
        <v>132.6</v>
      </c>
      <c r="AT72" s="89" t="s">
        <v>105</v>
      </c>
      <c r="AU72" s="89" t="s">
        <v>105</v>
      </c>
      <c r="AV72" s="89" t="s">
        <v>105</v>
      </c>
      <c r="AW72" s="89" t="s">
        <v>105</v>
      </c>
      <c r="AX72" s="89" t="s">
        <v>105</v>
      </c>
      <c r="AY72" s="91">
        <v>42.8</v>
      </c>
      <c r="AZ72" s="89" t="s">
        <v>105</v>
      </c>
      <c r="BA72" s="89" t="s">
        <v>105</v>
      </c>
      <c r="BB72" s="89" t="s">
        <v>105</v>
      </c>
      <c r="BC72" s="89" t="s">
        <v>105</v>
      </c>
    </row>
    <row r="73" spans="1:55">
      <c r="A73" s="84" t="s">
        <v>324</v>
      </c>
      <c r="B73" s="84" t="s">
        <v>309</v>
      </c>
      <c r="C73" s="89" t="s">
        <v>105</v>
      </c>
      <c r="D73" s="92">
        <v>1025207</v>
      </c>
      <c r="E73" s="92">
        <v>1020715</v>
      </c>
      <c r="F73" s="92">
        <v>973199</v>
      </c>
      <c r="G73" s="92">
        <v>821623</v>
      </c>
      <c r="H73" s="92">
        <v>820331</v>
      </c>
      <c r="I73" s="92">
        <v>819392</v>
      </c>
      <c r="J73" s="92">
        <v>818596</v>
      </c>
      <c r="K73" s="92">
        <v>815647</v>
      </c>
      <c r="L73" s="92">
        <v>813935</v>
      </c>
      <c r="M73" s="92">
        <v>810879</v>
      </c>
      <c r="N73" s="92">
        <v>789708</v>
      </c>
      <c r="O73" s="92">
        <v>24986</v>
      </c>
      <c r="P73" s="92">
        <v>2048</v>
      </c>
      <c r="Q73" s="92">
        <v>293461</v>
      </c>
      <c r="R73" s="92">
        <v>132234</v>
      </c>
      <c r="S73" s="92">
        <v>240911</v>
      </c>
      <c r="T73" s="92">
        <v>795</v>
      </c>
      <c r="U73" s="92">
        <v>15912</v>
      </c>
      <c r="V73" s="92">
        <v>20916</v>
      </c>
      <c r="W73" s="92">
        <v>104360</v>
      </c>
      <c r="X73" s="92">
        <v>160597</v>
      </c>
      <c r="Y73" s="89" t="s">
        <v>105</v>
      </c>
      <c r="Z73" s="92">
        <v>123445</v>
      </c>
      <c r="AA73" s="92">
        <v>1229</v>
      </c>
      <c r="AB73" s="92">
        <v>747</v>
      </c>
      <c r="AC73" s="92">
        <v>1383</v>
      </c>
      <c r="AD73" s="92">
        <v>2533</v>
      </c>
      <c r="AE73" s="92">
        <v>1511956</v>
      </c>
      <c r="AF73" s="92">
        <v>432</v>
      </c>
      <c r="AG73" s="92">
        <v>50897</v>
      </c>
      <c r="AH73" s="92">
        <v>27938</v>
      </c>
      <c r="AI73" s="92">
        <v>91044</v>
      </c>
      <c r="AJ73" s="92">
        <v>21466</v>
      </c>
      <c r="AK73" s="92">
        <v>6859</v>
      </c>
      <c r="AL73" s="92">
        <v>2634</v>
      </c>
      <c r="AM73" s="92">
        <v>4170</v>
      </c>
      <c r="AN73" s="92">
        <v>16663</v>
      </c>
      <c r="AO73" s="92">
        <v>157957</v>
      </c>
      <c r="AP73" s="92">
        <v>76718</v>
      </c>
      <c r="AQ73" s="92">
        <v>91527</v>
      </c>
      <c r="AR73" s="92">
        <v>169528</v>
      </c>
      <c r="AS73" s="92">
        <v>40567</v>
      </c>
      <c r="AT73" s="89" t="s">
        <v>105</v>
      </c>
      <c r="AU73" s="89" t="s">
        <v>105</v>
      </c>
      <c r="AV73" s="89" t="s">
        <v>105</v>
      </c>
      <c r="AW73" s="89" t="s">
        <v>105</v>
      </c>
      <c r="AX73" s="89" t="s">
        <v>105</v>
      </c>
      <c r="AY73" s="92">
        <v>17118</v>
      </c>
      <c r="AZ73" s="89" t="s">
        <v>105</v>
      </c>
      <c r="BA73" s="89" t="s">
        <v>105</v>
      </c>
      <c r="BB73" s="89" t="s">
        <v>105</v>
      </c>
      <c r="BC73" s="89" t="s">
        <v>105</v>
      </c>
    </row>
    <row r="74" spans="1:55">
      <c r="A74" s="84" t="s">
        <v>324</v>
      </c>
      <c r="B74" s="84" t="s">
        <v>310</v>
      </c>
      <c r="C74" s="89" t="s">
        <v>105</v>
      </c>
      <c r="D74" s="91">
        <v>10.7</v>
      </c>
      <c r="E74" s="91">
        <v>10.7</v>
      </c>
      <c r="F74" s="91">
        <v>10.6</v>
      </c>
      <c r="G74" s="91">
        <v>11.7</v>
      </c>
      <c r="H74" s="91">
        <v>11.7</v>
      </c>
      <c r="I74" s="91">
        <v>11.7</v>
      </c>
      <c r="J74" s="91">
        <v>11.7</v>
      </c>
      <c r="K74" s="91">
        <v>11.7</v>
      </c>
      <c r="L74" s="91">
        <v>11.7</v>
      </c>
      <c r="M74" s="91">
        <v>11.7</v>
      </c>
      <c r="N74" s="91">
        <v>11.6</v>
      </c>
      <c r="O74" s="91">
        <v>9.6999999999999993</v>
      </c>
      <c r="P74" s="91">
        <v>7.3</v>
      </c>
      <c r="Q74" s="91">
        <v>12.4</v>
      </c>
      <c r="R74" s="91">
        <v>10</v>
      </c>
      <c r="S74" s="91">
        <v>11.4</v>
      </c>
      <c r="T74" s="91">
        <v>12.9</v>
      </c>
      <c r="U74" s="91">
        <v>14.7</v>
      </c>
      <c r="V74" s="91">
        <v>14.8</v>
      </c>
      <c r="W74" s="91">
        <v>16.100000000000001</v>
      </c>
      <c r="X74" s="91">
        <v>10.8</v>
      </c>
      <c r="Y74" s="89" t="s">
        <v>105</v>
      </c>
      <c r="Z74" s="91">
        <v>10</v>
      </c>
      <c r="AA74" s="91">
        <v>11.6</v>
      </c>
      <c r="AB74" s="91">
        <v>10.9</v>
      </c>
      <c r="AC74" s="91">
        <v>10.3</v>
      </c>
      <c r="AD74" s="91">
        <v>10.9</v>
      </c>
      <c r="AE74" s="91">
        <v>11.3</v>
      </c>
      <c r="AF74" s="91">
        <v>10.4</v>
      </c>
      <c r="AG74" s="91">
        <v>11.4</v>
      </c>
      <c r="AH74" s="91">
        <v>13.1</v>
      </c>
      <c r="AI74" s="91">
        <v>12.2</v>
      </c>
      <c r="AJ74" s="91">
        <v>16.7</v>
      </c>
      <c r="AK74" s="91">
        <v>8.4</v>
      </c>
      <c r="AL74" s="91">
        <v>13.9</v>
      </c>
      <c r="AM74" s="91">
        <v>13.2</v>
      </c>
      <c r="AN74" s="91">
        <v>12.2</v>
      </c>
      <c r="AO74" s="91">
        <v>6.6</v>
      </c>
      <c r="AP74" s="91">
        <v>7.1</v>
      </c>
      <c r="AQ74" s="91">
        <v>13</v>
      </c>
      <c r="AR74" s="91">
        <v>11.2</v>
      </c>
      <c r="AS74" s="91">
        <v>8.8000000000000007</v>
      </c>
      <c r="AT74" s="89" t="s">
        <v>105</v>
      </c>
      <c r="AU74" s="89" t="s">
        <v>105</v>
      </c>
      <c r="AV74" s="89" t="s">
        <v>105</v>
      </c>
      <c r="AW74" s="89" t="s">
        <v>105</v>
      </c>
      <c r="AX74" s="89" t="s">
        <v>105</v>
      </c>
      <c r="AY74" s="91">
        <v>10.3</v>
      </c>
      <c r="AZ74" s="89" t="s">
        <v>105</v>
      </c>
      <c r="BA74" s="89" t="s">
        <v>105</v>
      </c>
      <c r="BB74" s="89" t="s">
        <v>105</v>
      </c>
      <c r="BC74" s="89" t="s">
        <v>105</v>
      </c>
    </row>
    <row r="75" spans="1:55">
      <c r="A75" s="84" t="s">
        <v>324</v>
      </c>
      <c r="B75" s="84" t="s">
        <v>311</v>
      </c>
      <c r="C75" s="89" t="s">
        <v>105</v>
      </c>
      <c r="D75" s="92">
        <v>1025207</v>
      </c>
      <c r="E75" s="92">
        <v>1020715</v>
      </c>
      <c r="F75" s="92">
        <v>973199</v>
      </c>
      <c r="G75" s="92">
        <v>821623</v>
      </c>
      <c r="H75" s="92">
        <v>820331</v>
      </c>
      <c r="I75" s="92">
        <v>819392</v>
      </c>
      <c r="J75" s="92">
        <v>818596</v>
      </c>
      <c r="K75" s="92">
        <v>815647</v>
      </c>
      <c r="L75" s="92">
        <v>813935</v>
      </c>
      <c r="M75" s="92">
        <v>810879</v>
      </c>
      <c r="N75" s="92">
        <v>789708</v>
      </c>
      <c r="O75" s="92">
        <v>24986</v>
      </c>
      <c r="P75" s="92">
        <v>1049</v>
      </c>
      <c r="Q75" s="92">
        <v>8243</v>
      </c>
      <c r="R75" s="92">
        <v>17740</v>
      </c>
      <c r="S75" s="92">
        <v>240911</v>
      </c>
      <c r="T75" s="92">
        <v>795</v>
      </c>
      <c r="U75" s="92">
        <v>15912</v>
      </c>
      <c r="V75" s="92">
        <v>21172</v>
      </c>
      <c r="W75" s="92">
        <v>104360</v>
      </c>
      <c r="X75" s="92">
        <v>160597</v>
      </c>
      <c r="Y75" s="89" t="s">
        <v>105</v>
      </c>
      <c r="Z75" s="92">
        <v>123445</v>
      </c>
      <c r="AA75" s="92">
        <v>1253</v>
      </c>
      <c r="AB75" s="92">
        <v>939</v>
      </c>
      <c r="AC75" s="92">
        <v>1293</v>
      </c>
      <c r="AD75" s="92">
        <v>2533</v>
      </c>
      <c r="AE75" s="92">
        <v>5814</v>
      </c>
      <c r="AF75" s="92">
        <v>459</v>
      </c>
      <c r="AG75" s="92">
        <v>50897</v>
      </c>
      <c r="AH75" s="92">
        <v>27938</v>
      </c>
      <c r="AI75" s="92">
        <v>22715</v>
      </c>
      <c r="AJ75" s="92">
        <v>21466</v>
      </c>
      <c r="AK75" s="92">
        <v>3443</v>
      </c>
      <c r="AL75" s="92">
        <v>3056</v>
      </c>
      <c r="AM75" s="92">
        <v>2949</v>
      </c>
      <c r="AN75" s="92">
        <v>16663</v>
      </c>
      <c r="AO75" s="92">
        <v>18704</v>
      </c>
      <c r="AP75" s="92">
        <v>125875</v>
      </c>
      <c r="AQ75" s="92">
        <v>1261</v>
      </c>
      <c r="AR75" s="92">
        <v>20896</v>
      </c>
      <c r="AS75" s="92">
        <v>26040</v>
      </c>
      <c r="AT75" s="89" t="s">
        <v>105</v>
      </c>
      <c r="AU75" s="89" t="s">
        <v>105</v>
      </c>
      <c r="AV75" s="89" t="s">
        <v>105</v>
      </c>
      <c r="AW75" s="89" t="s">
        <v>105</v>
      </c>
      <c r="AX75" s="89" t="s">
        <v>105</v>
      </c>
      <c r="AY75" s="92">
        <v>29781</v>
      </c>
      <c r="AZ75" s="89" t="s">
        <v>105</v>
      </c>
      <c r="BA75" s="89" t="s">
        <v>105</v>
      </c>
      <c r="BB75" s="89" t="s">
        <v>105</v>
      </c>
      <c r="BC75" s="89" t="s">
        <v>105</v>
      </c>
    </row>
    <row r="76" spans="1:55">
      <c r="A76" s="84" t="s">
        <v>324</v>
      </c>
      <c r="B76" s="84" t="s">
        <v>312</v>
      </c>
      <c r="C76" s="89" t="s">
        <v>105</v>
      </c>
      <c r="D76" s="92">
        <v>2124</v>
      </c>
      <c r="E76" s="92">
        <v>2258</v>
      </c>
      <c r="F76" s="92">
        <v>2577</v>
      </c>
      <c r="G76" s="92">
        <v>2565</v>
      </c>
      <c r="H76" s="92">
        <v>2590</v>
      </c>
      <c r="I76" s="92">
        <v>2606</v>
      </c>
      <c r="J76" s="92">
        <v>2615</v>
      </c>
      <c r="K76" s="92">
        <v>2652</v>
      </c>
      <c r="L76" s="92">
        <v>2656</v>
      </c>
      <c r="M76" s="92">
        <v>2663</v>
      </c>
      <c r="N76" s="92">
        <v>2689</v>
      </c>
      <c r="O76" s="92">
        <v>2439</v>
      </c>
      <c r="P76" s="92">
        <v>128</v>
      </c>
      <c r="Q76" s="92">
        <v>802</v>
      </c>
      <c r="R76" s="92">
        <v>3323</v>
      </c>
      <c r="S76" s="92">
        <v>2958</v>
      </c>
      <c r="T76" s="92">
        <v>567</v>
      </c>
      <c r="U76" s="92">
        <v>4183</v>
      </c>
      <c r="V76" s="92">
        <v>1959</v>
      </c>
      <c r="W76" s="92">
        <v>2573</v>
      </c>
      <c r="X76" s="92">
        <v>2638</v>
      </c>
      <c r="Y76" s="89" t="s">
        <v>105</v>
      </c>
      <c r="Z76" s="92">
        <v>2168</v>
      </c>
      <c r="AA76" s="92">
        <v>1806</v>
      </c>
      <c r="AB76" s="92">
        <v>397</v>
      </c>
      <c r="AC76" s="92">
        <v>369</v>
      </c>
      <c r="AD76" s="92">
        <v>5797</v>
      </c>
      <c r="AE76" s="92">
        <v>569</v>
      </c>
      <c r="AF76" s="92">
        <v>1177</v>
      </c>
      <c r="AG76" s="92">
        <v>3197</v>
      </c>
      <c r="AH76" s="92">
        <v>3487</v>
      </c>
      <c r="AI76" s="92">
        <v>594</v>
      </c>
      <c r="AJ76" s="92">
        <v>2086</v>
      </c>
      <c r="AK76" s="92">
        <v>153</v>
      </c>
      <c r="AL76" s="92">
        <v>1536</v>
      </c>
      <c r="AM76" s="92">
        <v>546</v>
      </c>
      <c r="AN76" s="92">
        <v>3219</v>
      </c>
      <c r="AO76" s="92">
        <v>2108</v>
      </c>
      <c r="AP76" s="92">
        <v>2138</v>
      </c>
      <c r="AQ76" s="92">
        <v>4485</v>
      </c>
      <c r="AR76" s="92">
        <v>4653</v>
      </c>
      <c r="AS76" s="92">
        <v>3592</v>
      </c>
      <c r="AT76" s="89" t="s">
        <v>105</v>
      </c>
      <c r="AU76" s="89" t="s">
        <v>105</v>
      </c>
      <c r="AV76" s="89" t="s">
        <v>105</v>
      </c>
      <c r="AW76" s="89" t="s">
        <v>105</v>
      </c>
      <c r="AX76" s="89" t="s">
        <v>105</v>
      </c>
      <c r="AY76" s="92">
        <v>467</v>
      </c>
      <c r="AZ76" s="89" t="s">
        <v>105</v>
      </c>
      <c r="BA76" s="89" t="s">
        <v>105</v>
      </c>
      <c r="BB76" s="89" t="s">
        <v>105</v>
      </c>
      <c r="BC76" s="89" t="s">
        <v>105</v>
      </c>
    </row>
    <row r="77" spans="1:55">
      <c r="A77" s="84" t="s">
        <v>324</v>
      </c>
      <c r="B77" s="84" t="s">
        <v>313</v>
      </c>
      <c r="C77" s="89" t="s">
        <v>105</v>
      </c>
      <c r="D77" s="89" t="s">
        <v>105</v>
      </c>
      <c r="E77" s="89" t="s">
        <v>105</v>
      </c>
      <c r="F77" s="89" t="s">
        <v>105</v>
      </c>
      <c r="G77" s="89" t="s">
        <v>105</v>
      </c>
      <c r="H77" s="89" t="s">
        <v>105</v>
      </c>
      <c r="I77" s="89" t="s">
        <v>105</v>
      </c>
      <c r="J77" s="89" t="s">
        <v>105</v>
      </c>
      <c r="K77" s="89" t="s">
        <v>105</v>
      </c>
      <c r="L77" s="89" t="s">
        <v>105</v>
      </c>
      <c r="M77" s="89" t="s">
        <v>105</v>
      </c>
      <c r="N77" s="89" t="s">
        <v>105</v>
      </c>
      <c r="O77" s="89" t="s">
        <v>105</v>
      </c>
      <c r="P77" s="89" t="s">
        <v>105</v>
      </c>
      <c r="Q77" s="89" t="s">
        <v>105</v>
      </c>
      <c r="R77" s="89" t="s">
        <v>105</v>
      </c>
      <c r="S77" s="89" t="s">
        <v>105</v>
      </c>
      <c r="T77" s="89" t="s">
        <v>105</v>
      </c>
      <c r="U77" s="89" t="s">
        <v>105</v>
      </c>
      <c r="V77" s="89" t="s">
        <v>105</v>
      </c>
      <c r="W77" s="89" t="s">
        <v>105</v>
      </c>
      <c r="X77" s="89" t="s">
        <v>105</v>
      </c>
      <c r="Y77" s="89" t="s">
        <v>105</v>
      </c>
      <c r="Z77" s="89" t="s">
        <v>105</v>
      </c>
      <c r="AA77" s="89" t="s">
        <v>105</v>
      </c>
      <c r="AB77" s="89" t="s">
        <v>105</v>
      </c>
      <c r="AC77" s="89" t="s">
        <v>105</v>
      </c>
      <c r="AD77" s="89" t="s">
        <v>105</v>
      </c>
      <c r="AE77" s="89" t="s">
        <v>105</v>
      </c>
      <c r="AF77" s="89" t="s">
        <v>105</v>
      </c>
      <c r="AG77" s="89" t="s">
        <v>105</v>
      </c>
      <c r="AH77" s="89" t="s">
        <v>105</v>
      </c>
      <c r="AI77" s="89" t="s">
        <v>105</v>
      </c>
      <c r="AJ77" s="89" t="s">
        <v>105</v>
      </c>
      <c r="AK77" s="89" t="s">
        <v>105</v>
      </c>
      <c r="AL77" s="89" t="s">
        <v>105</v>
      </c>
      <c r="AM77" s="89" t="s">
        <v>105</v>
      </c>
      <c r="AN77" s="89" t="s">
        <v>105</v>
      </c>
      <c r="AO77" s="89" t="s">
        <v>105</v>
      </c>
      <c r="AP77" s="89" t="s">
        <v>105</v>
      </c>
      <c r="AQ77" s="89" t="s">
        <v>105</v>
      </c>
      <c r="AR77" s="89" t="s">
        <v>105</v>
      </c>
      <c r="AS77" s="89" t="s">
        <v>105</v>
      </c>
      <c r="AT77" s="89" t="s">
        <v>105</v>
      </c>
      <c r="AU77" s="89" t="s">
        <v>105</v>
      </c>
      <c r="AV77" s="89" t="s">
        <v>105</v>
      </c>
      <c r="AW77" s="89" t="s">
        <v>105</v>
      </c>
      <c r="AX77" s="89" t="s">
        <v>105</v>
      </c>
      <c r="AY77" s="89" t="s">
        <v>105</v>
      </c>
      <c r="AZ77" s="89" t="s">
        <v>105</v>
      </c>
      <c r="BA77" s="89" t="s">
        <v>105</v>
      </c>
      <c r="BB77" s="89" t="s">
        <v>105</v>
      </c>
      <c r="BC77" s="89" t="s">
        <v>105</v>
      </c>
    </row>
    <row r="78" spans="1:55">
      <c r="A78" s="84" t="s">
        <v>324</v>
      </c>
      <c r="B78" s="84" t="s">
        <v>314</v>
      </c>
      <c r="C78" s="89" t="s">
        <v>105</v>
      </c>
      <c r="D78" s="92">
        <v>1025207</v>
      </c>
      <c r="E78" s="92">
        <v>1009711</v>
      </c>
      <c r="F78" s="92">
        <v>919914</v>
      </c>
      <c r="G78" s="92">
        <v>817128</v>
      </c>
      <c r="H78" s="92">
        <v>815056</v>
      </c>
      <c r="I78" s="92">
        <v>813578</v>
      </c>
      <c r="J78" s="92">
        <v>812488</v>
      </c>
      <c r="K78" s="92">
        <v>806117</v>
      </c>
      <c r="L78" s="92">
        <v>803246</v>
      </c>
      <c r="M78" s="92">
        <v>797927</v>
      </c>
      <c r="N78" s="92">
        <v>766496</v>
      </c>
      <c r="O78" s="92">
        <v>24058</v>
      </c>
      <c r="P78" s="92">
        <v>3922</v>
      </c>
      <c r="Q78" s="92">
        <v>17067</v>
      </c>
      <c r="R78" s="92">
        <v>12597</v>
      </c>
      <c r="S78" s="92">
        <v>200976</v>
      </c>
      <c r="T78" s="92">
        <v>1090</v>
      </c>
      <c r="U78" s="92">
        <v>14530</v>
      </c>
      <c r="V78" s="92">
        <v>31430</v>
      </c>
      <c r="W78" s="92">
        <v>120264</v>
      </c>
      <c r="X78" s="92">
        <v>126799</v>
      </c>
      <c r="Y78" s="89" t="s">
        <v>105</v>
      </c>
      <c r="Z78" s="92">
        <v>161715</v>
      </c>
      <c r="AA78" s="92">
        <v>2008</v>
      </c>
      <c r="AB78" s="92">
        <v>1478</v>
      </c>
      <c r="AC78" s="92">
        <v>2072</v>
      </c>
      <c r="AD78" s="92">
        <v>2558</v>
      </c>
      <c r="AE78" s="92">
        <v>9720</v>
      </c>
      <c r="AF78" s="92">
        <v>864</v>
      </c>
      <c r="AG78" s="92">
        <v>39422</v>
      </c>
      <c r="AH78" s="92">
        <v>25256</v>
      </c>
      <c r="AI78" s="92">
        <v>43809</v>
      </c>
      <c r="AJ78" s="92">
        <v>34930</v>
      </c>
      <c r="AK78" s="92">
        <v>11574</v>
      </c>
      <c r="AL78" s="92">
        <v>5320</v>
      </c>
      <c r="AM78" s="92">
        <v>6371</v>
      </c>
      <c r="AN78" s="92">
        <v>15988</v>
      </c>
      <c r="AO78" s="92">
        <v>13066</v>
      </c>
      <c r="AP78" s="92">
        <v>96325</v>
      </c>
      <c r="AQ78" s="92">
        <v>1087</v>
      </c>
      <c r="AR78" s="92">
        <v>15970</v>
      </c>
      <c r="AS78" s="92">
        <v>18566</v>
      </c>
      <c r="AT78" s="89" t="s">
        <v>105</v>
      </c>
      <c r="AU78" s="89" t="s">
        <v>105</v>
      </c>
      <c r="AV78" s="89" t="s">
        <v>105</v>
      </c>
      <c r="AW78" s="89" t="s">
        <v>105</v>
      </c>
      <c r="AX78" s="89" t="s">
        <v>105</v>
      </c>
      <c r="AY78" s="92">
        <v>65756</v>
      </c>
      <c r="AZ78" s="89" t="s">
        <v>105</v>
      </c>
      <c r="BA78" s="89" t="s">
        <v>105</v>
      </c>
      <c r="BB78" s="89" t="s">
        <v>105</v>
      </c>
      <c r="BC78" s="89" t="s">
        <v>105</v>
      </c>
    </row>
    <row r="79" spans="1:55">
      <c r="A79" s="84" t="s">
        <v>324</v>
      </c>
      <c r="B79" s="84" t="s">
        <v>315</v>
      </c>
      <c r="C79" s="89" t="s">
        <v>105</v>
      </c>
      <c r="D79" s="92">
        <v>1084590</v>
      </c>
      <c r="E79" s="92">
        <v>1068197</v>
      </c>
      <c r="F79" s="92">
        <v>973199</v>
      </c>
      <c r="G79" s="92">
        <v>864458</v>
      </c>
      <c r="H79" s="92">
        <v>862266</v>
      </c>
      <c r="I79" s="92">
        <v>860703</v>
      </c>
      <c r="J79" s="92">
        <v>859550</v>
      </c>
      <c r="K79" s="92">
        <v>852810</v>
      </c>
      <c r="L79" s="92">
        <v>849773</v>
      </c>
      <c r="M79" s="92">
        <v>844145</v>
      </c>
      <c r="N79" s="92">
        <v>810894</v>
      </c>
      <c r="O79" s="92">
        <v>25452</v>
      </c>
      <c r="P79" s="92">
        <v>4149</v>
      </c>
      <c r="Q79" s="92">
        <v>18056</v>
      </c>
      <c r="R79" s="92">
        <v>13327</v>
      </c>
      <c r="S79" s="92">
        <v>212617</v>
      </c>
      <c r="T79" s="92">
        <v>1153</v>
      </c>
      <c r="U79" s="92">
        <v>15372</v>
      </c>
      <c r="V79" s="92">
        <v>33251</v>
      </c>
      <c r="W79" s="92">
        <v>127230</v>
      </c>
      <c r="X79" s="92">
        <v>134144</v>
      </c>
      <c r="Y79" s="89" t="s">
        <v>105</v>
      </c>
      <c r="Z79" s="92">
        <v>171082</v>
      </c>
      <c r="AA79" s="92">
        <v>2124</v>
      </c>
      <c r="AB79" s="92">
        <v>1564</v>
      </c>
      <c r="AC79" s="92">
        <v>2192</v>
      </c>
      <c r="AD79" s="92">
        <v>2706</v>
      </c>
      <c r="AE79" s="92">
        <v>10283</v>
      </c>
      <c r="AF79" s="92">
        <v>914</v>
      </c>
      <c r="AG79" s="92">
        <v>41706</v>
      </c>
      <c r="AH79" s="92">
        <v>26719</v>
      </c>
      <c r="AI79" s="92">
        <v>46346</v>
      </c>
      <c r="AJ79" s="92">
        <v>36953</v>
      </c>
      <c r="AK79" s="92">
        <v>12245</v>
      </c>
      <c r="AL79" s="92">
        <v>5628</v>
      </c>
      <c r="AM79" s="92">
        <v>6740</v>
      </c>
      <c r="AN79" s="92">
        <v>16914</v>
      </c>
      <c r="AO79" s="92">
        <v>13823</v>
      </c>
      <c r="AP79" s="92">
        <v>101904</v>
      </c>
      <c r="AQ79" s="92">
        <v>1150</v>
      </c>
      <c r="AR79" s="92">
        <v>16895</v>
      </c>
      <c r="AS79" s="92">
        <v>19641</v>
      </c>
      <c r="AT79" s="89" t="s">
        <v>105</v>
      </c>
      <c r="AU79" s="89" t="s">
        <v>105</v>
      </c>
      <c r="AV79" s="89" t="s">
        <v>105</v>
      </c>
      <c r="AW79" s="89" t="s">
        <v>105</v>
      </c>
      <c r="AX79" s="89" t="s">
        <v>105</v>
      </c>
      <c r="AY79" s="92">
        <v>69565</v>
      </c>
      <c r="AZ79" s="89" t="s">
        <v>105</v>
      </c>
      <c r="BA79" s="89" t="s">
        <v>105</v>
      </c>
      <c r="BB79" s="89" t="s">
        <v>105</v>
      </c>
      <c r="BC79" s="89" t="s">
        <v>105</v>
      </c>
    </row>
    <row r="80" spans="1:55">
      <c r="A80" s="84" t="s">
        <v>324</v>
      </c>
      <c r="B80" s="84" t="s">
        <v>316</v>
      </c>
      <c r="C80" s="89" t="s">
        <v>105</v>
      </c>
      <c r="D80" s="89" t="s">
        <v>105</v>
      </c>
      <c r="E80" s="89" t="s">
        <v>105</v>
      </c>
      <c r="F80" s="89" t="s">
        <v>105</v>
      </c>
      <c r="G80" s="89" t="s">
        <v>105</v>
      </c>
      <c r="H80" s="89" t="s">
        <v>105</v>
      </c>
      <c r="I80" s="89" t="s">
        <v>105</v>
      </c>
      <c r="J80" s="89" t="s">
        <v>105</v>
      </c>
      <c r="K80" s="89" t="s">
        <v>105</v>
      </c>
      <c r="L80" s="89" t="s">
        <v>105</v>
      </c>
      <c r="M80" s="89" t="s">
        <v>105</v>
      </c>
      <c r="N80" s="89" t="s">
        <v>105</v>
      </c>
      <c r="O80" s="89" t="s">
        <v>105</v>
      </c>
      <c r="P80" s="89" t="s">
        <v>105</v>
      </c>
      <c r="Q80" s="89" t="s">
        <v>105</v>
      </c>
      <c r="R80" s="89" t="s">
        <v>105</v>
      </c>
      <c r="S80" s="89" t="s">
        <v>105</v>
      </c>
      <c r="T80" s="89" t="s">
        <v>105</v>
      </c>
      <c r="U80" s="89" t="s">
        <v>105</v>
      </c>
      <c r="V80" s="89" t="s">
        <v>105</v>
      </c>
      <c r="W80" s="89" t="s">
        <v>105</v>
      </c>
      <c r="X80" s="89" t="s">
        <v>105</v>
      </c>
      <c r="Y80" s="89" t="s">
        <v>105</v>
      </c>
      <c r="Z80" s="89" t="s">
        <v>105</v>
      </c>
      <c r="AA80" s="89" t="s">
        <v>105</v>
      </c>
      <c r="AB80" s="89" t="s">
        <v>105</v>
      </c>
      <c r="AC80" s="89" t="s">
        <v>105</v>
      </c>
      <c r="AD80" s="89" t="s">
        <v>105</v>
      </c>
      <c r="AE80" s="89" t="s">
        <v>105</v>
      </c>
      <c r="AF80" s="89" t="s">
        <v>105</v>
      </c>
      <c r="AG80" s="89" t="s">
        <v>105</v>
      </c>
      <c r="AH80" s="89" t="s">
        <v>105</v>
      </c>
      <c r="AI80" s="89" t="s">
        <v>105</v>
      </c>
      <c r="AJ80" s="89" t="s">
        <v>105</v>
      </c>
      <c r="AK80" s="89" t="s">
        <v>105</v>
      </c>
      <c r="AL80" s="89" t="s">
        <v>105</v>
      </c>
      <c r="AM80" s="89" t="s">
        <v>105</v>
      </c>
      <c r="AN80" s="89" t="s">
        <v>105</v>
      </c>
      <c r="AO80" s="89" t="s">
        <v>105</v>
      </c>
      <c r="AP80" s="89" t="s">
        <v>105</v>
      </c>
      <c r="AQ80" s="89" t="s">
        <v>105</v>
      </c>
      <c r="AR80" s="89" t="s">
        <v>105</v>
      </c>
      <c r="AS80" s="89" t="s">
        <v>105</v>
      </c>
      <c r="AT80" s="89" t="s">
        <v>105</v>
      </c>
      <c r="AU80" s="89" t="s">
        <v>105</v>
      </c>
      <c r="AV80" s="89" t="s">
        <v>105</v>
      </c>
      <c r="AW80" s="89" t="s">
        <v>105</v>
      </c>
      <c r="AX80" s="89" t="s">
        <v>105</v>
      </c>
      <c r="AY80" s="89" t="s">
        <v>105</v>
      </c>
      <c r="AZ80" s="89" t="s">
        <v>105</v>
      </c>
      <c r="BA80" s="89" t="s">
        <v>105</v>
      </c>
      <c r="BB80" s="89" t="s">
        <v>105</v>
      </c>
      <c r="BC80" s="89" t="s">
        <v>105</v>
      </c>
    </row>
    <row r="81" spans="1:55">
      <c r="A81" s="84" t="s">
        <v>324</v>
      </c>
      <c r="B81" s="84" t="s">
        <v>317</v>
      </c>
      <c r="C81" s="89" t="s">
        <v>105</v>
      </c>
      <c r="D81" s="92">
        <v>2100</v>
      </c>
      <c r="E81" s="92">
        <v>2200</v>
      </c>
      <c r="F81" s="92">
        <v>2400</v>
      </c>
      <c r="G81" s="92">
        <v>2600</v>
      </c>
      <c r="H81" s="92">
        <v>2600</v>
      </c>
      <c r="I81" s="92">
        <v>2600</v>
      </c>
      <c r="J81" s="92">
        <v>2600</v>
      </c>
      <c r="K81" s="92">
        <v>2600</v>
      </c>
      <c r="L81" s="92">
        <v>2600</v>
      </c>
      <c r="M81" s="92">
        <v>2600</v>
      </c>
      <c r="N81" s="92">
        <v>2600</v>
      </c>
      <c r="O81" s="92">
        <v>2300</v>
      </c>
      <c r="P81" s="92">
        <v>500</v>
      </c>
      <c r="Q81" s="92">
        <v>1700</v>
      </c>
      <c r="R81" s="92">
        <v>2400</v>
      </c>
      <c r="S81" s="92">
        <v>2500</v>
      </c>
      <c r="T81" s="92">
        <v>800</v>
      </c>
      <c r="U81" s="92">
        <v>3800</v>
      </c>
      <c r="V81" s="92">
        <v>2900</v>
      </c>
      <c r="W81" s="92">
        <v>3000</v>
      </c>
      <c r="X81" s="92">
        <v>2100</v>
      </c>
      <c r="Y81" s="89" t="s">
        <v>105</v>
      </c>
      <c r="Z81" s="92">
        <v>2800</v>
      </c>
      <c r="AA81" s="92">
        <v>2900</v>
      </c>
      <c r="AB81" s="92">
        <v>600</v>
      </c>
      <c r="AC81" s="92">
        <v>600</v>
      </c>
      <c r="AD81" s="92">
        <v>5900</v>
      </c>
      <c r="AE81" s="92">
        <v>1000</v>
      </c>
      <c r="AF81" s="92">
        <v>2200</v>
      </c>
      <c r="AG81" s="92">
        <v>2500</v>
      </c>
      <c r="AH81" s="92">
        <v>3200</v>
      </c>
      <c r="AI81" s="92">
        <v>1100</v>
      </c>
      <c r="AJ81" s="92">
        <v>3400</v>
      </c>
      <c r="AK81" s="92">
        <v>500</v>
      </c>
      <c r="AL81" s="92">
        <v>2700</v>
      </c>
      <c r="AM81" s="92">
        <v>1200</v>
      </c>
      <c r="AN81" s="92">
        <v>3100</v>
      </c>
      <c r="AO81" s="92">
        <v>1500</v>
      </c>
      <c r="AP81" s="92">
        <v>1600</v>
      </c>
      <c r="AQ81" s="92">
        <v>3900</v>
      </c>
      <c r="AR81" s="92">
        <v>3600</v>
      </c>
      <c r="AS81" s="92">
        <v>2600</v>
      </c>
      <c r="AT81" s="89" t="s">
        <v>105</v>
      </c>
      <c r="AU81" s="89" t="s">
        <v>105</v>
      </c>
      <c r="AV81" s="89" t="s">
        <v>105</v>
      </c>
      <c r="AW81" s="89" t="s">
        <v>105</v>
      </c>
      <c r="AX81" s="89" t="s">
        <v>105</v>
      </c>
      <c r="AY81" s="92">
        <v>1000</v>
      </c>
      <c r="AZ81" s="89" t="s">
        <v>105</v>
      </c>
      <c r="BA81" s="89" t="s">
        <v>105</v>
      </c>
      <c r="BB81" s="89" t="s">
        <v>105</v>
      </c>
      <c r="BC81" s="89" t="s">
        <v>105</v>
      </c>
    </row>
    <row r="82" spans="1:55">
      <c r="A82" s="84" t="s">
        <v>324</v>
      </c>
      <c r="B82" s="84" t="s">
        <v>318</v>
      </c>
      <c r="C82" s="89" t="s">
        <v>105</v>
      </c>
      <c r="D82" s="92">
        <v>2200</v>
      </c>
      <c r="E82" s="92">
        <v>2400</v>
      </c>
      <c r="F82" s="92">
        <v>2600</v>
      </c>
      <c r="G82" s="92">
        <v>2700</v>
      </c>
      <c r="H82" s="92">
        <v>2700</v>
      </c>
      <c r="I82" s="92">
        <v>2700</v>
      </c>
      <c r="J82" s="92">
        <v>2700</v>
      </c>
      <c r="K82" s="92">
        <v>2800</v>
      </c>
      <c r="L82" s="92">
        <v>2800</v>
      </c>
      <c r="M82" s="92">
        <v>2800</v>
      </c>
      <c r="N82" s="92">
        <v>2800</v>
      </c>
      <c r="O82" s="92">
        <v>2500</v>
      </c>
      <c r="P82" s="92">
        <v>500</v>
      </c>
      <c r="Q82" s="92">
        <v>1800</v>
      </c>
      <c r="R82" s="92">
        <v>2500</v>
      </c>
      <c r="S82" s="92">
        <v>2600</v>
      </c>
      <c r="T82" s="92">
        <v>800</v>
      </c>
      <c r="U82" s="92">
        <v>4000</v>
      </c>
      <c r="V82" s="92">
        <v>3100</v>
      </c>
      <c r="W82" s="92">
        <v>3100</v>
      </c>
      <c r="X82" s="92">
        <v>2200</v>
      </c>
      <c r="Y82" s="89" t="s">
        <v>105</v>
      </c>
      <c r="Z82" s="92">
        <v>3000</v>
      </c>
      <c r="AA82" s="92">
        <v>3100</v>
      </c>
      <c r="AB82" s="92">
        <v>700</v>
      </c>
      <c r="AC82" s="92">
        <v>600</v>
      </c>
      <c r="AD82" s="92">
        <v>6200</v>
      </c>
      <c r="AE82" s="92">
        <v>1000</v>
      </c>
      <c r="AF82" s="92">
        <v>2300</v>
      </c>
      <c r="AG82" s="92">
        <v>2600</v>
      </c>
      <c r="AH82" s="92">
        <v>3300</v>
      </c>
      <c r="AI82" s="92">
        <v>1200</v>
      </c>
      <c r="AJ82" s="92">
        <v>3600</v>
      </c>
      <c r="AK82" s="92">
        <v>500</v>
      </c>
      <c r="AL82" s="92">
        <v>2800</v>
      </c>
      <c r="AM82" s="92">
        <v>1200</v>
      </c>
      <c r="AN82" s="92">
        <v>3300</v>
      </c>
      <c r="AO82" s="92">
        <v>1600</v>
      </c>
      <c r="AP82" s="92">
        <v>1700</v>
      </c>
      <c r="AQ82" s="92">
        <v>4100</v>
      </c>
      <c r="AR82" s="92">
        <v>3800</v>
      </c>
      <c r="AS82" s="92">
        <v>2700</v>
      </c>
      <c r="AT82" s="89" t="s">
        <v>105</v>
      </c>
      <c r="AU82" s="89" t="s">
        <v>105</v>
      </c>
      <c r="AV82" s="89" t="s">
        <v>105</v>
      </c>
      <c r="AW82" s="89" t="s">
        <v>105</v>
      </c>
      <c r="AX82" s="89" t="s">
        <v>105</v>
      </c>
      <c r="AY82" s="92">
        <v>1100</v>
      </c>
      <c r="AZ82" s="89" t="s">
        <v>105</v>
      </c>
      <c r="BA82" s="89" t="s">
        <v>105</v>
      </c>
      <c r="BB82" s="89" t="s">
        <v>105</v>
      </c>
      <c r="BC82" s="89" t="s">
        <v>105</v>
      </c>
    </row>
    <row r="83" spans="1:55">
      <c r="A83" s="84" t="s">
        <v>324</v>
      </c>
      <c r="B83" s="84" t="s">
        <v>319</v>
      </c>
      <c r="C83" s="89" t="s">
        <v>105</v>
      </c>
      <c r="D83" s="89" t="s">
        <v>105</v>
      </c>
      <c r="E83" s="89" t="s">
        <v>105</v>
      </c>
      <c r="F83" s="89" t="s">
        <v>105</v>
      </c>
      <c r="G83" s="89" t="s">
        <v>105</v>
      </c>
      <c r="H83" s="89" t="s">
        <v>105</v>
      </c>
      <c r="I83" s="89" t="s">
        <v>105</v>
      </c>
      <c r="J83" s="89" t="s">
        <v>105</v>
      </c>
      <c r="K83" s="89" t="s">
        <v>105</v>
      </c>
      <c r="L83" s="89" t="s">
        <v>105</v>
      </c>
      <c r="M83" s="89" t="s">
        <v>105</v>
      </c>
      <c r="N83" s="89" t="s">
        <v>105</v>
      </c>
      <c r="O83" s="89" t="s">
        <v>105</v>
      </c>
      <c r="P83" s="89" t="s">
        <v>105</v>
      </c>
      <c r="Q83" s="89" t="s">
        <v>105</v>
      </c>
      <c r="R83" s="89" t="s">
        <v>105</v>
      </c>
      <c r="S83" s="89" t="s">
        <v>105</v>
      </c>
      <c r="T83" s="89" t="s">
        <v>105</v>
      </c>
      <c r="U83" s="89" t="s">
        <v>105</v>
      </c>
      <c r="V83" s="89" t="s">
        <v>105</v>
      </c>
      <c r="W83" s="89" t="s">
        <v>105</v>
      </c>
      <c r="X83" s="89" t="s">
        <v>105</v>
      </c>
      <c r="Y83" s="89" t="s">
        <v>105</v>
      </c>
      <c r="Z83" s="89" t="s">
        <v>105</v>
      </c>
      <c r="AA83" s="89" t="s">
        <v>105</v>
      </c>
      <c r="AB83" s="89" t="s">
        <v>105</v>
      </c>
      <c r="AC83" s="89" t="s">
        <v>105</v>
      </c>
      <c r="AD83" s="89" t="s">
        <v>105</v>
      </c>
      <c r="AE83" s="89" t="s">
        <v>105</v>
      </c>
      <c r="AF83" s="89" t="s">
        <v>105</v>
      </c>
      <c r="AG83" s="89" t="s">
        <v>105</v>
      </c>
      <c r="AH83" s="89" t="s">
        <v>105</v>
      </c>
      <c r="AI83" s="89" t="s">
        <v>105</v>
      </c>
      <c r="AJ83" s="89" t="s">
        <v>105</v>
      </c>
      <c r="AK83" s="89" t="s">
        <v>105</v>
      </c>
      <c r="AL83" s="89" t="s">
        <v>105</v>
      </c>
      <c r="AM83" s="89" t="s">
        <v>105</v>
      </c>
      <c r="AN83" s="89" t="s">
        <v>105</v>
      </c>
      <c r="AO83" s="89" t="s">
        <v>105</v>
      </c>
      <c r="AP83" s="89" t="s">
        <v>105</v>
      </c>
      <c r="AQ83" s="89" t="s">
        <v>105</v>
      </c>
      <c r="AR83" s="89" t="s">
        <v>105</v>
      </c>
      <c r="AS83" s="89" t="s">
        <v>105</v>
      </c>
      <c r="AT83" s="89" t="s">
        <v>105</v>
      </c>
      <c r="AU83" s="89" t="s">
        <v>105</v>
      </c>
      <c r="AV83" s="89" t="s">
        <v>105</v>
      </c>
      <c r="AW83" s="89" t="s">
        <v>105</v>
      </c>
      <c r="AX83" s="89" t="s">
        <v>105</v>
      </c>
      <c r="AY83" s="89" t="s">
        <v>105</v>
      </c>
      <c r="AZ83" s="89" t="s">
        <v>105</v>
      </c>
      <c r="BA83" s="89" t="s">
        <v>105</v>
      </c>
      <c r="BB83" s="89" t="s">
        <v>105</v>
      </c>
      <c r="BC83" s="89" t="s">
        <v>105</v>
      </c>
    </row>
    <row r="84" spans="1:55">
      <c r="A84" s="84" t="s">
        <v>324</v>
      </c>
      <c r="B84" s="84" t="s">
        <v>320</v>
      </c>
      <c r="C84" s="89" t="s">
        <v>105</v>
      </c>
      <c r="D84" s="92">
        <v>100</v>
      </c>
      <c r="E84" s="92">
        <v>105</v>
      </c>
      <c r="F84" s="92">
        <v>115</v>
      </c>
      <c r="G84" s="92">
        <v>120</v>
      </c>
      <c r="H84" s="92">
        <v>121</v>
      </c>
      <c r="I84" s="92">
        <v>122</v>
      </c>
      <c r="J84" s="92">
        <v>122</v>
      </c>
      <c r="K84" s="92">
        <v>123</v>
      </c>
      <c r="L84" s="92">
        <v>123</v>
      </c>
      <c r="M84" s="92">
        <v>123</v>
      </c>
      <c r="N84" s="92">
        <v>123</v>
      </c>
      <c r="O84" s="92">
        <v>111</v>
      </c>
      <c r="P84" s="92">
        <v>23</v>
      </c>
      <c r="Q84" s="92">
        <v>78</v>
      </c>
      <c r="R84" s="92">
        <v>111</v>
      </c>
      <c r="S84" s="92">
        <v>116</v>
      </c>
      <c r="T84" s="92">
        <v>37</v>
      </c>
      <c r="U84" s="92">
        <v>180</v>
      </c>
      <c r="V84" s="92">
        <v>137</v>
      </c>
      <c r="W84" s="92">
        <v>140</v>
      </c>
      <c r="X84" s="92">
        <v>98</v>
      </c>
      <c r="Y84" s="89" t="s">
        <v>105</v>
      </c>
      <c r="Z84" s="92">
        <v>134</v>
      </c>
      <c r="AA84" s="92">
        <v>136</v>
      </c>
      <c r="AB84" s="92">
        <v>29</v>
      </c>
      <c r="AC84" s="92">
        <v>28</v>
      </c>
      <c r="AD84" s="92">
        <v>276</v>
      </c>
      <c r="AE84" s="92">
        <v>45</v>
      </c>
      <c r="AF84" s="92">
        <v>104</v>
      </c>
      <c r="AG84" s="92">
        <v>117</v>
      </c>
      <c r="AH84" s="92">
        <v>148</v>
      </c>
      <c r="AI84" s="92">
        <v>54</v>
      </c>
      <c r="AJ84" s="92">
        <v>160</v>
      </c>
      <c r="AK84" s="92">
        <v>24</v>
      </c>
      <c r="AL84" s="92">
        <v>126</v>
      </c>
      <c r="AM84" s="92">
        <v>56</v>
      </c>
      <c r="AN84" s="92">
        <v>145</v>
      </c>
      <c r="AO84" s="92">
        <v>69</v>
      </c>
      <c r="AP84" s="92">
        <v>77</v>
      </c>
      <c r="AQ84" s="92">
        <v>182</v>
      </c>
      <c r="AR84" s="92">
        <v>167</v>
      </c>
      <c r="AS84" s="92">
        <v>121</v>
      </c>
      <c r="AT84" s="89" t="s">
        <v>105</v>
      </c>
      <c r="AU84" s="89" t="s">
        <v>105</v>
      </c>
      <c r="AV84" s="89" t="s">
        <v>105</v>
      </c>
      <c r="AW84" s="89" t="s">
        <v>105</v>
      </c>
      <c r="AX84" s="89" t="s">
        <v>105</v>
      </c>
      <c r="AY84" s="92">
        <v>49</v>
      </c>
      <c r="AZ84" s="89" t="s">
        <v>105</v>
      </c>
      <c r="BA84" s="89" t="s">
        <v>105</v>
      </c>
      <c r="BB84" s="89" t="s">
        <v>105</v>
      </c>
      <c r="BC84" s="89" t="s">
        <v>105</v>
      </c>
    </row>
    <row r="85" spans="1:55">
      <c r="A85" s="84" t="s">
        <v>324</v>
      </c>
      <c r="B85" s="84" t="s">
        <v>321</v>
      </c>
      <c r="C85" s="89" t="s">
        <v>105</v>
      </c>
      <c r="D85" s="92">
        <v>87</v>
      </c>
      <c r="E85" s="92">
        <v>92</v>
      </c>
      <c r="F85" s="92">
        <v>100</v>
      </c>
      <c r="G85" s="92">
        <v>105</v>
      </c>
      <c r="H85" s="92">
        <v>106</v>
      </c>
      <c r="I85" s="92">
        <v>106</v>
      </c>
      <c r="J85" s="92">
        <v>107</v>
      </c>
      <c r="K85" s="92">
        <v>108</v>
      </c>
      <c r="L85" s="92">
        <v>108</v>
      </c>
      <c r="M85" s="92">
        <v>108</v>
      </c>
      <c r="N85" s="92">
        <v>107</v>
      </c>
      <c r="O85" s="92">
        <v>96</v>
      </c>
      <c r="P85" s="92">
        <v>20</v>
      </c>
      <c r="Q85" s="92">
        <v>68</v>
      </c>
      <c r="R85" s="92">
        <v>97</v>
      </c>
      <c r="S85" s="92">
        <v>101</v>
      </c>
      <c r="T85" s="92">
        <v>32</v>
      </c>
      <c r="U85" s="92">
        <v>157</v>
      </c>
      <c r="V85" s="92">
        <v>119</v>
      </c>
      <c r="W85" s="92">
        <v>122</v>
      </c>
      <c r="X85" s="92">
        <v>86</v>
      </c>
      <c r="Y85" s="89" t="s">
        <v>105</v>
      </c>
      <c r="Z85" s="92">
        <v>117</v>
      </c>
      <c r="AA85" s="92">
        <v>119</v>
      </c>
      <c r="AB85" s="92">
        <v>26</v>
      </c>
      <c r="AC85" s="92">
        <v>24</v>
      </c>
      <c r="AD85" s="92">
        <v>240</v>
      </c>
      <c r="AE85" s="92">
        <v>39</v>
      </c>
      <c r="AF85" s="92">
        <v>91</v>
      </c>
      <c r="AG85" s="92">
        <v>102</v>
      </c>
      <c r="AH85" s="92">
        <v>129</v>
      </c>
      <c r="AI85" s="92">
        <v>47</v>
      </c>
      <c r="AJ85" s="92">
        <v>139</v>
      </c>
      <c r="AK85" s="92">
        <v>21</v>
      </c>
      <c r="AL85" s="92">
        <v>110</v>
      </c>
      <c r="AM85" s="92">
        <v>48</v>
      </c>
      <c r="AN85" s="92">
        <v>127</v>
      </c>
      <c r="AO85" s="92">
        <v>60</v>
      </c>
      <c r="AP85" s="92">
        <v>67</v>
      </c>
      <c r="AQ85" s="92">
        <v>159</v>
      </c>
      <c r="AR85" s="92">
        <v>146</v>
      </c>
      <c r="AS85" s="92">
        <v>105</v>
      </c>
      <c r="AT85" s="89" t="s">
        <v>105</v>
      </c>
      <c r="AU85" s="89" t="s">
        <v>105</v>
      </c>
      <c r="AV85" s="89" t="s">
        <v>105</v>
      </c>
      <c r="AW85" s="89" t="s">
        <v>105</v>
      </c>
      <c r="AX85" s="89" t="s">
        <v>105</v>
      </c>
      <c r="AY85" s="92">
        <v>42</v>
      </c>
      <c r="AZ85" s="89" t="s">
        <v>105</v>
      </c>
      <c r="BA85" s="89" t="s">
        <v>105</v>
      </c>
      <c r="BB85" s="89" t="s">
        <v>105</v>
      </c>
      <c r="BC85" s="89" t="s">
        <v>105</v>
      </c>
    </row>
    <row r="86" spans="1:55">
      <c r="A86" s="84" t="s">
        <v>325</v>
      </c>
      <c r="B86" s="84" t="s">
        <v>303</v>
      </c>
      <c r="C86" s="89" t="s">
        <v>105</v>
      </c>
      <c r="D86" s="89" t="s">
        <v>105</v>
      </c>
      <c r="E86" s="89" t="s">
        <v>105</v>
      </c>
      <c r="F86" s="89" t="s">
        <v>105</v>
      </c>
      <c r="G86" s="89" t="s">
        <v>105</v>
      </c>
      <c r="H86" s="89" t="s">
        <v>105</v>
      </c>
      <c r="I86" s="89" t="s">
        <v>105</v>
      </c>
      <c r="J86" s="89" t="s">
        <v>105</v>
      </c>
      <c r="K86" s="89" t="s">
        <v>105</v>
      </c>
      <c r="L86" s="89" t="s">
        <v>105</v>
      </c>
      <c r="M86" s="89" t="s">
        <v>105</v>
      </c>
      <c r="N86" s="89" t="s">
        <v>105</v>
      </c>
      <c r="O86" s="89" t="s">
        <v>105</v>
      </c>
      <c r="P86" s="89" t="s">
        <v>105</v>
      </c>
      <c r="Q86" s="89" t="s">
        <v>105</v>
      </c>
      <c r="R86" s="89" t="s">
        <v>105</v>
      </c>
      <c r="S86" s="89" t="s">
        <v>105</v>
      </c>
      <c r="T86" s="89" t="s">
        <v>105</v>
      </c>
      <c r="U86" s="89" t="s">
        <v>105</v>
      </c>
      <c r="V86" s="89" t="s">
        <v>105</v>
      </c>
      <c r="W86" s="89" t="s">
        <v>105</v>
      </c>
      <c r="X86" s="89" t="s">
        <v>105</v>
      </c>
      <c r="Y86" s="89" t="s">
        <v>105</v>
      </c>
      <c r="Z86" s="89" t="s">
        <v>105</v>
      </c>
      <c r="AA86" s="89" t="s">
        <v>105</v>
      </c>
      <c r="AB86" s="89" t="s">
        <v>105</v>
      </c>
      <c r="AC86" s="89" t="s">
        <v>105</v>
      </c>
      <c r="AD86" s="89" t="s">
        <v>105</v>
      </c>
      <c r="AE86" s="89" t="s">
        <v>105</v>
      </c>
      <c r="AF86" s="89" t="s">
        <v>105</v>
      </c>
      <c r="AG86" s="89" t="s">
        <v>105</v>
      </c>
      <c r="AH86" s="89" t="s">
        <v>105</v>
      </c>
      <c r="AI86" s="89" t="s">
        <v>105</v>
      </c>
      <c r="AJ86" s="89" t="s">
        <v>105</v>
      </c>
      <c r="AK86" s="89" t="s">
        <v>105</v>
      </c>
      <c r="AL86" s="89" t="s">
        <v>105</v>
      </c>
      <c r="AM86" s="89" t="s">
        <v>105</v>
      </c>
      <c r="AN86" s="89" t="s">
        <v>105</v>
      </c>
      <c r="AO86" s="89" t="s">
        <v>105</v>
      </c>
      <c r="AP86" s="89" t="s">
        <v>105</v>
      </c>
      <c r="AQ86" s="89" t="s">
        <v>105</v>
      </c>
      <c r="AR86" s="89" t="s">
        <v>105</v>
      </c>
      <c r="AS86" s="89" t="s">
        <v>105</v>
      </c>
      <c r="AT86" s="89" t="s">
        <v>105</v>
      </c>
      <c r="AU86" s="89" t="s">
        <v>105</v>
      </c>
      <c r="AV86" s="89" t="s">
        <v>105</v>
      </c>
      <c r="AW86" s="89" t="s">
        <v>105</v>
      </c>
      <c r="AX86" s="89" t="s">
        <v>105</v>
      </c>
      <c r="AY86" s="89" t="s">
        <v>105</v>
      </c>
      <c r="AZ86" s="89" t="s">
        <v>105</v>
      </c>
      <c r="BA86" s="89" t="s">
        <v>105</v>
      </c>
      <c r="BB86" s="89" t="s">
        <v>105</v>
      </c>
      <c r="BC86" s="89" t="s">
        <v>105</v>
      </c>
    </row>
    <row r="87" spans="1:55">
      <c r="A87" s="84" t="s">
        <v>325</v>
      </c>
      <c r="B87" s="84" t="s">
        <v>304</v>
      </c>
      <c r="C87" s="89" t="s">
        <v>105</v>
      </c>
      <c r="D87" s="85">
        <v>1</v>
      </c>
      <c r="E87" s="86">
        <v>1.0036499999999999</v>
      </c>
      <c r="F87" s="86">
        <v>1.0382800000000001</v>
      </c>
      <c r="G87" s="86">
        <v>1.00691</v>
      </c>
      <c r="H87" s="86">
        <v>1.00725</v>
      </c>
      <c r="I87" s="86">
        <v>1.00759</v>
      </c>
      <c r="J87" s="86">
        <v>1.0077400000000001</v>
      </c>
      <c r="K87" s="86">
        <v>1.0112099999999999</v>
      </c>
      <c r="L87" s="86">
        <v>1.0122899999999999</v>
      </c>
      <c r="M87" s="86">
        <v>1.01386</v>
      </c>
      <c r="N87" s="86">
        <v>1.0322800000000001</v>
      </c>
      <c r="O87" s="86">
        <v>1.0546</v>
      </c>
      <c r="P87" s="85">
        <v>0.48402299999999998</v>
      </c>
      <c r="Q87" s="87">
        <v>12.8886</v>
      </c>
      <c r="R87" s="87">
        <v>12.088699999999999</v>
      </c>
      <c r="S87" s="86">
        <v>1.23506</v>
      </c>
      <c r="T87" s="85">
        <v>0.65322999999999998</v>
      </c>
      <c r="U87" s="86">
        <v>1.0334300000000001</v>
      </c>
      <c r="V87" s="85">
        <v>0.63581399999999999</v>
      </c>
      <c r="W87" s="85">
        <v>0.82610099999999997</v>
      </c>
      <c r="X87" s="86">
        <v>1.18994</v>
      </c>
      <c r="Y87" s="89" t="s">
        <v>105</v>
      </c>
      <c r="Z87" s="85">
        <v>0.80513400000000002</v>
      </c>
      <c r="AA87" s="85">
        <v>0.69868300000000005</v>
      </c>
      <c r="AB87" s="85">
        <v>0.44916400000000001</v>
      </c>
      <c r="AC87" s="85">
        <v>0.64844999999999997</v>
      </c>
      <c r="AD87" s="86">
        <v>1.0538000000000001</v>
      </c>
      <c r="AE87" s="88">
        <v>134.72900000000001</v>
      </c>
      <c r="AF87" s="85">
        <v>0.50884200000000002</v>
      </c>
      <c r="AG87" s="86">
        <v>1.34345</v>
      </c>
      <c r="AH87" s="86">
        <v>1.1642699999999999</v>
      </c>
      <c r="AI87" s="86">
        <v>1.6899500000000001</v>
      </c>
      <c r="AJ87" s="85">
        <v>0.52749599999999996</v>
      </c>
      <c r="AK87" s="85">
        <v>0.49388300000000002</v>
      </c>
      <c r="AL87" s="85">
        <v>0.474605</v>
      </c>
      <c r="AM87" s="85">
        <v>0.57191000000000003</v>
      </c>
      <c r="AN87" s="86">
        <v>1.03518</v>
      </c>
      <c r="AO87" s="87">
        <v>12.4665</v>
      </c>
      <c r="AP87" s="85">
        <v>0.70357700000000001</v>
      </c>
      <c r="AQ87" s="87">
        <v>86.882900000000006</v>
      </c>
      <c r="AR87" s="87">
        <v>11.0914</v>
      </c>
      <c r="AS87" s="86">
        <v>2.3397100000000002</v>
      </c>
      <c r="AT87" s="89" t="s">
        <v>105</v>
      </c>
      <c r="AU87" s="89" t="s">
        <v>105</v>
      </c>
      <c r="AV87" s="89" t="s">
        <v>105</v>
      </c>
      <c r="AW87" s="89" t="s">
        <v>105</v>
      </c>
      <c r="AX87" s="89" t="s">
        <v>105</v>
      </c>
      <c r="AY87" s="85">
        <v>0.19009200000000001</v>
      </c>
      <c r="AZ87" s="89" t="s">
        <v>105</v>
      </c>
      <c r="BA87" s="89" t="s">
        <v>105</v>
      </c>
      <c r="BB87" s="89" t="s">
        <v>105</v>
      </c>
      <c r="BC87" s="89" t="s">
        <v>105</v>
      </c>
    </row>
    <row r="88" spans="1:55">
      <c r="A88" s="84" t="s">
        <v>325</v>
      </c>
      <c r="B88" s="84" t="s">
        <v>305</v>
      </c>
      <c r="C88" s="89" t="s">
        <v>105</v>
      </c>
      <c r="D88" s="85">
        <v>0.96313599999999999</v>
      </c>
      <c r="E88" s="85">
        <v>0.96665000000000001</v>
      </c>
      <c r="F88" s="85">
        <v>1</v>
      </c>
      <c r="G88" s="85">
        <v>0.96978900000000001</v>
      </c>
      <c r="H88" s="85">
        <v>0.97011700000000001</v>
      </c>
      <c r="I88" s="85">
        <v>0.97044200000000003</v>
      </c>
      <c r="J88" s="85">
        <v>0.97059399999999996</v>
      </c>
      <c r="K88" s="85">
        <v>0.97393099999999999</v>
      </c>
      <c r="L88" s="85">
        <v>0.97497500000000004</v>
      </c>
      <c r="M88" s="85">
        <v>0.97648900000000005</v>
      </c>
      <c r="N88" s="85">
        <v>0.99422600000000005</v>
      </c>
      <c r="O88" s="86">
        <v>1.01573</v>
      </c>
      <c r="P88" s="85">
        <v>0.46617999999999998</v>
      </c>
      <c r="Q88" s="87">
        <v>12.413500000000001</v>
      </c>
      <c r="R88" s="87">
        <v>11.643000000000001</v>
      </c>
      <c r="S88" s="86">
        <v>1.18953</v>
      </c>
      <c r="T88" s="85">
        <v>0.62914899999999996</v>
      </c>
      <c r="U88" s="85">
        <v>0.99533099999999997</v>
      </c>
      <c r="V88" s="85">
        <v>0.612375</v>
      </c>
      <c r="W88" s="85">
        <v>0.79564699999999999</v>
      </c>
      <c r="X88" s="86">
        <v>1.14608</v>
      </c>
      <c r="Y88" s="89" t="s">
        <v>105</v>
      </c>
      <c r="Z88" s="85">
        <v>0.77545299999999995</v>
      </c>
      <c r="AA88" s="85">
        <v>0.67292600000000002</v>
      </c>
      <c r="AB88" s="85">
        <v>0.43260599999999999</v>
      </c>
      <c r="AC88" s="85">
        <v>0.62454600000000005</v>
      </c>
      <c r="AD88" s="86">
        <v>1.01495</v>
      </c>
      <c r="AE88" s="88">
        <v>129.762</v>
      </c>
      <c r="AF88" s="85">
        <v>0.49008400000000002</v>
      </c>
      <c r="AG88" s="86">
        <v>1.29393</v>
      </c>
      <c r="AH88" s="86">
        <v>1.1213500000000001</v>
      </c>
      <c r="AI88" s="86">
        <v>1.6276600000000001</v>
      </c>
      <c r="AJ88" s="85">
        <v>0.50805</v>
      </c>
      <c r="AK88" s="85">
        <v>0.47567599999999999</v>
      </c>
      <c r="AL88" s="85">
        <v>0.45710899999999999</v>
      </c>
      <c r="AM88" s="85">
        <v>0.55082699999999996</v>
      </c>
      <c r="AN88" s="85">
        <v>0.99701799999999996</v>
      </c>
      <c r="AO88" s="87">
        <v>12.0069</v>
      </c>
      <c r="AP88" s="85">
        <v>0.67764100000000005</v>
      </c>
      <c r="AQ88" s="87">
        <v>83.68</v>
      </c>
      <c r="AR88" s="87">
        <v>10.682499999999999</v>
      </c>
      <c r="AS88" s="86">
        <v>2.25346</v>
      </c>
      <c r="AT88" s="89" t="s">
        <v>105</v>
      </c>
      <c r="AU88" s="89" t="s">
        <v>105</v>
      </c>
      <c r="AV88" s="89" t="s">
        <v>105</v>
      </c>
      <c r="AW88" s="89" t="s">
        <v>105</v>
      </c>
      <c r="AX88" s="89" t="s">
        <v>105</v>
      </c>
      <c r="AY88" s="85">
        <v>0.183085</v>
      </c>
      <c r="AZ88" s="89" t="s">
        <v>105</v>
      </c>
      <c r="BA88" s="89" t="s">
        <v>105</v>
      </c>
      <c r="BB88" s="89" t="s">
        <v>105</v>
      </c>
      <c r="BC88" s="89" t="s">
        <v>105</v>
      </c>
    </row>
    <row r="89" spans="1:55">
      <c r="A89" s="84" t="s">
        <v>325</v>
      </c>
      <c r="B89" s="84" t="s">
        <v>306</v>
      </c>
      <c r="C89" s="89" t="s">
        <v>105</v>
      </c>
      <c r="D89" s="89" t="s">
        <v>105</v>
      </c>
      <c r="E89" s="89" t="s">
        <v>105</v>
      </c>
      <c r="F89" s="89" t="s">
        <v>105</v>
      </c>
      <c r="G89" s="89" t="s">
        <v>105</v>
      </c>
      <c r="H89" s="89" t="s">
        <v>105</v>
      </c>
      <c r="I89" s="89" t="s">
        <v>105</v>
      </c>
      <c r="J89" s="89" t="s">
        <v>105</v>
      </c>
      <c r="K89" s="89" t="s">
        <v>105</v>
      </c>
      <c r="L89" s="89" t="s">
        <v>105</v>
      </c>
      <c r="M89" s="89" t="s">
        <v>105</v>
      </c>
      <c r="N89" s="89" t="s">
        <v>105</v>
      </c>
      <c r="O89" s="89" t="s">
        <v>105</v>
      </c>
      <c r="P89" s="89" t="s">
        <v>105</v>
      </c>
      <c r="Q89" s="89" t="s">
        <v>105</v>
      </c>
      <c r="R89" s="89" t="s">
        <v>105</v>
      </c>
      <c r="S89" s="89" t="s">
        <v>105</v>
      </c>
      <c r="T89" s="89" t="s">
        <v>105</v>
      </c>
      <c r="U89" s="89" t="s">
        <v>105</v>
      </c>
      <c r="V89" s="89" t="s">
        <v>105</v>
      </c>
      <c r="W89" s="89" t="s">
        <v>105</v>
      </c>
      <c r="X89" s="89" t="s">
        <v>105</v>
      </c>
      <c r="Y89" s="89" t="s">
        <v>105</v>
      </c>
      <c r="Z89" s="89" t="s">
        <v>105</v>
      </c>
      <c r="AA89" s="89" t="s">
        <v>105</v>
      </c>
      <c r="AB89" s="89" t="s">
        <v>105</v>
      </c>
      <c r="AC89" s="89" t="s">
        <v>105</v>
      </c>
      <c r="AD89" s="89" t="s">
        <v>105</v>
      </c>
      <c r="AE89" s="89" t="s">
        <v>105</v>
      </c>
      <c r="AF89" s="89" t="s">
        <v>105</v>
      </c>
      <c r="AG89" s="89" t="s">
        <v>105</v>
      </c>
      <c r="AH89" s="89" t="s">
        <v>105</v>
      </c>
      <c r="AI89" s="89" t="s">
        <v>105</v>
      </c>
      <c r="AJ89" s="89" t="s">
        <v>105</v>
      </c>
      <c r="AK89" s="89" t="s">
        <v>105</v>
      </c>
      <c r="AL89" s="89" t="s">
        <v>105</v>
      </c>
      <c r="AM89" s="89" t="s">
        <v>105</v>
      </c>
      <c r="AN89" s="89" t="s">
        <v>105</v>
      </c>
      <c r="AO89" s="89" t="s">
        <v>105</v>
      </c>
      <c r="AP89" s="89" t="s">
        <v>105</v>
      </c>
      <c r="AQ89" s="89" t="s">
        <v>105</v>
      </c>
      <c r="AR89" s="89" t="s">
        <v>105</v>
      </c>
      <c r="AS89" s="89" t="s">
        <v>105</v>
      </c>
      <c r="AT89" s="89" t="s">
        <v>105</v>
      </c>
      <c r="AU89" s="89" t="s">
        <v>105</v>
      </c>
      <c r="AV89" s="89" t="s">
        <v>105</v>
      </c>
      <c r="AW89" s="89" t="s">
        <v>105</v>
      </c>
      <c r="AX89" s="89" t="s">
        <v>105</v>
      </c>
      <c r="AY89" s="89" t="s">
        <v>105</v>
      </c>
      <c r="AZ89" s="89" t="s">
        <v>105</v>
      </c>
      <c r="BA89" s="89" t="s">
        <v>105</v>
      </c>
      <c r="BB89" s="89" t="s">
        <v>105</v>
      </c>
      <c r="BC89" s="89" t="s">
        <v>105</v>
      </c>
    </row>
    <row r="90" spans="1:55">
      <c r="A90" s="84" t="s">
        <v>325</v>
      </c>
      <c r="B90" s="84" t="s">
        <v>307</v>
      </c>
      <c r="C90" s="89" t="s">
        <v>105</v>
      </c>
      <c r="D90" s="91">
        <v>100</v>
      </c>
      <c r="E90" s="91">
        <v>100.4</v>
      </c>
      <c r="F90" s="91">
        <v>103.8</v>
      </c>
      <c r="G90" s="91">
        <v>100.7</v>
      </c>
      <c r="H90" s="91">
        <v>100.7</v>
      </c>
      <c r="I90" s="91">
        <v>100.8</v>
      </c>
      <c r="J90" s="91">
        <v>100.8</v>
      </c>
      <c r="K90" s="91">
        <v>101.1</v>
      </c>
      <c r="L90" s="91">
        <v>101.2</v>
      </c>
      <c r="M90" s="91">
        <v>101.4</v>
      </c>
      <c r="N90" s="91">
        <v>103.2</v>
      </c>
      <c r="O90" s="91">
        <v>105.5</v>
      </c>
      <c r="P90" s="91">
        <v>24.8</v>
      </c>
      <c r="Q90" s="91">
        <v>36.200000000000003</v>
      </c>
      <c r="R90" s="91">
        <v>162.19999999999999</v>
      </c>
      <c r="S90" s="91">
        <v>123.5</v>
      </c>
      <c r="T90" s="91">
        <v>65.3</v>
      </c>
      <c r="U90" s="91">
        <v>103.3</v>
      </c>
      <c r="V90" s="91">
        <v>64.400000000000006</v>
      </c>
      <c r="W90" s="91">
        <v>82.6</v>
      </c>
      <c r="X90" s="91">
        <v>119</v>
      </c>
      <c r="Y90" s="89" t="s">
        <v>105</v>
      </c>
      <c r="Z90" s="91">
        <v>80.5</v>
      </c>
      <c r="AA90" s="91">
        <v>71.3</v>
      </c>
      <c r="AB90" s="91">
        <v>56.4</v>
      </c>
      <c r="AC90" s="91">
        <v>60.6</v>
      </c>
      <c r="AD90" s="91">
        <v>105.4</v>
      </c>
      <c r="AE90" s="91">
        <v>51.8</v>
      </c>
      <c r="AF90" s="91">
        <v>54.1</v>
      </c>
      <c r="AG90" s="91">
        <v>134.30000000000001</v>
      </c>
      <c r="AH90" s="91">
        <v>116.4</v>
      </c>
      <c r="AI90" s="91">
        <v>42.2</v>
      </c>
      <c r="AJ90" s="91">
        <v>52.7</v>
      </c>
      <c r="AK90" s="91">
        <v>24.8</v>
      </c>
      <c r="AL90" s="91">
        <v>55</v>
      </c>
      <c r="AM90" s="91">
        <v>40.4</v>
      </c>
      <c r="AN90" s="91">
        <v>103.5</v>
      </c>
      <c r="AO90" s="91">
        <v>147.6</v>
      </c>
      <c r="AP90" s="91">
        <v>115.4</v>
      </c>
      <c r="AQ90" s="91">
        <v>119.7</v>
      </c>
      <c r="AR90" s="91">
        <v>136.69999999999999</v>
      </c>
      <c r="AS90" s="91">
        <v>150.19999999999999</v>
      </c>
      <c r="AT90" s="89" t="s">
        <v>105</v>
      </c>
      <c r="AU90" s="89" t="s">
        <v>105</v>
      </c>
      <c r="AV90" s="89" t="s">
        <v>105</v>
      </c>
      <c r="AW90" s="89" t="s">
        <v>105</v>
      </c>
      <c r="AX90" s="89" t="s">
        <v>105</v>
      </c>
      <c r="AY90" s="91">
        <v>33.1</v>
      </c>
      <c r="AZ90" s="89" t="s">
        <v>105</v>
      </c>
      <c r="BA90" s="89" t="s">
        <v>105</v>
      </c>
      <c r="BB90" s="89" t="s">
        <v>105</v>
      </c>
      <c r="BC90" s="89" t="s">
        <v>105</v>
      </c>
    </row>
    <row r="91" spans="1:55">
      <c r="A91" s="84" t="s">
        <v>325</v>
      </c>
      <c r="B91" s="84" t="s">
        <v>308</v>
      </c>
      <c r="C91" s="89" t="s">
        <v>105</v>
      </c>
      <c r="D91" s="91">
        <v>96.3</v>
      </c>
      <c r="E91" s="91">
        <v>96.7</v>
      </c>
      <c r="F91" s="91">
        <v>100</v>
      </c>
      <c r="G91" s="91">
        <v>97</v>
      </c>
      <c r="H91" s="91">
        <v>97</v>
      </c>
      <c r="I91" s="91">
        <v>97</v>
      </c>
      <c r="J91" s="91">
        <v>97.1</v>
      </c>
      <c r="K91" s="91">
        <v>97.4</v>
      </c>
      <c r="L91" s="91">
        <v>97.5</v>
      </c>
      <c r="M91" s="91">
        <v>97.6</v>
      </c>
      <c r="N91" s="91">
        <v>99.4</v>
      </c>
      <c r="O91" s="91">
        <v>101.6</v>
      </c>
      <c r="P91" s="91">
        <v>23.9</v>
      </c>
      <c r="Q91" s="91">
        <v>34.9</v>
      </c>
      <c r="R91" s="91">
        <v>156.19999999999999</v>
      </c>
      <c r="S91" s="91">
        <v>119</v>
      </c>
      <c r="T91" s="91">
        <v>62.9</v>
      </c>
      <c r="U91" s="91">
        <v>99.5</v>
      </c>
      <c r="V91" s="91">
        <v>62</v>
      </c>
      <c r="W91" s="91">
        <v>79.599999999999994</v>
      </c>
      <c r="X91" s="91">
        <v>114.6</v>
      </c>
      <c r="Y91" s="89" t="s">
        <v>105</v>
      </c>
      <c r="Z91" s="91">
        <v>77.5</v>
      </c>
      <c r="AA91" s="91">
        <v>68.599999999999994</v>
      </c>
      <c r="AB91" s="91">
        <v>54.4</v>
      </c>
      <c r="AC91" s="91">
        <v>58.4</v>
      </c>
      <c r="AD91" s="91">
        <v>101.5</v>
      </c>
      <c r="AE91" s="91">
        <v>49.9</v>
      </c>
      <c r="AF91" s="91">
        <v>52.1</v>
      </c>
      <c r="AG91" s="91">
        <v>129.4</v>
      </c>
      <c r="AH91" s="91">
        <v>112.1</v>
      </c>
      <c r="AI91" s="91">
        <v>40.6</v>
      </c>
      <c r="AJ91" s="91">
        <v>50.8</v>
      </c>
      <c r="AK91" s="91">
        <v>23.9</v>
      </c>
      <c r="AL91" s="91">
        <v>53</v>
      </c>
      <c r="AM91" s="91">
        <v>39</v>
      </c>
      <c r="AN91" s="91">
        <v>99.7</v>
      </c>
      <c r="AO91" s="91">
        <v>142.19999999999999</v>
      </c>
      <c r="AP91" s="91">
        <v>111.2</v>
      </c>
      <c r="AQ91" s="91">
        <v>115.3</v>
      </c>
      <c r="AR91" s="91">
        <v>131.69999999999999</v>
      </c>
      <c r="AS91" s="91">
        <v>144.69999999999999</v>
      </c>
      <c r="AT91" s="89" t="s">
        <v>105</v>
      </c>
      <c r="AU91" s="89" t="s">
        <v>105</v>
      </c>
      <c r="AV91" s="89" t="s">
        <v>105</v>
      </c>
      <c r="AW91" s="89" t="s">
        <v>105</v>
      </c>
      <c r="AX91" s="89" t="s">
        <v>105</v>
      </c>
      <c r="AY91" s="91">
        <v>31.9</v>
      </c>
      <c r="AZ91" s="89" t="s">
        <v>105</v>
      </c>
      <c r="BA91" s="89" t="s">
        <v>105</v>
      </c>
      <c r="BB91" s="89" t="s">
        <v>105</v>
      </c>
      <c r="BC91" s="89" t="s">
        <v>105</v>
      </c>
    </row>
    <row r="92" spans="1:55">
      <c r="A92" s="84" t="s">
        <v>325</v>
      </c>
      <c r="B92" s="84" t="s">
        <v>309</v>
      </c>
      <c r="C92" s="89" t="s">
        <v>105</v>
      </c>
      <c r="D92" s="89" t="s">
        <v>105</v>
      </c>
      <c r="E92" s="89" t="s">
        <v>105</v>
      </c>
      <c r="F92" s="89" t="s">
        <v>105</v>
      </c>
      <c r="G92" s="89" t="s">
        <v>105</v>
      </c>
      <c r="H92" s="89" t="s">
        <v>105</v>
      </c>
      <c r="I92" s="89" t="s">
        <v>105</v>
      </c>
      <c r="J92" s="89" t="s">
        <v>105</v>
      </c>
      <c r="K92" s="89" t="s">
        <v>105</v>
      </c>
      <c r="L92" s="89" t="s">
        <v>105</v>
      </c>
      <c r="M92" s="89" t="s">
        <v>105</v>
      </c>
      <c r="N92" s="89" t="s">
        <v>105</v>
      </c>
      <c r="O92" s="89" t="s">
        <v>105</v>
      </c>
      <c r="P92" s="89" t="s">
        <v>105</v>
      </c>
      <c r="Q92" s="89" t="s">
        <v>105</v>
      </c>
      <c r="R92" s="89" t="s">
        <v>105</v>
      </c>
      <c r="S92" s="89" t="s">
        <v>105</v>
      </c>
      <c r="T92" s="89" t="s">
        <v>105</v>
      </c>
      <c r="U92" s="89" t="s">
        <v>105</v>
      </c>
      <c r="V92" s="89" t="s">
        <v>105</v>
      </c>
      <c r="W92" s="89" t="s">
        <v>105</v>
      </c>
      <c r="X92" s="89" t="s">
        <v>105</v>
      </c>
      <c r="Y92" s="89" t="s">
        <v>105</v>
      </c>
      <c r="Z92" s="89" t="s">
        <v>105</v>
      </c>
      <c r="AA92" s="89" t="s">
        <v>105</v>
      </c>
      <c r="AB92" s="89" t="s">
        <v>105</v>
      </c>
      <c r="AC92" s="89" t="s">
        <v>105</v>
      </c>
      <c r="AD92" s="89" t="s">
        <v>105</v>
      </c>
      <c r="AE92" s="89" t="s">
        <v>105</v>
      </c>
      <c r="AF92" s="89" t="s">
        <v>105</v>
      </c>
      <c r="AG92" s="89" t="s">
        <v>105</v>
      </c>
      <c r="AH92" s="89" t="s">
        <v>105</v>
      </c>
      <c r="AI92" s="89" t="s">
        <v>105</v>
      </c>
      <c r="AJ92" s="89" t="s">
        <v>105</v>
      </c>
      <c r="AK92" s="89" t="s">
        <v>105</v>
      </c>
      <c r="AL92" s="89" t="s">
        <v>105</v>
      </c>
      <c r="AM92" s="89" t="s">
        <v>105</v>
      </c>
      <c r="AN92" s="89" t="s">
        <v>105</v>
      </c>
      <c r="AO92" s="89" t="s">
        <v>105</v>
      </c>
      <c r="AP92" s="89" t="s">
        <v>105</v>
      </c>
      <c r="AQ92" s="89" t="s">
        <v>105</v>
      </c>
      <c r="AR92" s="89" t="s">
        <v>105</v>
      </c>
      <c r="AS92" s="89" t="s">
        <v>105</v>
      </c>
      <c r="AT92" s="89" t="s">
        <v>105</v>
      </c>
      <c r="AU92" s="89" t="s">
        <v>105</v>
      </c>
      <c r="AV92" s="89" t="s">
        <v>105</v>
      </c>
      <c r="AW92" s="89" t="s">
        <v>105</v>
      </c>
      <c r="AX92" s="89" t="s">
        <v>105</v>
      </c>
      <c r="AY92" s="89" t="s">
        <v>105</v>
      </c>
      <c r="AZ92" s="89" t="s">
        <v>105</v>
      </c>
      <c r="BA92" s="89" t="s">
        <v>105</v>
      </c>
      <c r="BB92" s="89" t="s">
        <v>105</v>
      </c>
      <c r="BC92" s="89" t="s">
        <v>105</v>
      </c>
    </row>
    <row r="93" spans="1:55">
      <c r="A93" s="84" t="s">
        <v>325</v>
      </c>
      <c r="B93" s="84" t="s">
        <v>310</v>
      </c>
      <c r="C93" s="89" t="s">
        <v>105</v>
      </c>
      <c r="D93" s="89" t="s">
        <v>105</v>
      </c>
      <c r="E93" s="89" t="s">
        <v>105</v>
      </c>
      <c r="F93" s="89" t="s">
        <v>105</v>
      </c>
      <c r="G93" s="89" t="s">
        <v>105</v>
      </c>
      <c r="H93" s="89" t="s">
        <v>105</v>
      </c>
      <c r="I93" s="89" t="s">
        <v>105</v>
      </c>
      <c r="J93" s="89" t="s">
        <v>105</v>
      </c>
      <c r="K93" s="89" t="s">
        <v>105</v>
      </c>
      <c r="L93" s="89" t="s">
        <v>105</v>
      </c>
      <c r="M93" s="89" t="s">
        <v>105</v>
      </c>
      <c r="N93" s="89" t="s">
        <v>105</v>
      </c>
      <c r="O93" s="89" t="s">
        <v>105</v>
      </c>
      <c r="P93" s="89" t="s">
        <v>105</v>
      </c>
      <c r="Q93" s="89" t="s">
        <v>105</v>
      </c>
      <c r="R93" s="89" t="s">
        <v>105</v>
      </c>
      <c r="S93" s="89" t="s">
        <v>105</v>
      </c>
      <c r="T93" s="89" t="s">
        <v>105</v>
      </c>
      <c r="U93" s="89" t="s">
        <v>105</v>
      </c>
      <c r="V93" s="89" t="s">
        <v>105</v>
      </c>
      <c r="W93" s="89" t="s">
        <v>105</v>
      </c>
      <c r="X93" s="89" t="s">
        <v>105</v>
      </c>
      <c r="Y93" s="89" t="s">
        <v>105</v>
      </c>
      <c r="Z93" s="89" t="s">
        <v>105</v>
      </c>
      <c r="AA93" s="89" t="s">
        <v>105</v>
      </c>
      <c r="AB93" s="89" t="s">
        <v>105</v>
      </c>
      <c r="AC93" s="89" t="s">
        <v>105</v>
      </c>
      <c r="AD93" s="89" t="s">
        <v>105</v>
      </c>
      <c r="AE93" s="89" t="s">
        <v>105</v>
      </c>
      <c r="AF93" s="89" t="s">
        <v>105</v>
      </c>
      <c r="AG93" s="89" t="s">
        <v>105</v>
      </c>
      <c r="AH93" s="89" t="s">
        <v>105</v>
      </c>
      <c r="AI93" s="89" t="s">
        <v>105</v>
      </c>
      <c r="AJ93" s="89" t="s">
        <v>105</v>
      </c>
      <c r="AK93" s="89" t="s">
        <v>105</v>
      </c>
      <c r="AL93" s="89" t="s">
        <v>105</v>
      </c>
      <c r="AM93" s="89" t="s">
        <v>105</v>
      </c>
      <c r="AN93" s="89" t="s">
        <v>105</v>
      </c>
      <c r="AO93" s="89" t="s">
        <v>105</v>
      </c>
      <c r="AP93" s="89" t="s">
        <v>105</v>
      </c>
      <c r="AQ93" s="89" t="s">
        <v>105</v>
      </c>
      <c r="AR93" s="89" t="s">
        <v>105</v>
      </c>
      <c r="AS93" s="89" t="s">
        <v>105</v>
      </c>
      <c r="AT93" s="89" t="s">
        <v>105</v>
      </c>
      <c r="AU93" s="89" t="s">
        <v>105</v>
      </c>
      <c r="AV93" s="89" t="s">
        <v>105</v>
      </c>
      <c r="AW93" s="89" t="s">
        <v>105</v>
      </c>
      <c r="AX93" s="89" t="s">
        <v>105</v>
      </c>
      <c r="AY93" s="89" t="s">
        <v>105</v>
      </c>
      <c r="AZ93" s="89" t="s">
        <v>105</v>
      </c>
      <c r="BA93" s="89" t="s">
        <v>105</v>
      </c>
      <c r="BB93" s="89" t="s">
        <v>105</v>
      </c>
      <c r="BC93" s="89" t="s">
        <v>105</v>
      </c>
    </row>
    <row r="94" spans="1:55">
      <c r="A94" s="84" t="s">
        <v>325</v>
      </c>
      <c r="B94" s="84" t="s">
        <v>311</v>
      </c>
      <c r="C94" s="89" t="s">
        <v>105</v>
      </c>
      <c r="D94" s="89" t="s">
        <v>105</v>
      </c>
      <c r="E94" s="89" t="s">
        <v>105</v>
      </c>
      <c r="F94" s="89" t="s">
        <v>105</v>
      </c>
      <c r="G94" s="89" t="s">
        <v>105</v>
      </c>
      <c r="H94" s="89" t="s">
        <v>105</v>
      </c>
      <c r="I94" s="89" t="s">
        <v>105</v>
      </c>
      <c r="J94" s="89" t="s">
        <v>105</v>
      </c>
      <c r="K94" s="89" t="s">
        <v>105</v>
      </c>
      <c r="L94" s="89" t="s">
        <v>105</v>
      </c>
      <c r="M94" s="89" t="s">
        <v>105</v>
      </c>
      <c r="N94" s="89" t="s">
        <v>105</v>
      </c>
      <c r="O94" s="89" t="s">
        <v>105</v>
      </c>
      <c r="P94" s="89" t="s">
        <v>105</v>
      </c>
      <c r="Q94" s="89" t="s">
        <v>105</v>
      </c>
      <c r="R94" s="89" t="s">
        <v>105</v>
      </c>
      <c r="S94" s="89" t="s">
        <v>105</v>
      </c>
      <c r="T94" s="89" t="s">
        <v>105</v>
      </c>
      <c r="U94" s="89" t="s">
        <v>105</v>
      </c>
      <c r="V94" s="89" t="s">
        <v>105</v>
      </c>
      <c r="W94" s="89" t="s">
        <v>105</v>
      </c>
      <c r="X94" s="89" t="s">
        <v>105</v>
      </c>
      <c r="Y94" s="89" t="s">
        <v>105</v>
      </c>
      <c r="Z94" s="89" t="s">
        <v>105</v>
      </c>
      <c r="AA94" s="89" t="s">
        <v>105</v>
      </c>
      <c r="AB94" s="89" t="s">
        <v>105</v>
      </c>
      <c r="AC94" s="89" t="s">
        <v>105</v>
      </c>
      <c r="AD94" s="89" t="s">
        <v>105</v>
      </c>
      <c r="AE94" s="89" t="s">
        <v>105</v>
      </c>
      <c r="AF94" s="89" t="s">
        <v>105</v>
      </c>
      <c r="AG94" s="89" t="s">
        <v>105</v>
      </c>
      <c r="AH94" s="89" t="s">
        <v>105</v>
      </c>
      <c r="AI94" s="89" t="s">
        <v>105</v>
      </c>
      <c r="AJ94" s="89" t="s">
        <v>105</v>
      </c>
      <c r="AK94" s="89" t="s">
        <v>105</v>
      </c>
      <c r="AL94" s="89" t="s">
        <v>105</v>
      </c>
      <c r="AM94" s="89" t="s">
        <v>105</v>
      </c>
      <c r="AN94" s="89" t="s">
        <v>105</v>
      </c>
      <c r="AO94" s="89" t="s">
        <v>105</v>
      </c>
      <c r="AP94" s="89" t="s">
        <v>105</v>
      </c>
      <c r="AQ94" s="89" t="s">
        <v>105</v>
      </c>
      <c r="AR94" s="89" t="s">
        <v>105</v>
      </c>
      <c r="AS94" s="89" t="s">
        <v>105</v>
      </c>
      <c r="AT94" s="89" t="s">
        <v>105</v>
      </c>
      <c r="AU94" s="89" t="s">
        <v>105</v>
      </c>
      <c r="AV94" s="89" t="s">
        <v>105</v>
      </c>
      <c r="AW94" s="89" t="s">
        <v>105</v>
      </c>
      <c r="AX94" s="89" t="s">
        <v>105</v>
      </c>
      <c r="AY94" s="89" t="s">
        <v>105</v>
      </c>
      <c r="AZ94" s="89" t="s">
        <v>105</v>
      </c>
      <c r="BA94" s="89" t="s">
        <v>105</v>
      </c>
      <c r="BB94" s="89" t="s">
        <v>105</v>
      </c>
      <c r="BC94" s="89" t="s">
        <v>105</v>
      </c>
    </row>
    <row r="95" spans="1:55">
      <c r="A95" s="84" t="s">
        <v>325</v>
      </c>
      <c r="B95" s="84" t="s">
        <v>312</v>
      </c>
      <c r="C95" s="89" t="s">
        <v>105</v>
      </c>
      <c r="D95" s="89" t="s">
        <v>105</v>
      </c>
      <c r="E95" s="89" t="s">
        <v>105</v>
      </c>
      <c r="F95" s="89" t="s">
        <v>105</v>
      </c>
      <c r="G95" s="89" t="s">
        <v>105</v>
      </c>
      <c r="H95" s="89" t="s">
        <v>105</v>
      </c>
      <c r="I95" s="89" t="s">
        <v>105</v>
      </c>
      <c r="J95" s="89" t="s">
        <v>105</v>
      </c>
      <c r="K95" s="89" t="s">
        <v>105</v>
      </c>
      <c r="L95" s="89" t="s">
        <v>105</v>
      </c>
      <c r="M95" s="89" t="s">
        <v>105</v>
      </c>
      <c r="N95" s="89" t="s">
        <v>105</v>
      </c>
      <c r="O95" s="89" t="s">
        <v>105</v>
      </c>
      <c r="P95" s="89" t="s">
        <v>105</v>
      </c>
      <c r="Q95" s="89" t="s">
        <v>105</v>
      </c>
      <c r="R95" s="89" t="s">
        <v>105</v>
      </c>
      <c r="S95" s="89" t="s">
        <v>105</v>
      </c>
      <c r="T95" s="89" t="s">
        <v>105</v>
      </c>
      <c r="U95" s="89" t="s">
        <v>105</v>
      </c>
      <c r="V95" s="89" t="s">
        <v>105</v>
      </c>
      <c r="W95" s="89" t="s">
        <v>105</v>
      </c>
      <c r="X95" s="89" t="s">
        <v>105</v>
      </c>
      <c r="Y95" s="89" t="s">
        <v>105</v>
      </c>
      <c r="Z95" s="89" t="s">
        <v>105</v>
      </c>
      <c r="AA95" s="89" t="s">
        <v>105</v>
      </c>
      <c r="AB95" s="89" t="s">
        <v>105</v>
      </c>
      <c r="AC95" s="89" t="s">
        <v>105</v>
      </c>
      <c r="AD95" s="89" t="s">
        <v>105</v>
      </c>
      <c r="AE95" s="89" t="s">
        <v>105</v>
      </c>
      <c r="AF95" s="89" t="s">
        <v>105</v>
      </c>
      <c r="AG95" s="89" t="s">
        <v>105</v>
      </c>
      <c r="AH95" s="89" t="s">
        <v>105</v>
      </c>
      <c r="AI95" s="89" t="s">
        <v>105</v>
      </c>
      <c r="AJ95" s="89" t="s">
        <v>105</v>
      </c>
      <c r="AK95" s="89" t="s">
        <v>105</v>
      </c>
      <c r="AL95" s="89" t="s">
        <v>105</v>
      </c>
      <c r="AM95" s="89" t="s">
        <v>105</v>
      </c>
      <c r="AN95" s="89" t="s">
        <v>105</v>
      </c>
      <c r="AO95" s="89" t="s">
        <v>105</v>
      </c>
      <c r="AP95" s="89" t="s">
        <v>105</v>
      </c>
      <c r="AQ95" s="89" t="s">
        <v>105</v>
      </c>
      <c r="AR95" s="89" t="s">
        <v>105</v>
      </c>
      <c r="AS95" s="89" t="s">
        <v>105</v>
      </c>
      <c r="AT95" s="89" t="s">
        <v>105</v>
      </c>
      <c r="AU95" s="89" t="s">
        <v>105</v>
      </c>
      <c r="AV95" s="89" t="s">
        <v>105</v>
      </c>
      <c r="AW95" s="89" t="s">
        <v>105</v>
      </c>
      <c r="AX95" s="89" t="s">
        <v>105</v>
      </c>
      <c r="AY95" s="89" t="s">
        <v>105</v>
      </c>
      <c r="AZ95" s="89" t="s">
        <v>105</v>
      </c>
      <c r="BA95" s="89" t="s">
        <v>105</v>
      </c>
      <c r="BB95" s="89" t="s">
        <v>105</v>
      </c>
      <c r="BC95" s="89" t="s">
        <v>105</v>
      </c>
    </row>
    <row r="96" spans="1:55">
      <c r="A96" s="84" t="s">
        <v>325</v>
      </c>
      <c r="B96" s="84" t="s">
        <v>313</v>
      </c>
      <c r="C96" s="89" t="s">
        <v>105</v>
      </c>
      <c r="D96" s="89" t="s">
        <v>105</v>
      </c>
      <c r="E96" s="89" t="s">
        <v>105</v>
      </c>
      <c r="F96" s="89" t="s">
        <v>105</v>
      </c>
      <c r="G96" s="89" t="s">
        <v>105</v>
      </c>
      <c r="H96" s="89" t="s">
        <v>105</v>
      </c>
      <c r="I96" s="89" t="s">
        <v>105</v>
      </c>
      <c r="J96" s="89" t="s">
        <v>105</v>
      </c>
      <c r="K96" s="89" t="s">
        <v>105</v>
      </c>
      <c r="L96" s="89" t="s">
        <v>105</v>
      </c>
      <c r="M96" s="89" t="s">
        <v>105</v>
      </c>
      <c r="N96" s="89" t="s">
        <v>105</v>
      </c>
      <c r="O96" s="89" t="s">
        <v>105</v>
      </c>
      <c r="P96" s="89" t="s">
        <v>105</v>
      </c>
      <c r="Q96" s="89" t="s">
        <v>105</v>
      </c>
      <c r="R96" s="89" t="s">
        <v>105</v>
      </c>
      <c r="S96" s="89" t="s">
        <v>105</v>
      </c>
      <c r="T96" s="89" t="s">
        <v>105</v>
      </c>
      <c r="U96" s="89" t="s">
        <v>105</v>
      </c>
      <c r="V96" s="89" t="s">
        <v>105</v>
      </c>
      <c r="W96" s="89" t="s">
        <v>105</v>
      </c>
      <c r="X96" s="89" t="s">
        <v>105</v>
      </c>
      <c r="Y96" s="89" t="s">
        <v>105</v>
      </c>
      <c r="Z96" s="89" t="s">
        <v>105</v>
      </c>
      <c r="AA96" s="89" t="s">
        <v>105</v>
      </c>
      <c r="AB96" s="89" t="s">
        <v>105</v>
      </c>
      <c r="AC96" s="89" t="s">
        <v>105</v>
      </c>
      <c r="AD96" s="89" t="s">
        <v>105</v>
      </c>
      <c r="AE96" s="89" t="s">
        <v>105</v>
      </c>
      <c r="AF96" s="89" t="s">
        <v>105</v>
      </c>
      <c r="AG96" s="89" t="s">
        <v>105</v>
      </c>
      <c r="AH96" s="89" t="s">
        <v>105</v>
      </c>
      <c r="AI96" s="89" t="s">
        <v>105</v>
      </c>
      <c r="AJ96" s="89" t="s">
        <v>105</v>
      </c>
      <c r="AK96" s="89" t="s">
        <v>105</v>
      </c>
      <c r="AL96" s="89" t="s">
        <v>105</v>
      </c>
      <c r="AM96" s="89" t="s">
        <v>105</v>
      </c>
      <c r="AN96" s="89" t="s">
        <v>105</v>
      </c>
      <c r="AO96" s="89" t="s">
        <v>105</v>
      </c>
      <c r="AP96" s="89" t="s">
        <v>105</v>
      </c>
      <c r="AQ96" s="89" t="s">
        <v>105</v>
      </c>
      <c r="AR96" s="89" t="s">
        <v>105</v>
      </c>
      <c r="AS96" s="89" t="s">
        <v>105</v>
      </c>
      <c r="AT96" s="89" t="s">
        <v>105</v>
      </c>
      <c r="AU96" s="89" t="s">
        <v>105</v>
      </c>
      <c r="AV96" s="89" t="s">
        <v>105</v>
      </c>
      <c r="AW96" s="89" t="s">
        <v>105</v>
      </c>
      <c r="AX96" s="89" t="s">
        <v>105</v>
      </c>
      <c r="AY96" s="89" t="s">
        <v>105</v>
      </c>
      <c r="AZ96" s="89" t="s">
        <v>105</v>
      </c>
      <c r="BA96" s="89" t="s">
        <v>105</v>
      </c>
      <c r="BB96" s="89" t="s">
        <v>105</v>
      </c>
      <c r="BC96" s="89" t="s">
        <v>105</v>
      </c>
    </row>
    <row r="97" spans="1:55">
      <c r="A97" s="84" t="s">
        <v>325</v>
      </c>
      <c r="B97" s="84" t="s">
        <v>314</v>
      </c>
      <c r="C97" s="89" t="s">
        <v>105</v>
      </c>
      <c r="D97" s="89" t="s">
        <v>105</v>
      </c>
      <c r="E97" s="89" t="s">
        <v>105</v>
      </c>
      <c r="F97" s="89" t="s">
        <v>105</v>
      </c>
      <c r="G97" s="89" t="s">
        <v>105</v>
      </c>
      <c r="H97" s="89" t="s">
        <v>105</v>
      </c>
      <c r="I97" s="89" t="s">
        <v>105</v>
      </c>
      <c r="J97" s="89" t="s">
        <v>105</v>
      </c>
      <c r="K97" s="89" t="s">
        <v>105</v>
      </c>
      <c r="L97" s="89" t="s">
        <v>105</v>
      </c>
      <c r="M97" s="89" t="s">
        <v>105</v>
      </c>
      <c r="N97" s="89" t="s">
        <v>105</v>
      </c>
      <c r="O97" s="89" t="s">
        <v>105</v>
      </c>
      <c r="P97" s="89" t="s">
        <v>105</v>
      </c>
      <c r="Q97" s="89" t="s">
        <v>105</v>
      </c>
      <c r="R97" s="89" t="s">
        <v>105</v>
      </c>
      <c r="S97" s="89" t="s">
        <v>105</v>
      </c>
      <c r="T97" s="89" t="s">
        <v>105</v>
      </c>
      <c r="U97" s="89" t="s">
        <v>105</v>
      </c>
      <c r="V97" s="89" t="s">
        <v>105</v>
      </c>
      <c r="W97" s="89" t="s">
        <v>105</v>
      </c>
      <c r="X97" s="89" t="s">
        <v>105</v>
      </c>
      <c r="Y97" s="89" t="s">
        <v>105</v>
      </c>
      <c r="Z97" s="89" t="s">
        <v>105</v>
      </c>
      <c r="AA97" s="89" t="s">
        <v>105</v>
      </c>
      <c r="AB97" s="89" t="s">
        <v>105</v>
      </c>
      <c r="AC97" s="89" t="s">
        <v>105</v>
      </c>
      <c r="AD97" s="89" t="s">
        <v>105</v>
      </c>
      <c r="AE97" s="89" t="s">
        <v>105</v>
      </c>
      <c r="AF97" s="89" t="s">
        <v>105</v>
      </c>
      <c r="AG97" s="89" t="s">
        <v>105</v>
      </c>
      <c r="AH97" s="89" t="s">
        <v>105</v>
      </c>
      <c r="AI97" s="89" t="s">
        <v>105</v>
      </c>
      <c r="AJ97" s="89" t="s">
        <v>105</v>
      </c>
      <c r="AK97" s="89" t="s">
        <v>105</v>
      </c>
      <c r="AL97" s="89" t="s">
        <v>105</v>
      </c>
      <c r="AM97" s="89" t="s">
        <v>105</v>
      </c>
      <c r="AN97" s="89" t="s">
        <v>105</v>
      </c>
      <c r="AO97" s="89" t="s">
        <v>105</v>
      </c>
      <c r="AP97" s="89" t="s">
        <v>105</v>
      </c>
      <c r="AQ97" s="89" t="s">
        <v>105</v>
      </c>
      <c r="AR97" s="89" t="s">
        <v>105</v>
      </c>
      <c r="AS97" s="89" t="s">
        <v>105</v>
      </c>
      <c r="AT97" s="89" t="s">
        <v>105</v>
      </c>
      <c r="AU97" s="89" t="s">
        <v>105</v>
      </c>
      <c r="AV97" s="89" t="s">
        <v>105</v>
      </c>
      <c r="AW97" s="89" t="s">
        <v>105</v>
      </c>
      <c r="AX97" s="89" t="s">
        <v>105</v>
      </c>
      <c r="AY97" s="89" t="s">
        <v>105</v>
      </c>
      <c r="AZ97" s="89" t="s">
        <v>105</v>
      </c>
      <c r="BA97" s="89" t="s">
        <v>105</v>
      </c>
      <c r="BB97" s="89" t="s">
        <v>105</v>
      </c>
      <c r="BC97" s="89" t="s">
        <v>105</v>
      </c>
    </row>
    <row r="98" spans="1:55">
      <c r="A98" s="84" t="s">
        <v>325</v>
      </c>
      <c r="B98" s="84" t="s">
        <v>315</v>
      </c>
      <c r="C98" s="89" t="s">
        <v>105</v>
      </c>
      <c r="D98" s="89" t="s">
        <v>105</v>
      </c>
      <c r="E98" s="89" t="s">
        <v>105</v>
      </c>
      <c r="F98" s="89" t="s">
        <v>105</v>
      </c>
      <c r="G98" s="89" t="s">
        <v>105</v>
      </c>
      <c r="H98" s="89" t="s">
        <v>105</v>
      </c>
      <c r="I98" s="89" t="s">
        <v>105</v>
      </c>
      <c r="J98" s="89" t="s">
        <v>105</v>
      </c>
      <c r="K98" s="89" t="s">
        <v>105</v>
      </c>
      <c r="L98" s="89" t="s">
        <v>105</v>
      </c>
      <c r="M98" s="89" t="s">
        <v>105</v>
      </c>
      <c r="N98" s="89" t="s">
        <v>105</v>
      </c>
      <c r="O98" s="89" t="s">
        <v>105</v>
      </c>
      <c r="P98" s="89" t="s">
        <v>105</v>
      </c>
      <c r="Q98" s="89" t="s">
        <v>105</v>
      </c>
      <c r="R98" s="89" t="s">
        <v>105</v>
      </c>
      <c r="S98" s="89" t="s">
        <v>105</v>
      </c>
      <c r="T98" s="89" t="s">
        <v>105</v>
      </c>
      <c r="U98" s="89" t="s">
        <v>105</v>
      </c>
      <c r="V98" s="89" t="s">
        <v>105</v>
      </c>
      <c r="W98" s="89" t="s">
        <v>105</v>
      </c>
      <c r="X98" s="89" t="s">
        <v>105</v>
      </c>
      <c r="Y98" s="89" t="s">
        <v>105</v>
      </c>
      <c r="Z98" s="89" t="s">
        <v>105</v>
      </c>
      <c r="AA98" s="89" t="s">
        <v>105</v>
      </c>
      <c r="AB98" s="89" t="s">
        <v>105</v>
      </c>
      <c r="AC98" s="89" t="s">
        <v>105</v>
      </c>
      <c r="AD98" s="89" t="s">
        <v>105</v>
      </c>
      <c r="AE98" s="89" t="s">
        <v>105</v>
      </c>
      <c r="AF98" s="89" t="s">
        <v>105</v>
      </c>
      <c r="AG98" s="89" t="s">
        <v>105</v>
      </c>
      <c r="AH98" s="89" t="s">
        <v>105</v>
      </c>
      <c r="AI98" s="89" t="s">
        <v>105</v>
      </c>
      <c r="AJ98" s="89" t="s">
        <v>105</v>
      </c>
      <c r="AK98" s="89" t="s">
        <v>105</v>
      </c>
      <c r="AL98" s="89" t="s">
        <v>105</v>
      </c>
      <c r="AM98" s="89" t="s">
        <v>105</v>
      </c>
      <c r="AN98" s="89" t="s">
        <v>105</v>
      </c>
      <c r="AO98" s="89" t="s">
        <v>105</v>
      </c>
      <c r="AP98" s="89" t="s">
        <v>105</v>
      </c>
      <c r="AQ98" s="89" t="s">
        <v>105</v>
      </c>
      <c r="AR98" s="89" t="s">
        <v>105</v>
      </c>
      <c r="AS98" s="89" t="s">
        <v>105</v>
      </c>
      <c r="AT98" s="89" t="s">
        <v>105</v>
      </c>
      <c r="AU98" s="89" t="s">
        <v>105</v>
      </c>
      <c r="AV98" s="89" t="s">
        <v>105</v>
      </c>
      <c r="AW98" s="89" t="s">
        <v>105</v>
      </c>
      <c r="AX98" s="89" t="s">
        <v>105</v>
      </c>
      <c r="AY98" s="89" t="s">
        <v>105</v>
      </c>
      <c r="AZ98" s="89" t="s">
        <v>105</v>
      </c>
      <c r="BA98" s="89" t="s">
        <v>105</v>
      </c>
      <c r="BB98" s="89" t="s">
        <v>105</v>
      </c>
      <c r="BC98" s="89" t="s">
        <v>105</v>
      </c>
    </row>
    <row r="99" spans="1:55">
      <c r="A99" s="84" t="s">
        <v>325</v>
      </c>
      <c r="B99" s="84" t="s">
        <v>316</v>
      </c>
      <c r="C99" s="89" t="s">
        <v>105</v>
      </c>
      <c r="D99" s="89" t="s">
        <v>105</v>
      </c>
      <c r="E99" s="89" t="s">
        <v>105</v>
      </c>
      <c r="F99" s="89" t="s">
        <v>105</v>
      </c>
      <c r="G99" s="89" t="s">
        <v>105</v>
      </c>
      <c r="H99" s="89" t="s">
        <v>105</v>
      </c>
      <c r="I99" s="89" t="s">
        <v>105</v>
      </c>
      <c r="J99" s="89" t="s">
        <v>105</v>
      </c>
      <c r="K99" s="89" t="s">
        <v>105</v>
      </c>
      <c r="L99" s="89" t="s">
        <v>105</v>
      </c>
      <c r="M99" s="89" t="s">
        <v>105</v>
      </c>
      <c r="N99" s="89" t="s">
        <v>105</v>
      </c>
      <c r="O99" s="89" t="s">
        <v>105</v>
      </c>
      <c r="P99" s="89" t="s">
        <v>105</v>
      </c>
      <c r="Q99" s="89" t="s">
        <v>105</v>
      </c>
      <c r="R99" s="89" t="s">
        <v>105</v>
      </c>
      <c r="S99" s="89" t="s">
        <v>105</v>
      </c>
      <c r="T99" s="89" t="s">
        <v>105</v>
      </c>
      <c r="U99" s="89" t="s">
        <v>105</v>
      </c>
      <c r="V99" s="89" t="s">
        <v>105</v>
      </c>
      <c r="W99" s="89" t="s">
        <v>105</v>
      </c>
      <c r="X99" s="89" t="s">
        <v>105</v>
      </c>
      <c r="Y99" s="89" t="s">
        <v>105</v>
      </c>
      <c r="Z99" s="89" t="s">
        <v>105</v>
      </c>
      <c r="AA99" s="89" t="s">
        <v>105</v>
      </c>
      <c r="AB99" s="89" t="s">
        <v>105</v>
      </c>
      <c r="AC99" s="89" t="s">
        <v>105</v>
      </c>
      <c r="AD99" s="89" t="s">
        <v>105</v>
      </c>
      <c r="AE99" s="89" t="s">
        <v>105</v>
      </c>
      <c r="AF99" s="89" t="s">
        <v>105</v>
      </c>
      <c r="AG99" s="89" t="s">
        <v>105</v>
      </c>
      <c r="AH99" s="89" t="s">
        <v>105</v>
      </c>
      <c r="AI99" s="89" t="s">
        <v>105</v>
      </c>
      <c r="AJ99" s="89" t="s">
        <v>105</v>
      </c>
      <c r="AK99" s="89" t="s">
        <v>105</v>
      </c>
      <c r="AL99" s="89" t="s">
        <v>105</v>
      </c>
      <c r="AM99" s="89" t="s">
        <v>105</v>
      </c>
      <c r="AN99" s="89" t="s">
        <v>105</v>
      </c>
      <c r="AO99" s="89" t="s">
        <v>105</v>
      </c>
      <c r="AP99" s="89" t="s">
        <v>105</v>
      </c>
      <c r="AQ99" s="89" t="s">
        <v>105</v>
      </c>
      <c r="AR99" s="89" t="s">
        <v>105</v>
      </c>
      <c r="AS99" s="89" t="s">
        <v>105</v>
      </c>
      <c r="AT99" s="89" t="s">
        <v>105</v>
      </c>
      <c r="AU99" s="89" t="s">
        <v>105</v>
      </c>
      <c r="AV99" s="89" t="s">
        <v>105</v>
      </c>
      <c r="AW99" s="89" t="s">
        <v>105</v>
      </c>
      <c r="AX99" s="89" t="s">
        <v>105</v>
      </c>
      <c r="AY99" s="89" t="s">
        <v>105</v>
      </c>
      <c r="AZ99" s="89" t="s">
        <v>105</v>
      </c>
      <c r="BA99" s="89" t="s">
        <v>105</v>
      </c>
      <c r="BB99" s="89" t="s">
        <v>105</v>
      </c>
      <c r="BC99" s="89" t="s">
        <v>105</v>
      </c>
    </row>
    <row r="100" spans="1:55">
      <c r="A100" s="84" t="s">
        <v>325</v>
      </c>
      <c r="B100" s="84" t="s">
        <v>317</v>
      </c>
      <c r="C100" s="89" t="s">
        <v>105</v>
      </c>
      <c r="D100" s="89" t="s">
        <v>105</v>
      </c>
      <c r="E100" s="89" t="s">
        <v>105</v>
      </c>
      <c r="F100" s="89" t="s">
        <v>105</v>
      </c>
      <c r="G100" s="89" t="s">
        <v>105</v>
      </c>
      <c r="H100" s="89" t="s">
        <v>105</v>
      </c>
      <c r="I100" s="89" t="s">
        <v>105</v>
      </c>
      <c r="J100" s="89" t="s">
        <v>105</v>
      </c>
      <c r="K100" s="89" t="s">
        <v>105</v>
      </c>
      <c r="L100" s="89" t="s">
        <v>105</v>
      </c>
      <c r="M100" s="89" t="s">
        <v>105</v>
      </c>
      <c r="N100" s="89" t="s">
        <v>105</v>
      </c>
      <c r="O100" s="89" t="s">
        <v>105</v>
      </c>
      <c r="P100" s="89" t="s">
        <v>105</v>
      </c>
      <c r="Q100" s="89" t="s">
        <v>105</v>
      </c>
      <c r="R100" s="89" t="s">
        <v>105</v>
      </c>
      <c r="S100" s="89" t="s">
        <v>105</v>
      </c>
      <c r="T100" s="89" t="s">
        <v>105</v>
      </c>
      <c r="U100" s="89" t="s">
        <v>105</v>
      </c>
      <c r="V100" s="89" t="s">
        <v>105</v>
      </c>
      <c r="W100" s="89" t="s">
        <v>105</v>
      </c>
      <c r="X100" s="89" t="s">
        <v>105</v>
      </c>
      <c r="Y100" s="89" t="s">
        <v>105</v>
      </c>
      <c r="Z100" s="89" t="s">
        <v>105</v>
      </c>
      <c r="AA100" s="89" t="s">
        <v>105</v>
      </c>
      <c r="AB100" s="89" t="s">
        <v>105</v>
      </c>
      <c r="AC100" s="89" t="s">
        <v>105</v>
      </c>
      <c r="AD100" s="89" t="s">
        <v>105</v>
      </c>
      <c r="AE100" s="89" t="s">
        <v>105</v>
      </c>
      <c r="AF100" s="89" t="s">
        <v>105</v>
      </c>
      <c r="AG100" s="89" t="s">
        <v>105</v>
      </c>
      <c r="AH100" s="89" t="s">
        <v>105</v>
      </c>
      <c r="AI100" s="89" t="s">
        <v>105</v>
      </c>
      <c r="AJ100" s="89" t="s">
        <v>105</v>
      </c>
      <c r="AK100" s="89" t="s">
        <v>105</v>
      </c>
      <c r="AL100" s="89" t="s">
        <v>105</v>
      </c>
      <c r="AM100" s="89" t="s">
        <v>105</v>
      </c>
      <c r="AN100" s="89" t="s">
        <v>105</v>
      </c>
      <c r="AO100" s="89" t="s">
        <v>105</v>
      </c>
      <c r="AP100" s="89" t="s">
        <v>105</v>
      </c>
      <c r="AQ100" s="89" t="s">
        <v>105</v>
      </c>
      <c r="AR100" s="89" t="s">
        <v>105</v>
      </c>
      <c r="AS100" s="89" t="s">
        <v>105</v>
      </c>
      <c r="AT100" s="89" t="s">
        <v>105</v>
      </c>
      <c r="AU100" s="89" t="s">
        <v>105</v>
      </c>
      <c r="AV100" s="89" t="s">
        <v>105</v>
      </c>
      <c r="AW100" s="89" t="s">
        <v>105</v>
      </c>
      <c r="AX100" s="89" t="s">
        <v>105</v>
      </c>
      <c r="AY100" s="89" t="s">
        <v>105</v>
      </c>
      <c r="AZ100" s="89" t="s">
        <v>105</v>
      </c>
      <c r="BA100" s="89" t="s">
        <v>105</v>
      </c>
      <c r="BB100" s="89" t="s">
        <v>105</v>
      </c>
      <c r="BC100" s="89" t="s">
        <v>105</v>
      </c>
    </row>
    <row r="101" spans="1:55">
      <c r="A101" s="84" t="s">
        <v>325</v>
      </c>
      <c r="B101" s="84" t="s">
        <v>318</v>
      </c>
      <c r="C101" s="89" t="s">
        <v>105</v>
      </c>
      <c r="D101" s="89" t="s">
        <v>105</v>
      </c>
      <c r="E101" s="89" t="s">
        <v>105</v>
      </c>
      <c r="F101" s="89" t="s">
        <v>105</v>
      </c>
      <c r="G101" s="89" t="s">
        <v>105</v>
      </c>
      <c r="H101" s="89" t="s">
        <v>105</v>
      </c>
      <c r="I101" s="89" t="s">
        <v>105</v>
      </c>
      <c r="J101" s="89" t="s">
        <v>105</v>
      </c>
      <c r="K101" s="89" t="s">
        <v>105</v>
      </c>
      <c r="L101" s="89" t="s">
        <v>105</v>
      </c>
      <c r="M101" s="89" t="s">
        <v>105</v>
      </c>
      <c r="N101" s="89" t="s">
        <v>105</v>
      </c>
      <c r="O101" s="89" t="s">
        <v>105</v>
      </c>
      <c r="P101" s="89" t="s">
        <v>105</v>
      </c>
      <c r="Q101" s="89" t="s">
        <v>105</v>
      </c>
      <c r="R101" s="89" t="s">
        <v>105</v>
      </c>
      <c r="S101" s="89" t="s">
        <v>105</v>
      </c>
      <c r="T101" s="89" t="s">
        <v>105</v>
      </c>
      <c r="U101" s="89" t="s">
        <v>105</v>
      </c>
      <c r="V101" s="89" t="s">
        <v>105</v>
      </c>
      <c r="W101" s="89" t="s">
        <v>105</v>
      </c>
      <c r="X101" s="89" t="s">
        <v>105</v>
      </c>
      <c r="Y101" s="89" t="s">
        <v>105</v>
      </c>
      <c r="Z101" s="89" t="s">
        <v>105</v>
      </c>
      <c r="AA101" s="89" t="s">
        <v>105</v>
      </c>
      <c r="AB101" s="89" t="s">
        <v>105</v>
      </c>
      <c r="AC101" s="89" t="s">
        <v>105</v>
      </c>
      <c r="AD101" s="89" t="s">
        <v>105</v>
      </c>
      <c r="AE101" s="89" t="s">
        <v>105</v>
      </c>
      <c r="AF101" s="89" t="s">
        <v>105</v>
      </c>
      <c r="AG101" s="89" t="s">
        <v>105</v>
      </c>
      <c r="AH101" s="89" t="s">
        <v>105</v>
      </c>
      <c r="AI101" s="89" t="s">
        <v>105</v>
      </c>
      <c r="AJ101" s="89" t="s">
        <v>105</v>
      </c>
      <c r="AK101" s="89" t="s">
        <v>105</v>
      </c>
      <c r="AL101" s="89" t="s">
        <v>105</v>
      </c>
      <c r="AM101" s="89" t="s">
        <v>105</v>
      </c>
      <c r="AN101" s="89" t="s">
        <v>105</v>
      </c>
      <c r="AO101" s="89" t="s">
        <v>105</v>
      </c>
      <c r="AP101" s="89" t="s">
        <v>105</v>
      </c>
      <c r="AQ101" s="89" t="s">
        <v>105</v>
      </c>
      <c r="AR101" s="89" t="s">
        <v>105</v>
      </c>
      <c r="AS101" s="89" t="s">
        <v>105</v>
      </c>
      <c r="AT101" s="89" t="s">
        <v>105</v>
      </c>
      <c r="AU101" s="89" t="s">
        <v>105</v>
      </c>
      <c r="AV101" s="89" t="s">
        <v>105</v>
      </c>
      <c r="AW101" s="89" t="s">
        <v>105</v>
      </c>
      <c r="AX101" s="89" t="s">
        <v>105</v>
      </c>
      <c r="AY101" s="89" t="s">
        <v>105</v>
      </c>
      <c r="AZ101" s="89" t="s">
        <v>105</v>
      </c>
      <c r="BA101" s="89" t="s">
        <v>105</v>
      </c>
      <c r="BB101" s="89" t="s">
        <v>105</v>
      </c>
      <c r="BC101" s="89" t="s">
        <v>105</v>
      </c>
    </row>
    <row r="102" spans="1:55">
      <c r="A102" s="84" t="s">
        <v>325</v>
      </c>
      <c r="B102" s="84" t="s">
        <v>319</v>
      </c>
      <c r="C102" s="89" t="s">
        <v>105</v>
      </c>
      <c r="D102" s="89" t="s">
        <v>105</v>
      </c>
      <c r="E102" s="89" t="s">
        <v>105</v>
      </c>
      <c r="F102" s="89" t="s">
        <v>105</v>
      </c>
      <c r="G102" s="89" t="s">
        <v>105</v>
      </c>
      <c r="H102" s="89" t="s">
        <v>105</v>
      </c>
      <c r="I102" s="89" t="s">
        <v>105</v>
      </c>
      <c r="J102" s="89" t="s">
        <v>105</v>
      </c>
      <c r="K102" s="89" t="s">
        <v>105</v>
      </c>
      <c r="L102" s="89" t="s">
        <v>105</v>
      </c>
      <c r="M102" s="89" t="s">
        <v>105</v>
      </c>
      <c r="N102" s="89" t="s">
        <v>105</v>
      </c>
      <c r="O102" s="89" t="s">
        <v>105</v>
      </c>
      <c r="P102" s="89" t="s">
        <v>105</v>
      </c>
      <c r="Q102" s="89" t="s">
        <v>105</v>
      </c>
      <c r="R102" s="89" t="s">
        <v>105</v>
      </c>
      <c r="S102" s="89" t="s">
        <v>105</v>
      </c>
      <c r="T102" s="89" t="s">
        <v>105</v>
      </c>
      <c r="U102" s="89" t="s">
        <v>105</v>
      </c>
      <c r="V102" s="89" t="s">
        <v>105</v>
      </c>
      <c r="W102" s="89" t="s">
        <v>105</v>
      </c>
      <c r="X102" s="89" t="s">
        <v>105</v>
      </c>
      <c r="Y102" s="89" t="s">
        <v>105</v>
      </c>
      <c r="Z102" s="89" t="s">
        <v>105</v>
      </c>
      <c r="AA102" s="89" t="s">
        <v>105</v>
      </c>
      <c r="AB102" s="89" t="s">
        <v>105</v>
      </c>
      <c r="AC102" s="89" t="s">
        <v>105</v>
      </c>
      <c r="AD102" s="89" t="s">
        <v>105</v>
      </c>
      <c r="AE102" s="89" t="s">
        <v>105</v>
      </c>
      <c r="AF102" s="89" t="s">
        <v>105</v>
      </c>
      <c r="AG102" s="89" t="s">
        <v>105</v>
      </c>
      <c r="AH102" s="89" t="s">
        <v>105</v>
      </c>
      <c r="AI102" s="89" t="s">
        <v>105</v>
      </c>
      <c r="AJ102" s="89" t="s">
        <v>105</v>
      </c>
      <c r="AK102" s="89" t="s">
        <v>105</v>
      </c>
      <c r="AL102" s="89" t="s">
        <v>105</v>
      </c>
      <c r="AM102" s="89" t="s">
        <v>105</v>
      </c>
      <c r="AN102" s="89" t="s">
        <v>105</v>
      </c>
      <c r="AO102" s="89" t="s">
        <v>105</v>
      </c>
      <c r="AP102" s="89" t="s">
        <v>105</v>
      </c>
      <c r="AQ102" s="89" t="s">
        <v>105</v>
      </c>
      <c r="AR102" s="89" t="s">
        <v>105</v>
      </c>
      <c r="AS102" s="89" t="s">
        <v>105</v>
      </c>
      <c r="AT102" s="89" t="s">
        <v>105</v>
      </c>
      <c r="AU102" s="89" t="s">
        <v>105</v>
      </c>
      <c r="AV102" s="89" t="s">
        <v>105</v>
      </c>
      <c r="AW102" s="89" t="s">
        <v>105</v>
      </c>
      <c r="AX102" s="89" t="s">
        <v>105</v>
      </c>
      <c r="AY102" s="89" t="s">
        <v>105</v>
      </c>
      <c r="AZ102" s="89" t="s">
        <v>105</v>
      </c>
      <c r="BA102" s="89" t="s">
        <v>105</v>
      </c>
      <c r="BB102" s="89" t="s">
        <v>105</v>
      </c>
      <c r="BC102" s="89" t="s">
        <v>105</v>
      </c>
    </row>
    <row r="103" spans="1:55">
      <c r="A103" s="84" t="s">
        <v>325</v>
      </c>
      <c r="B103" s="84" t="s">
        <v>320</v>
      </c>
      <c r="C103" s="89" t="s">
        <v>105</v>
      </c>
      <c r="D103" s="89" t="s">
        <v>105</v>
      </c>
      <c r="E103" s="89" t="s">
        <v>105</v>
      </c>
      <c r="F103" s="89" t="s">
        <v>105</v>
      </c>
      <c r="G103" s="89" t="s">
        <v>105</v>
      </c>
      <c r="H103" s="89" t="s">
        <v>105</v>
      </c>
      <c r="I103" s="89" t="s">
        <v>105</v>
      </c>
      <c r="J103" s="89" t="s">
        <v>105</v>
      </c>
      <c r="K103" s="89" t="s">
        <v>105</v>
      </c>
      <c r="L103" s="89" t="s">
        <v>105</v>
      </c>
      <c r="M103" s="89" t="s">
        <v>105</v>
      </c>
      <c r="N103" s="89" t="s">
        <v>105</v>
      </c>
      <c r="O103" s="89" t="s">
        <v>105</v>
      </c>
      <c r="P103" s="89" t="s">
        <v>105</v>
      </c>
      <c r="Q103" s="89" t="s">
        <v>105</v>
      </c>
      <c r="R103" s="89" t="s">
        <v>105</v>
      </c>
      <c r="S103" s="89" t="s">
        <v>105</v>
      </c>
      <c r="T103" s="89" t="s">
        <v>105</v>
      </c>
      <c r="U103" s="89" t="s">
        <v>105</v>
      </c>
      <c r="V103" s="89" t="s">
        <v>105</v>
      </c>
      <c r="W103" s="89" t="s">
        <v>105</v>
      </c>
      <c r="X103" s="89" t="s">
        <v>105</v>
      </c>
      <c r="Y103" s="89" t="s">
        <v>105</v>
      </c>
      <c r="Z103" s="89" t="s">
        <v>105</v>
      </c>
      <c r="AA103" s="89" t="s">
        <v>105</v>
      </c>
      <c r="AB103" s="89" t="s">
        <v>105</v>
      </c>
      <c r="AC103" s="89" t="s">
        <v>105</v>
      </c>
      <c r="AD103" s="89" t="s">
        <v>105</v>
      </c>
      <c r="AE103" s="89" t="s">
        <v>105</v>
      </c>
      <c r="AF103" s="89" t="s">
        <v>105</v>
      </c>
      <c r="AG103" s="89" t="s">
        <v>105</v>
      </c>
      <c r="AH103" s="89" t="s">
        <v>105</v>
      </c>
      <c r="AI103" s="89" t="s">
        <v>105</v>
      </c>
      <c r="AJ103" s="89" t="s">
        <v>105</v>
      </c>
      <c r="AK103" s="89" t="s">
        <v>105</v>
      </c>
      <c r="AL103" s="89" t="s">
        <v>105</v>
      </c>
      <c r="AM103" s="89" t="s">
        <v>105</v>
      </c>
      <c r="AN103" s="89" t="s">
        <v>105</v>
      </c>
      <c r="AO103" s="89" t="s">
        <v>105</v>
      </c>
      <c r="AP103" s="89" t="s">
        <v>105</v>
      </c>
      <c r="AQ103" s="89" t="s">
        <v>105</v>
      </c>
      <c r="AR103" s="89" t="s">
        <v>105</v>
      </c>
      <c r="AS103" s="89" t="s">
        <v>105</v>
      </c>
      <c r="AT103" s="89" t="s">
        <v>105</v>
      </c>
      <c r="AU103" s="89" t="s">
        <v>105</v>
      </c>
      <c r="AV103" s="89" t="s">
        <v>105</v>
      </c>
      <c r="AW103" s="89" t="s">
        <v>105</v>
      </c>
      <c r="AX103" s="89" t="s">
        <v>105</v>
      </c>
      <c r="AY103" s="89" t="s">
        <v>105</v>
      </c>
      <c r="AZ103" s="89" t="s">
        <v>105</v>
      </c>
      <c r="BA103" s="89" t="s">
        <v>105</v>
      </c>
      <c r="BB103" s="89" t="s">
        <v>105</v>
      </c>
      <c r="BC103" s="89" t="s">
        <v>105</v>
      </c>
    </row>
    <row r="104" spans="1:55">
      <c r="A104" s="84" t="s">
        <v>325</v>
      </c>
      <c r="B104" s="84" t="s">
        <v>321</v>
      </c>
      <c r="C104" s="89" t="s">
        <v>105</v>
      </c>
      <c r="D104" s="89" t="s">
        <v>105</v>
      </c>
      <c r="E104" s="89" t="s">
        <v>105</v>
      </c>
      <c r="F104" s="89" t="s">
        <v>105</v>
      </c>
      <c r="G104" s="89" t="s">
        <v>105</v>
      </c>
      <c r="H104" s="89" t="s">
        <v>105</v>
      </c>
      <c r="I104" s="89" t="s">
        <v>105</v>
      </c>
      <c r="J104" s="89" t="s">
        <v>105</v>
      </c>
      <c r="K104" s="89" t="s">
        <v>105</v>
      </c>
      <c r="L104" s="89" t="s">
        <v>105</v>
      </c>
      <c r="M104" s="89" t="s">
        <v>105</v>
      </c>
      <c r="N104" s="89" t="s">
        <v>105</v>
      </c>
      <c r="O104" s="89" t="s">
        <v>105</v>
      </c>
      <c r="P104" s="89" t="s">
        <v>105</v>
      </c>
      <c r="Q104" s="89" t="s">
        <v>105</v>
      </c>
      <c r="R104" s="89" t="s">
        <v>105</v>
      </c>
      <c r="S104" s="89" t="s">
        <v>105</v>
      </c>
      <c r="T104" s="89" t="s">
        <v>105</v>
      </c>
      <c r="U104" s="89" t="s">
        <v>105</v>
      </c>
      <c r="V104" s="89" t="s">
        <v>105</v>
      </c>
      <c r="W104" s="89" t="s">
        <v>105</v>
      </c>
      <c r="X104" s="89" t="s">
        <v>105</v>
      </c>
      <c r="Y104" s="89" t="s">
        <v>105</v>
      </c>
      <c r="Z104" s="89" t="s">
        <v>105</v>
      </c>
      <c r="AA104" s="89" t="s">
        <v>105</v>
      </c>
      <c r="AB104" s="89" t="s">
        <v>105</v>
      </c>
      <c r="AC104" s="89" t="s">
        <v>105</v>
      </c>
      <c r="AD104" s="89" t="s">
        <v>105</v>
      </c>
      <c r="AE104" s="89" t="s">
        <v>105</v>
      </c>
      <c r="AF104" s="89" t="s">
        <v>105</v>
      </c>
      <c r="AG104" s="89" t="s">
        <v>105</v>
      </c>
      <c r="AH104" s="89" t="s">
        <v>105</v>
      </c>
      <c r="AI104" s="89" t="s">
        <v>105</v>
      </c>
      <c r="AJ104" s="89" t="s">
        <v>105</v>
      </c>
      <c r="AK104" s="89" t="s">
        <v>105</v>
      </c>
      <c r="AL104" s="89" t="s">
        <v>105</v>
      </c>
      <c r="AM104" s="89" t="s">
        <v>105</v>
      </c>
      <c r="AN104" s="89" t="s">
        <v>105</v>
      </c>
      <c r="AO104" s="89" t="s">
        <v>105</v>
      </c>
      <c r="AP104" s="89" t="s">
        <v>105</v>
      </c>
      <c r="AQ104" s="89" t="s">
        <v>105</v>
      </c>
      <c r="AR104" s="89" t="s">
        <v>105</v>
      </c>
      <c r="AS104" s="89" t="s">
        <v>105</v>
      </c>
      <c r="AT104" s="89" t="s">
        <v>105</v>
      </c>
      <c r="AU104" s="89" t="s">
        <v>105</v>
      </c>
      <c r="AV104" s="89" t="s">
        <v>105</v>
      </c>
      <c r="AW104" s="89" t="s">
        <v>105</v>
      </c>
      <c r="AX104" s="89" t="s">
        <v>105</v>
      </c>
      <c r="AY104" s="89" t="s">
        <v>105</v>
      </c>
      <c r="AZ104" s="89" t="s">
        <v>105</v>
      </c>
      <c r="BA104" s="89" t="s">
        <v>105</v>
      </c>
      <c r="BB104" s="89" t="s">
        <v>105</v>
      </c>
      <c r="BC104" s="89" t="s">
        <v>105</v>
      </c>
    </row>
    <row r="105" spans="1:55">
      <c r="A105" s="84" t="s">
        <v>326</v>
      </c>
      <c r="B105" s="84" t="s">
        <v>303</v>
      </c>
      <c r="C105" s="89" t="s">
        <v>105</v>
      </c>
      <c r="D105" s="89" t="s">
        <v>105</v>
      </c>
      <c r="E105" s="89" t="s">
        <v>105</v>
      </c>
      <c r="F105" s="89" t="s">
        <v>105</v>
      </c>
      <c r="G105" s="89" t="s">
        <v>105</v>
      </c>
      <c r="H105" s="89" t="s">
        <v>105</v>
      </c>
      <c r="I105" s="89" t="s">
        <v>105</v>
      </c>
      <c r="J105" s="89" t="s">
        <v>105</v>
      </c>
      <c r="K105" s="89" t="s">
        <v>105</v>
      </c>
      <c r="L105" s="89" t="s">
        <v>105</v>
      </c>
      <c r="M105" s="89" t="s">
        <v>105</v>
      </c>
      <c r="N105" s="89" t="s">
        <v>105</v>
      </c>
      <c r="O105" s="89" t="s">
        <v>105</v>
      </c>
      <c r="P105" s="89" t="s">
        <v>105</v>
      </c>
      <c r="Q105" s="89" t="s">
        <v>105</v>
      </c>
      <c r="R105" s="89" t="s">
        <v>105</v>
      </c>
      <c r="S105" s="89" t="s">
        <v>105</v>
      </c>
      <c r="T105" s="89" t="s">
        <v>105</v>
      </c>
      <c r="U105" s="89" t="s">
        <v>105</v>
      </c>
      <c r="V105" s="89" t="s">
        <v>105</v>
      </c>
      <c r="W105" s="89" t="s">
        <v>105</v>
      </c>
      <c r="X105" s="89" t="s">
        <v>105</v>
      </c>
      <c r="Y105" s="89" t="s">
        <v>105</v>
      </c>
      <c r="Z105" s="89" t="s">
        <v>105</v>
      </c>
      <c r="AA105" s="89" t="s">
        <v>105</v>
      </c>
      <c r="AB105" s="89" t="s">
        <v>105</v>
      </c>
      <c r="AC105" s="89" t="s">
        <v>105</v>
      </c>
      <c r="AD105" s="89" t="s">
        <v>105</v>
      </c>
      <c r="AE105" s="89" t="s">
        <v>105</v>
      </c>
      <c r="AF105" s="89" t="s">
        <v>105</v>
      </c>
      <c r="AG105" s="89" t="s">
        <v>105</v>
      </c>
      <c r="AH105" s="89" t="s">
        <v>105</v>
      </c>
      <c r="AI105" s="89" t="s">
        <v>105</v>
      </c>
      <c r="AJ105" s="89" t="s">
        <v>105</v>
      </c>
      <c r="AK105" s="89" t="s">
        <v>105</v>
      </c>
      <c r="AL105" s="89" t="s">
        <v>105</v>
      </c>
      <c r="AM105" s="89" t="s">
        <v>105</v>
      </c>
      <c r="AN105" s="89" t="s">
        <v>105</v>
      </c>
      <c r="AO105" s="89" t="s">
        <v>105</v>
      </c>
      <c r="AP105" s="89" t="s">
        <v>105</v>
      </c>
      <c r="AQ105" s="89" t="s">
        <v>105</v>
      </c>
      <c r="AR105" s="89" t="s">
        <v>105</v>
      </c>
      <c r="AS105" s="89" t="s">
        <v>105</v>
      </c>
      <c r="AT105" s="89" t="s">
        <v>105</v>
      </c>
      <c r="AU105" s="89" t="s">
        <v>105</v>
      </c>
      <c r="AV105" s="89" t="s">
        <v>105</v>
      </c>
      <c r="AW105" s="89" t="s">
        <v>105</v>
      </c>
      <c r="AX105" s="89" t="s">
        <v>105</v>
      </c>
      <c r="AY105" s="89" t="s">
        <v>105</v>
      </c>
      <c r="AZ105" s="89" t="s">
        <v>105</v>
      </c>
      <c r="BA105" s="89" t="s">
        <v>105</v>
      </c>
      <c r="BB105" s="89" t="s">
        <v>105</v>
      </c>
      <c r="BC105" s="89" t="s">
        <v>105</v>
      </c>
    </row>
    <row r="106" spans="1:55">
      <c r="A106" s="84" t="s">
        <v>326</v>
      </c>
      <c r="B106" s="84" t="s">
        <v>304</v>
      </c>
      <c r="C106" s="89" t="s">
        <v>105</v>
      </c>
      <c r="D106" s="86">
        <v>1</v>
      </c>
      <c r="E106" s="86">
        <v>1.00972</v>
      </c>
      <c r="F106" s="86">
        <v>1.0741000000000001</v>
      </c>
      <c r="G106" s="85">
        <v>0.98021100000000005</v>
      </c>
      <c r="H106" s="85">
        <v>0.98213799999999996</v>
      </c>
      <c r="I106" s="85">
        <v>0.98352399999999995</v>
      </c>
      <c r="J106" s="85">
        <v>0.98428000000000004</v>
      </c>
      <c r="K106" s="85">
        <v>0.990927</v>
      </c>
      <c r="L106" s="85">
        <v>0.99310299999999996</v>
      </c>
      <c r="M106" s="85">
        <v>0.99882899999999997</v>
      </c>
      <c r="N106" s="86">
        <v>1.0063200000000001</v>
      </c>
      <c r="O106" s="85">
        <v>0.95306999999999997</v>
      </c>
      <c r="P106" s="85">
        <v>0.52247900000000003</v>
      </c>
      <c r="Q106" s="87">
        <v>18.385999999999999</v>
      </c>
      <c r="R106" s="86">
        <v>8.8352400000000006</v>
      </c>
      <c r="S106" s="86">
        <v>1.2247300000000001</v>
      </c>
      <c r="T106" s="85">
        <v>0.73150400000000004</v>
      </c>
      <c r="U106" s="86">
        <v>1.2447600000000001</v>
      </c>
      <c r="V106" s="85">
        <v>0.65987499999999999</v>
      </c>
      <c r="W106" s="85">
        <v>0.77926099999999998</v>
      </c>
      <c r="X106" s="86">
        <v>1.2275499999999999</v>
      </c>
      <c r="Y106" s="89" t="s">
        <v>105</v>
      </c>
      <c r="Z106" s="85">
        <v>0.73664200000000002</v>
      </c>
      <c r="AA106" s="85">
        <v>0.50009700000000001</v>
      </c>
      <c r="AB106" s="85">
        <v>0.50368000000000002</v>
      </c>
      <c r="AC106" s="85">
        <v>0.60055999999999998</v>
      </c>
      <c r="AD106" s="85">
        <v>0.83771300000000004</v>
      </c>
      <c r="AE106" s="88">
        <v>149.26900000000001</v>
      </c>
      <c r="AF106" s="85">
        <v>0.43003000000000002</v>
      </c>
      <c r="AG106" s="86">
        <v>1.2112700000000001</v>
      </c>
      <c r="AH106" s="86">
        <v>1.00482</v>
      </c>
      <c r="AI106" s="86">
        <v>2.0165000000000002</v>
      </c>
      <c r="AJ106" s="85">
        <v>0.62678999999999996</v>
      </c>
      <c r="AK106" s="85">
        <v>0.65517499999999995</v>
      </c>
      <c r="AL106" s="85">
        <v>0.45385500000000001</v>
      </c>
      <c r="AM106" s="85">
        <v>0.66931700000000005</v>
      </c>
      <c r="AN106" s="85">
        <v>0.99902199999999997</v>
      </c>
      <c r="AO106" s="87">
        <v>11.0936</v>
      </c>
      <c r="AP106" s="85">
        <v>0.89265099999999997</v>
      </c>
      <c r="AQ106" s="87">
        <v>72.763800000000003</v>
      </c>
      <c r="AR106" s="87">
        <v>10.5337</v>
      </c>
      <c r="AS106" s="86">
        <v>2.1550099999999999</v>
      </c>
      <c r="AT106" s="89" t="s">
        <v>105</v>
      </c>
      <c r="AU106" s="89" t="s">
        <v>105</v>
      </c>
      <c r="AV106" s="89" t="s">
        <v>105</v>
      </c>
      <c r="AW106" s="89" t="s">
        <v>105</v>
      </c>
      <c r="AX106" s="89" t="s">
        <v>105</v>
      </c>
      <c r="AY106" s="85">
        <v>0.28129399999999999</v>
      </c>
      <c r="AZ106" s="89" t="s">
        <v>105</v>
      </c>
      <c r="BA106" s="89" t="s">
        <v>105</v>
      </c>
      <c r="BB106" s="89" t="s">
        <v>105</v>
      </c>
      <c r="BC106" s="89" t="s">
        <v>105</v>
      </c>
    </row>
    <row r="107" spans="1:55">
      <c r="A107" s="84" t="s">
        <v>326</v>
      </c>
      <c r="B107" s="84" t="s">
        <v>305</v>
      </c>
      <c r="C107" s="89" t="s">
        <v>105</v>
      </c>
      <c r="D107" s="85">
        <v>0.93100899999999998</v>
      </c>
      <c r="E107" s="85">
        <v>0.940056</v>
      </c>
      <c r="F107" s="85">
        <v>1</v>
      </c>
      <c r="G107" s="85">
        <v>0.91258499999999998</v>
      </c>
      <c r="H107" s="85">
        <v>0.91437900000000005</v>
      </c>
      <c r="I107" s="85">
        <v>0.91566899999999996</v>
      </c>
      <c r="J107" s="85">
        <v>0.91637299999999999</v>
      </c>
      <c r="K107" s="85">
        <v>0.92256099999999996</v>
      </c>
      <c r="L107" s="85">
        <v>0.92458700000000005</v>
      </c>
      <c r="M107" s="85">
        <v>0.92991800000000002</v>
      </c>
      <c r="N107" s="85">
        <v>0.93688800000000005</v>
      </c>
      <c r="O107" s="85">
        <v>0.88731599999999999</v>
      </c>
      <c r="P107" s="85">
        <v>0.48643199999999998</v>
      </c>
      <c r="Q107" s="87">
        <v>17.1175</v>
      </c>
      <c r="R107" s="86">
        <v>8.2256800000000005</v>
      </c>
      <c r="S107" s="86">
        <v>1.1402399999999999</v>
      </c>
      <c r="T107" s="85">
        <v>0.68103599999999997</v>
      </c>
      <c r="U107" s="86">
        <v>1.1588799999999999</v>
      </c>
      <c r="V107" s="85">
        <v>0.61434900000000003</v>
      </c>
      <c r="W107" s="85">
        <v>0.725499</v>
      </c>
      <c r="X107" s="86">
        <v>1.14286</v>
      </c>
      <c r="Y107" s="89" t="s">
        <v>105</v>
      </c>
      <c r="Z107" s="85">
        <v>0.68581999999999999</v>
      </c>
      <c r="AA107" s="85">
        <v>0.46559499999999998</v>
      </c>
      <c r="AB107" s="85">
        <v>0.46893099999999999</v>
      </c>
      <c r="AC107" s="85">
        <v>0.55912600000000001</v>
      </c>
      <c r="AD107" s="85">
        <v>0.779918</v>
      </c>
      <c r="AE107" s="88">
        <v>138.971</v>
      </c>
      <c r="AF107" s="85">
        <v>0.400362</v>
      </c>
      <c r="AG107" s="86">
        <v>1.1276999999999999</v>
      </c>
      <c r="AH107" s="85">
        <v>0.93549700000000002</v>
      </c>
      <c r="AI107" s="86">
        <v>1.87737</v>
      </c>
      <c r="AJ107" s="85">
        <v>0.58354700000000004</v>
      </c>
      <c r="AK107" s="85">
        <v>0.60997400000000002</v>
      </c>
      <c r="AL107" s="85">
        <v>0.422543</v>
      </c>
      <c r="AM107" s="85">
        <v>0.62314000000000003</v>
      </c>
      <c r="AN107" s="85">
        <v>0.93009799999999998</v>
      </c>
      <c r="AO107" s="87">
        <v>10.328200000000001</v>
      </c>
      <c r="AP107" s="85">
        <v>0.83106599999999997</v>
      </c>
      <c r="AQ107" s="87">
        <v>67.743700000000004</v>
      </c>
      <c r="AR107" s="86">
        <v>9.8070000000000004</v>
      </c>
      <c r="AS107" s="86">
        <v>2.0063300000000002</v>
      </c>
      <c r="AT107" s="89" t="s">
        <v>105</v>
      </c>
      <c r="AU107" s="89" t="s">
        <v>105</v>
      </c>
      <c r="AV107" s="89" t="s">
        <v>105</v>
      </c>
      <c r="AW107" s="89" t="s">
        <v>105</v>
      </c>
      <c r="AX107" s="89" t="s">
        <v>105</v>
      </c>
      <c r="AY107" s="85">
        <v>0.26188800000000001</v>
      </c>
      <c r="AZ107" s="89" t="s">
        <v>105</v>
      </c>
      <c r="BA107" s="89" t="s">
        <v>105</v>
      </c>
      <c r="BB107" s="89" t="s">
        <v>105</v>
      </c>
      <c r="BC107" s="89" t="s">
        <v>105</v>
      </c>
    </row>
    <row r="108" spans="1:55">
      <c r="A108" s="84" t="s">
        <v>326</v>
      </c>
      <c r="B108" s="84" t="s">
        <v>306</v>
      </c>
      <c r="C108" s="89" t="s">
        <v>105</v>
      </c>
      <c r="D108" s="89" t="s">
        <v>105</v>
      </c>
      <c r="E108" s="89" t="s">
        <v>105</v>
      </c>
      <c r="F108" s="89" t="s">
        <v>105</v>
      </c>
      <c r="G108" s="89" t="s">
        <v>105</v>
      </c>
      <c r="H108" s="89" t="s">
        <v>105</v>
      </c>
      <c r="I108" s="89" t="s">
        <v>105</v>
      </c>
      <c r="J108" s="89" t="s">
        <v>105</v>
      </c>
      <c r="K108" s="89" t="s">
        <v>105</v>
      </c>
      <c r="L108" s="89" t="s">
        <v>105</v>
      </c>
      <c r="M108" s="89" t="s">
        <v>105</v>
      </c>
      <c r="N108" s="89" t="s">
        <v>105</v>
      </c>
      <c r="O108" s="89" t="s">
        <v>105</v>
      </c>
      <c r="P108" s="89" t="s">
        <v>105</v>
      </c>
      <c r="Q108" s="89" t="s">
        <v>105</v>
      </c>
      <c r="R108" s="89" t="s">
        <v>105</v>
      </c>
      <c r="S108" s="89" t="s">
        <v>105</v>
      </c>
      <c r="T108" s="89" t="s">
        <v>105</v>
      </c>
      <c r="U108" s="89" t="s">
        <v>105</v>
      </c>
      <c r="V108" s="89" t="s">
        <v>105</v>
      </c>
      <c r="W108" s="89" t="s">
        <v>105</v>
      </c>
      <c r="X108" s="89" t="s">
        <v>105</v>
      </c>
      <c r="Y108" s="89" t="s">
        <v>105</v>
      </c>
      <c r="Z108" s="89" t="s">
        <v>105</v>
      </c>
      <c r="AA108" s="89" t="s">
        <v>105</v>
      </c>
      <c r="AB108" s="89" t="s">
        <v>105</v>
      </c>
      <c r="AC108" s="89" t="s">
        <v>105</v>
      </c>
      <c r="AD108" s="89" t="s">
        <v>105</v>
      </c>
      <c r="AE108" s="89" t="s">
        <v>105</v>
      </c>
      <c r="AF108" s="89" t="s">
        <v>105</v>
      </c>
      <c r="AG108" s="89" t="s">
        <v>105</v>
      </c>
      <c r="AH108" s="89" t="s">
        <v>105</v>
      </c>
      <c r="AI108" s="89" t="s">
        <v>105</v>
      </c>
      <c r="AJ108" s="89" t="s">
        <v>105</v>
      </c>
      <c r="AK108" s="89" t="s">
        <v>105</v>
      </c>
      <c r="AL108" s="89" t="s">
        <v>105</v>
      </c>
      <c r="AM108" s="89" t="s">
        <v>105</v>
      </c>
      <c r="AN108" s="89" t="s">
        <v>105</v>
      </c>
      <c r="AO108" s="89" t="s">
        <v>105</v>
      </c>
      <c r="AP108" s="89" t="s">
        <v>105</v>
      </c>
      <c r="AQ108" s="89" t="s">
        <v>105</v>
      </c>
      <c r="AR108" s="89" t="s">
        <v>105</v>
      </c>
      <c r="AS108" s="89" t="s">
        <v>105</v>
      </c>
      <c r="AT108" s="89" t="s">
        <v>105</v>
      </c>
      <c r="AU108" s="89" t="s">
        <v>105</v>
      </c>
      <c r="AV108" s="89" t="s">
        <v>105</v>
      </c>
      <c r="AW108" s="89" t="s">
        <v>105</v>
      </c>
      <c r="AX108" s="89" t="s">
        <v>105</v>
      </c>
      <c r="AY108" s="89" t="s">
        <v>105</v>
      </c>
      <c r="AZ108" s="89" t="s">
        <v>105</v>
      </c>
      <c r="BA108" s="89" t="s">
        <v>105</v>
      </c>
      <c r="BB108" s="89" t="s">
        <v>105</v>
      </c>
      <c r="BC108" s="89" t="s">
        <v>105</v>
      </c>
    </row>
    <row r="109" spans="1:55">
      <c r="A109" s="84" t="s">
        <v>326</v>
      </c>
      <c r="B109" s="84" t="s">
        <v>307</v>
      </c>
      <c r="C109" s="89" t="s">
        <v>105</v>
      </c>
      <c r="D109" s="91">
        <v>100</v>
      </c>
      <c r="E109" s="91">
        <v>101</v>
      </c>
      <c r="F109" s="91">
        <v>107.4</v>
      </c>
      <c r="G109" s="91">
        <v>98</v>
      </c>
      <c r="H109" s="91">
        <v>98.2</v>
      </c>
      <c r="I109" s="91">
        <v>98.4</v>
      </c>
      <c r="J109" s="91">
        <v>98.4</v>
      </c>
      <c r="K109" s="91">
        <v>99.1</v>
      </c>
      <c r="L109" s="91">
        <v>99.3</v>
      </c>
      <c r="M109" s="91">
        <v>99.9</v>
      </c>
      <c r="N109" s="91">
        <v>100.6</v>
      </c>
      <c r="O109" s="91">
        <v>95.3</v>
      </c>
      <c r="P109" s="91">
        <v>26.8</v>
      </c>
      <c r="Q109" s="91">
        <v>51.6</v>
      </c>
      <c r="R109" s="91">
        <v>118.5</v>
      </c>
      <c r="S109" s="91">
        <v>122.5</v>
      </c>
      <c r="T109" s="91">
        <v>73.2</v>
      </c>
      <c r="U109" s="91">
        <v>124.5</v>
      </c>
      <c r="V109" s="91">
        <v>66.8</v>
      </c>
      <c r="W109" s="91">
        <v>77.900000000000006</v>
      </c>
      <c r="X109" s="91">
        <v>122.8</v>
      </c>
      <c r="Y109" s="89" t="s">
        <v>105</v>
      </c>
      <c r="Z109" s="91">
        <v>73.7</v>
      </c>
      <c r="AA109" s="91">
        <v>51</v>
      </c>
      <c r="AB109" s="91">
        <v>63.3</v>
      </c>
      <c r="AC109" s="91">
        <v>56.1</v>
      </c>
      <c r="AD109" s="91">
        <v>83.8</v>
      </c>
      <c r="AE109" s="91">
        <v>57.4</v>
      </c>
      <c r="AF109" s="91">
        <v>45.7</v>
      </c>
      <c r="AG109" s="91">
        <v>121.1</v>
      </c>
      <c r="AH109" s="91">
        <v>100.5</v>
      </c>
      <c r="AI109" s="91">
        <v>50.3</v>
      </c>
      <c r="AJ109" s="91">
        <v>62.7</v>
      </c>
      <c r="AK109" s="91">
        <v>32.9</v>
      </c>
      <c r="AL109" s="91">
        <v>52.6</v>
      </c>
      <c r="AM109" s="91">
        <v>47.3</v>
      </c>
      <c r="AN109" s="91">
        <v>99.9</v>
      </c>
      <c r="AO109" s="91">
        <v>131.4</v>
      </c>
      <c r="AP109" s="91">
        <v>146.5</v>
      </c>
      <c r="AQ109" s="91">
        <v>100.2</v>
      </c>
      <c r="AR109" s="91">
        <v>129.80000000000001</v>
      </c>
      <c r="AS109" s="91">
        <v>138.30000000000001</v>
      </c>
      <c r="AT109" s="89" t="s">
        <v>105</v>
      </c>
      <c r="AU109" s="89" t="s">
        <v>105</v>
      </c>
      <c r="AV109" s="89" t="s">
        <v>105</v>
      </c>
      <c r="AW109" s="89" t="s">
        <v>105</v>
      </c>
      <c r="AX109" s="89" t="s">
        <v>105</v>
      </c>
      <c r="AY109" s="91">
        <v>48.9</v>
      </c>
      <c r="AZ109" s="89" t="s">
        <v>105</v>
      </c>
      <c r="BA109" s="89" t="s">
        <v>105</v>
      </c>
      <c r="BB109" s="89" t="s">
        <v>105</v>
      </c>
      <c r="BC109" s="89" t="s">
        <v>105</v>
      </c>
    </row>
    <row r="110" spans="1:55">
      <c r="A110" s="84" t="s">
        <v>326</v>
      </c>
      <c r="B110" s="84" t="s">
        <v>308</v>
      </c>
      <c r="C110" s="89" t="s">
        <v>105</v>
      </c>
      <c r="D110" s="91">
        <v>93.1</v>
      </c>
      <c r="E110" s="91">
        <v>94</v>
      </c>
      <c r="F110" s="91">
        <v>100</v>
      </c>
      <c r="G110" s="91">
        <v>91.3</v>
      </c>
      <c r="H110" s="91">
        <v>91.4</v>
      </c>
      <c r="I110" s="91">
        <v>91.6</v>
      </c>
      <c r="J110" s="91">
        <v>91.6</v>
      </c>
      <c r="K110" s="91">
        <v>92.3</v>
      </c>
      <c r="L110" s="91">
        <v>92.5</v>
      </c>
      <c r="M110" s="91">
        <v>93</v>
      </c>
      <c r="N110" s="91">
        <v>93.7</v>
      </c>
      <c r="O110" s="91">
        <v>88.7</v>
      </c>
      <c r="P110" s="91">
        <v>24.9</v>
      </c>
      <c r="Q110" s="91">
        <v>48.1</v>
      </c>
      <c r="R110" s="91">
        <v>110.4</v>
      </c>
      <c r="S110" s="91">
        <v>114</v>
      </c>
      <c r="T110" s="91">
        <v>68.099999999999994</v>
      </c>
      <c r="U110" s="91">
        <v>115.9</v>
      </c>
      <c r="V110" s="91">
        <v>62.2</v>
      </c>
      <c r="W110" s="91">
        <v>72.5</v>
      </c>
      <c r="X110" s="91">
        <v>114.3</v>
      </c>
      <c r="Y110" s="89" t="s">
        <v>105</v>
      </c>
      <c r="Z110" s="91">
        <v>68.599999999999994</v>
      </c>
      <c r="AA110" s="91">
        <v>47.5</v>
      </c>
      <c r="AB110" s="91">
        <v>58.9</v>
      </c>
      <c r="AC110" s="91">
        <v>52.2</v>
      </c>
      <c r="AD110" s="91">
        <v>78</v>
      </c>
      <c r="AE110" s="91">
        <v>53.4</v>
      </c>
      <c r="AF110" s="91">
        <v>42.5</v>
      </c>
      <c r="AG110" s="91">
        <v>112.8</v>
      </c>
      <c r="AH110" s="91">
        <v>93.5</v>
      </c>
      <c r="AI110" s="91">
        <v>46.8</v>
      </c>
      <c r="AJ110" s="91">
        <v>58.4</v>
      </c>
      <c r="AK110" s="91">
        <v>30.6</v>
      </c>
      <c r="AL110" s="91">
        <v>49</v>
      </c>
      <c r="AM110" s="91">
        <v>44.1</v>
      </c>
      <c r="AN110" s="91">
        <v>93</v>
      </c>
      <c r="AO110" s="91">
        <v>122.3</v>
      </c>
      <c r="AP110" s="91">
        <v>136.4</v>
      </c>
      <c r="AQ110" s="91">
        <v>93.3</v>
      </c>
      <c r="AR110" s="91">
        <v>120.9</v>
      </c>
      <c r="AS110" s="91">
        <v>128.80000000000001</v>
      </c>
      <c r="AT110" s="89" t="s">
        <v>105</v>
      </c>
      <c r="AU110" s="89" t="s">
        <v>105</v>
      </c>
      <c r="AV110" s="89" t="s">
        <v>105</v>
      </c>
      <c r="AW110" s="89" t="s">
        <v>105</v>
      </c>
      <c r="AX110" s="89" t="s">
        <v>105</v>
      </c>
      <c r="AY110" s="91">
        <v>45.6</v>
      </c>
      <c r="AZ110" s="89" t="s">
        <v>105</v>
      </c>
      <c r="BA110" s="89" t="s">
        <v>105</v>
      </c>
      <c r="BB110" s="89" t="s">
        <v>105</v>
      </c>
      <c r="BC110" s="89" t="s">
        <v>105</v>
      </c>
    </row>
    <row r="111" spans="1:55">
      <c r="A111" s="84" t="s">
        <v>326</v>
      </c>
      <c r="B111" s="84" t="s">
        <v>309</v>
      </c>
      <c r="C111" s="89" t="s">
        <v>105</v>
      </c>
      <c r="D111" s="89" t="s">
        <v>105</v>
      </c>
      <c r="E111" s="89" t="s">
        <v>105</v>
      </c>
      <c r="F111" s="89" t="s">
        <v>105</v>
      </c>
      <c r="G111" s="89" t="s">
        <v>105</v>
      </c>
      <c r="H111" s="89" t="s">
        <v>105</v>
      </c>
      <c r="I111" s="89" t="s">
        <v>105</v>
      </c>
      <c r="J111" s="89" t="s">
        <v>105</v>
      </c>
      <c r="K111" s="89" t="s">
        <v>105</v>
      </c>
      <c r="L111" s="89" t="s">
        <v>105</v>
      </c>
      <c r="M111" s="89" t="s">
        <v>105</v>
      </c>
      <c r="N111" s="89" t="s">
        <v>105</v>
      </c>
      <c r="O111" s="89" t="s">
        <v>105</v>
      </c>
      <c r="P111" s="89" t="s">
        <v>105</v>
      </c>
      <c r="Q111" s="89" t="s">
        <v>105</v>
      </c>
      <c r="R111" s="89" t="s">
        <v>105</v>
      </c>
      <c r="S111" s="89" t="s">
        <v>105</v>
      </c>
      <c r="T111" s="89" t="s">
        <v>105</v>
      </c>
      <c r="U111" s="89" t="s">
        <v>105</v>
      </c>
      <c r="V111" s="89" t="s">
        <v>105</v>
      </c>
      <c r="W111" s="89" t="s">
        <v>105</v>
      </c>
      <c r="X111" s="89" t="s">
        <v>105</v>
      </c>
      <c r="Y111" s="89" t="s">
        <v>105</v>
      </c>
      <c r="Z111" s="89" t="s">
        <v>105</v>
      </c>
      <c r="AA111" s="89" t="s">
        <v>105</v>
      </c>
      <c r="AB111" s="89" t="s">
        <v>105</v>
      </c>
      <c r="AC111" s="89" t="s">
        <v>105</v>
      </c>
      <c r="AD111" s="89" t="s">
        <v>105</v>
      </c>
      <c r="AE111" s="89" t="s">
        <v>105</v>
      </c>
      <c r="AF111" s="89" t="s">
        <v>105</v>
      </c>
      <c r="AG111" s="89" t="s">
        <v>105</v>
      </c>
      <c r="AH111" s="89" t="s">
        <v>105</v>
      </c>
      <c r="AI111" s="89" t="s">
        <v>105</v>
      </c>
      <c r="AJ111" s="89" t="s">
        <v>105</v>
      </c>
      <c r="AK111" s="89" t="s">
        <v>105</v>
      </c>
      <c r="AL111" s="89" t="s">
        <v>105</v>
      </c>
      <c r="AM111" s="89" t="s">
        <v>105</v>
      </c>
      <c r="AN111" s="89" t="s">
        <v>105</v>
      </c>
      <c r="AO111" s="89" t="s">
        <v>105</v>
      </c>
      <c r="AP111" s="89" t="s">
        <v>105</v>
      </c>
      <c r="AQ111" s="89" t="s">
        <v>105</v>
      </c>
      <c r="AR111" s="89" t="s">
        <v>105</v>
      </c>
      <c r="AS111" s="89" t="s">
        <v>105</v>
      </c>
      <c r="AT111" s="89" t="s">
        <v>105</v>
      </c>
      <c r="AU111" s="89" t="s">
        <v>105</v>
      </c>
      <c r="AV111" s="89" t="s">
        <v>105</v>
      </c>
      <c r="AW111" s="89" t="s">
        <v>105</v>
      </c>
      <c r="AX111" s="89" t="s">
        <v>105</v>
      </c>
      <c r="AY111" s="89" t="s">
        <v>105</v>
      </c>
      <c r="AZ111" s="89" t="s">
        <v>105</v>
      </c>
      <c r="BA111" s="89" t="s">
        <v>105</v>
      </c>
      <c r="BB111" s="89" t="s">
        <v>105</v>
      </c>
      <c r="BC111" s="89" t="s">
        <v>105</v>
      </c>
    </row>
    <row r="112" spans="1:55">
      <c r="A112" s="84" t="s">
        <v>326</v>
      </c>
      <c r="B112" s="84" t="s">
        <v>310</v>
      </c>
      <c r="C112" s="89" t="s">
        <v>105</v>
      </c>
      <c r="D112" s="89" t="s">
        <v>105</v>
      </c>
      <c r="E112" s="89" t="s">
        <v>105</v>
      </c>
      <c r="F112" s="89" t="s">
        <v>105</v>
      </c>
      <c r="G112" s="89" t="s">
        <v>105</v>
      </c>
      <c r="H112" s="89" t="s">
        <v>105</v>
      </c>
      <c r="I112" s="89" t="s">
        <v>105</v>
      </c>
      <c r="J112" s="89" t="s">
        <v>105</v>
      </c>
      <c r="K112" s="89" t="s">
        <v>105</v>
      </c>
      <c r="L112" s="89" t="s">
        <v>105</v>
      </c>
      <c r="M112" s="89" t="s">
        <v>105</v>
      </c>
      <c r="N112" s="89" t="s">
        <v>105</v>
      </c>
      <c r="O112" s="89" t="s">
        <v>105</v>
      </c>
      <c r="P112" s="89" t="s">
        <v>105</v>
      </c>
      <c r="Q112" s="89" t="s">
        <v>105</v>
      </c>
      <c r="R112" s="89" t="s">
        <v>105</v>
      </c>
      <c r="S112" s="89" t="s">
        <v>105</v>
      </c>
      <c r="T112" s="89" t="s">
        <v>105</v>
      </c>
      <c r="U112" s="89" t="s">
        <v>105</v>
      </c>
      <c r="V112" s="89" t="s">
        <v>105</v>
      </c>
      <c r="W112" s="89" t="s">
        <v>105</v>
      </c>
      <c r="X112" s="89" t="s">
        <v>105</v>
      </c>
      <c r="Y112" s="89" t="s">
        <v>105</v>
      </c>
      <c r="Z112" s="89" t="s">
        <v>105</v>
      </c>
      <c r="AA112" s="89" t="s">
        <v>105</v>
      </c>
      <c r="AB112" s="89" t="s">
        <v>105</v>
      </c>
      <c r="AC112" s="89" t="s">
        <v>105</v>
      </c>
      <c r="AD112" s="89" t="s">
        <v>105</v>
      </c>
      <c r="AE112" s="89" t="s">
        <v>105</v>
      </c>
      <c r="AF112" s="89" t="s">
        <v>105</v>
      </c>
      <c r="AG112" s="89" t="s">
        <v>105</v>
      </c>
      <c r="AH112" s="89" t="s">
        <v>105</v>
      </c>
      <c r="AI112" s="89" t="s">
        <v>105</v>
      </c>
      <c r="AJ112" s="89" t="s">
        <v>105</v>
      </c>
      <c r="AK112" s="89" t="s">
        <v>105</v>
      </c>
      <c r="AL112" s="89" t="s">
        <v>105</v>
      </c>
      <c r="AM112" s="89" t="s">
        <v>105</v>
      </c>
      <c r="AN112" s="89" t="s">
        <v>105</v>
      </c>
      <c r="AO112" s="89" t="s">
        <v>105</v>
      </c>
      <c r="AP112" s="89" t="s">
        <v>105</v>
      </c>
      <c r="AQ112" s="89" t="s">
        <v>105</v>
      </c>
      <c r="AR112" s="89" t="s">
        <v>105</v>
      </c>
      <c r="AS112" s="89" t="s">
        <v>105</v>
      </c>
      <c r="AT112" s="89" t="s">
        <v>105</v>
      </c>
      <c r="AU112" s="89" t="s">
        <v>105</v>
      </c>
      <c r="AV112" s="89" t="s">
        <v>105</v>
      </c>
      <c r="AW112" s="89" t="s">
        <v>105</v>
      </c>
      <c r="AX112" s="89" t="s">
        <v>105</v>
      </c>
      <c r="AY112" s="89" t="s">
        <v>105</v>
      </c>
      <c r="AZ112" s="89" t="s">
        <v>105</v>
      </c>
      <c r="BA112" s="89" t="s">
        <v>105</v>
      </c>
      <c r="BB112" s="89" t="s">
        <v>105</v>
      </c>
      <c r="BC112" s="89" t="s">
        <v>105</v>
      </c>
    </row>
    <row r="113" spans="1:55">
      <c r="A113" s="84" t="s">
        <v>326</v>
      </c>
      <c r="B113" s="84" t="s">
        <v>311</v>
      </c>
      <c r="C113" s="89" t="s">
        <v>105</v>
      </c>
      <c r="D113" s="89" t="s">
        <v>105</v>
      </c>
      <c r="E113" s="89" t="s">
        <v>105</v>
      </c>
      <c r="F113" s="89" t="s">
        <v>105</v>
      </c>
      <c r="G113" s="89" t="s">
        <v>105</v>
      </c>
      <c r="H113" s="89" t="s">
        <v>105</v>
      </c>
      <c r="I113" s="89" t="s">
        <v>105</v>
      </c>
      <c r="J113" s="89" t="s">
        <v>105</v>
      </c>
      <c r="K113" s="89" t="s">
        <v>105</v>
      </c>
      <c r="L113" s="89" t="s">
        <v>105</v>
      </c>
      <c r="M113" s="89" t="s">
        <v>105</v>
      </c>
      <c r="N113" s="89" t="s">
        <v>105</v>
      </c>
      <c r="O113" s="89" t="s">
        <v>105</v>
      </c>
      <c r="P113" s="89" t="s">
        <v>105</v>
      </c>
      <c r="Q113" s="89" t="s">
        <v>105</v>
      </c>
      <c r="R113" s="89" t="s">
        <v>105</v>
      </c>
      <c r="S113" s="89" t="s">
        <v>105</v>
      </c>
      <c r="T113" s="89" t="s">
        <v>105</v>
      </c>
      <c r="U113" s="89" t="s">
        <v>105</v>
      </c>
      <c r="V113" s="89" t="s">
        <v>105</v>
      </c>
      <c r="W113" s="89" t="s">
        <v>105</v>
      </c>
      <c r="X113" s="89" t="s">
        <v>105</v>
      </c>
      <c r="Y113" s="89" t="s">
        <v>105</v>
      </c>
      <c r="Z113" s="89" t="s">
        <v>105</v>
      </c>
      <c r="AA113" s="89" t="s">
        <v>105</v>
      </c>
      <c r="AB113" s="89" t="s">
        <v>105</v>
      </c>
      <c r="AC113" s="89" t="s">
        <v>105</v>
      </c>
      <c r="AD113" s="89" t="s">
        <v>105</v>
      </c>
      <c r="AE113" s="89" t="s">
        <v>105</v>
      </c>
      <c r="AF113" s="89" t="s">
        <v>105</v>
      </c>
      <c r="AG113" s="89" t="s">
        <v>105</v>
      </c>
      <c r="AH113" s="89" t="s">
        <v>105</v>
      </c>
      <c r="AI113" s="89" t="s">
        <v>105</v>
      </c>
      <c r="AJ113" s="89" t="s">
        <v>105</v>
      </c>
      <c r="AK113" s="89" t="s">
        <v>105</v>
      </c>
      <c r="AL113" s="89" t="s">
        <v>105</v>
      </c>
      <c r="AM113" s="89" t="s">
        <v>105</v>
      </c>
      <c r="AN113" s="89" t="s">
        <v>105</v>
      </c>
      <c r="AO113" s="89" t="s">
        <v>105</v>
      </c>
      <c r="AP113" s="89" t="s">
        <v>105</v>
      </c>
      <c r="AQ113" s="89" t="s">
        <v>105</v>
      </c>
      <c r="AR113" s="89" t="s">
        <v>105</v>
      </c>
      <c r="AS113" s="89" t="s">
        <v>105</v>
      </c>
      <c r="AT113" s="89" t="s">
        <v>105</v>
      </c>
      <c r="AU113" s="89" t="s">
        <v>105</v>
      </c>
      <c r="AV113" s="89" t="s">
        <v>105</v>
      </c>
      <c r="AW113" s="89" t="s">
        <v>105</v>
      </c>
      <c r="AX113" s="89" t="s">
        <v>105</v>
      </c>
      <c r="AY113" s="89" t="s">
        <v>105</v>
      </c>
      <c r="AZ113" s="89" t="s">
        <v>105</v>
      </c>
      <c r="BA113" s="89" t="s">
        <v>105</v>
      </c>
      <c r="BB113" s="89" t="s">
        <v>105</v>
      </c>
      <c r="BC113" s="89" t="s">
        <v>105</v>
      </c>
    </row>
    <row r="114" spans="1:55">
      <c r="A114" s="84" t="s">
        <v>326</v>
      </c>
      <c r="B114" s="84" t="s">
        <v>312</v>
      </c>
      <c r="C114" s="89" t="s">
        <v>105</v>
      </c>
      <c r="D114" s="89" t="s">
        <v>105</v>
      </c>
      <c r="E114" s="89" t="s">
        <v>105</v>
      </c>
      <c r="F114" s="89" t="s">
        <v>105</v>
      </c>
      <c r="G114" s="89" t="s">
        <v>105</v>
      </c>
      <c r="H114" s="89" t="s">
        <v>105</v>
      </c>
      <c r="I114" s="89" t="s">
        <v>105</v>
      </c>
      <c r="J114" s="89" t="s">
        <v>105</v>
      </c>
      <c r="K114" s="89" t="s">
        <v>105</v>
      </c>
      <c r="L114" s="89" t="s">
        <v>105</v>
      </c>
      <c r="M114" s="89" t="s">
        <v>105</v>
      </c>
      <c r="N114" s="89" t="s">
        <v>105</v>
      </c>
      <c r="O114" s="89" t="s">
        <v>105</v>
      </c>
      <c r="P114" s="89" t="s">
        <v>105</v>
      </c>
      <c r="Q114" s="89" t="s">
        <v>105</v>
      </c>
      <c r="R114" s="89" t="s">
        <v>105</v>
      </c>
      <c r="S114" s="89" t="s">
        <v>105</v>
      </c>
      <c r="T114" s="89" t="s">
        <v>105</v>
      </c>
      <c r="U114" s="89" t="s">
        <v>105</v>
      </c>
      <c r="V114" s="89" t="s">
        <v>105</v>
      </c>
      <c r="W114" s="89" t="s">
        <v>105</v>
      </c>
      <c r="X114" s="89" t="s">
        <v>105</v>
      </c>
      <c r="Y114" s="89" t="s">
        <v>105</v>
      </c>
      <c r="Z114" s="89" t="s">
        <v>105</v>
      </c>
      <c r="AA114" s="89" t="s">
        <v>105</v>
      </c>
      <c r="AB114" s="89" t="s">
        <v>105</v>
      </c>
      <c r="AC114" s="89" t="s">
        <v>105</v>
      </c>
      <c r="AD114" s="89" t="s">
        <v>105</v>
      </c>
      <c r="AE114" s="89" t="s">
        <v>105</v>
      </c>
      <c r="AF114" s="89" t="s">
        <v>105</v>
      </c>
      <c r="AG114" s="89" t="s">
        <v>105</v>
      </c>
      <c r="AH114" s="89" t="s">
        <v>105</v>
      </c>
      <c r="AI114" s="89" t="s">
        <v>105</v>
      </c>
      <c r="AJ114" s="89" t="s">
        <v>105</v>
      </c>
      <c r="AK114" s="89" t="s">
        <v>105</v>
      </c>
      <c r="AL114" s="89" t="s">
        <v>105</v>
      </c>
      <c r="AM114" s="89" t="s">
        <v>105</v>
      </c>
      <c r="AN114" s="89" t="s">
        <v>105</v>
      </c>
      <c r="AO114" s="89" t="s">
        <v>105</v>
      </c>
      <c r="AP114" s="89" t="s">
        <v>105</v>
      </c>
      <c r="AQ114" s="89" t="s">
        <v>105</v>
      </c>
      <c r="AR114" s="89" t="s">
        <v>105</v>
      </c>
      <c r="AS114" s="89" t="s">
        <v>105</v>
      </c>
      <c r="AT114" s="89" t="s">
        <v>105</v>
      </c>
      <c r="AU114" s="89" t="s">
        <v>105</v>
      </c>
      <c r="AV114" s="89" t="s">
        <v>105</v>
      </c>
      <c r="AW114" s="89" t="s">
        <v>105</v>
      </c>
      <c r="AX114" s="89" t="s">
        <v>105</v>
      </c>
      <c r="AY114" s="89" t="s">
        <v>105</v>
      </c>
      <c r="AZ114" s="89" t="s">
        <v>105</v>
      </c>
      <c r="BA114" s="89" t="s">
        <v>105</v>
      </c>
      <c r="BB114" s="89" t="s">
        <v>105</v>
      </c>
      <c r="BC114" s="89" t="s">
        <v>105</v>
      </c>
    </row>
    <row r="115" spans="1:55">
      <c r="A115" s="84" t="s">
        <v>326</v>
      </c>
      <c r="B115" s="84" t="s">
        <v>313</v>
      </c>
      <c r="C115" s="89" t="s">
        <v>105</v>
      </c>
      <c r="D115" s="89" t="s">
        <v>105</v>
      </c>
      <c r="E115" s="89" t="s">
        <v>105</v>
      </c>
      <c r="F115" s="89" t="s">
        <v>105</v>
      </c>
      <c r="G115" s="89" t="s">
        <v>105</v>
      </c>
      <c r="H115" s="89" t="s">
        <v>105</v>
      </c>
      <c r="I115" s="89" t="s">
        <v>105</v>
      </c>
      <c r="J115" s="89" t="s">
        <v>105</v>
      </c>
      <c r="K115" s="89" t="s">
        <v>105</v>
      </c>
      <c r="L115" s="89" t="s">
        <v>105</v>
      </c>
      <c r="M115" s="89" t="s">
        <v>105</v>
      </c>
      <c r="N115" s="89" t="s">
        <v>105</v>
      </c>
      <c r="O115" s="89" t="s">
        <v>105</v>
      </c>
      <c r="P115" s="89" t="s">
        <v>105</v>
      </c>
      <c r="Q115" s="89" t="s">
        <v>105</v>
      </c>
      <c r="R115" s="89" t="s">
        <v>105</v>
      </c>
      <c r="S115" s="89" t="s">
        <v>105</v>
      </c>
      <c r="T115" s="89" t="s">
        <v>105</v>
      </c>
      <c r="U115" s="89" t="s">
        <v>105</v>
      </c>
      <c r="V115" s="89" t="s">
        <v>105</v>
      </c>
      <c r="W115" s="89" t="s">
        <v>105</v>
      </c>
      <c r="X115" s="89" t="s">
        <v>105</v>
      </c>
      <c r="Y115" s="89" t="s">
        <v>105</v>
      </c>
      <c r="Z115" s="89" t="s">
        <v>105</v>
      </c>
      <c r="AA115" s="89" t="s">
        <v>105</v>
      </c>
      <c r="AB115" s="89" t="s">
        <v>105</v>
      </c>
      <c r="AC115" s="89" t="s">
        <v>105</v>
      </c>
      <c r="AD115" s="89" t="s">
        <v>105</v>
      </c>
      <c r="AE115" s="89" t="s">
        <v>105</v>
      </c>
      <c r="AF115" s="89" t="s">
        <v>105</v>
      </c>
      <c r="AG115" s="89" t="s">
        <v>105</v>
      </c>
      <c r="AH115" s="89" t="s">
        <v>105</v>
      </c>
      <c r="AI115" s="89" t="s">
        <v>105</v>
      </c>
      <c r="AJ115" s="89" t="s">
        <v>105</v>
      </c>
      <c r="AK115" s="89" t="s">
        <v>105</v>
      </c>
      <c r="AL115" s="89" t="s">
        <v>105</v>
      </c>
      <c r="AM115" s="89" t="s">
        <v>105</v>
      </c>
      <c r="AN115" s="89" t="s">
        <v>105</v>
      </c>
      <c r="AO115" s="89" t="s">
        <v>105</v>
      </c>
      <c r="AP115" s="89" t="s">
        <v>105</v>
      </c>
      <c r="AQ115" s="89" t="s">
        <v>105</v>
      </c>
      <c r="AR115" s="89" t="s">
        <v>105</v>
      </c>
      <c r="AS115" s="89" t="s">
        <v>105</v>
      </c>
      <c r="AT115" s="89" t="s">
        <v>105</v>
      </c>
      <c r="AU115" s="89" t="s">
        <v>105</v>
      </c>
      <c r="AV115" s="89" t="s">
        <v>105</v>
      </c>
      <c r="AW115" s="89" t="s">
        <v>105</v>
      </c>
      <c r="AX115" s="89" t="s">
        <v>105</v>
      </c>
      <c r="AY115" s="89" t="s">
        <v>105</v>
      </c>
      <c r="AZ115" s="89" t="s">
        <v>105</v>
      </c>
      <c r="BA115" s="89" t="s">
        <v>105</v>
      </c>
      <c r="BB115" s="89" t="s">
        <v>105</v>
      </c>
      <c r="BC115" s="89" t="s">
        <v>105</v>
      </c>
    </row>
    <row r="116" spans="1:55">
      <c r="A116" s="84" t="s">
        <v>326</v>
      </c>
      <c r="B116" s="84" t="s">
        <v>314</v>
      </c>
      <c r="C116" s="89" t="s">
        <v>105</v>
      </c>
      <c r="D116" s="89" t="s">
        <v>105</v>
      </c>
      <c r="E116" s="89" t="s">
        <v>105</v>
      </c>
      <c r="F116" s="89" t="s">
        <v>105</v>
      </c>
      <c r="G116" s="89" t="s">
        <v>105</v>
      </c>
      <c r="H116" s="89" t="s">
        <v>105</v>
      </c>
      <c r="I116" s="89" t="s">
        <v>105</v>
      </c>
      <c r="J116" s="89" t="s">
        <v>105</v>
      </c>
      <c r="K116" s="89" t="s">
        <v>105</v>
      </c>
      <c r="L116" s="89" t="s">
        <v>105</v>
      </c>
      <c r="M116" s="89" t="s">
        <v>105</v>
      </c>
      <c r="N116" s="89" t="s">
        <v>105</v>
      </c>
      <c r="O116" s="89" t="s">
        <v>105</v>
      </c>
      <c r="P116" s="89" t="s">
        <v>105</v>
      </c>
      <c r="Q116" s="89" t="s">
        <v>105</v>
      </c>
      <c r="R116" s="89" t="s">
        <v>105</v>
      </c>
      <c r="S116" s="89" t="s">
        <v>105</v>
      </c>
      <c r="T116" s="89" t="s">
        <v>105</v>
      </c>
      <c r="U116" s="89" t="s">
        <v>105</v>
      </c>
      <c r="V116" s="89" t="s">
        <v>105</v>
      </c>
      <c r="W116" s="89" t="s">
        <v>105</v>
      </c>
      <c r="X116" s="89" t="s">
        <v>105</v>
      </c>
      <c r="Y116" s="89" t="s">
        <v>105</v>
      </c>
      <c r="Z116" s="89" t="s">
        <v>105</v>
      </c>
      <c r="AA116" s="89" t="s">
        <v>105</v>
      </c>
      <c r="AB116" s="89" t="s">
        <v>105</v>
      </c>
      <c r="AC116" s="89" t="s">
        <v>105</v>
      </c>
      <c r="AD116" s="89" t="s">
        <v>105</v>
      </c>
      <c r="AE116" s="89" t="s">
        <v>105</v>
      </c>
      <c r="AF116" s="89" t="s">
        <v>105</v>
      </c>
      <c r="AG116" s="89" t="s">
        <v>105</v>
      </c>
      <c r="AH116" s="89" t="s">
        <v>105</v>
      </c>
      <c r="AI116" s="89" t="s">
        <v>105</v>
      </c>
      <c r="AJ116" s="89" t="s">
        <v>105</v>
      </c>
      <c r="AK116" s="89" t="s">
        <v>105</v>
      </c>
      <c r="AL116" s="89" t="s">
        <v>105</v>
      </c>
      <c r="AM116" s="89" t="s">
        <v>105</v>
      </c>
      <c r="AN116" s="89" t="s">
        <v>105</v>
      </c>
      <c r="AO116" s="89" t="s">
        <v>105</v>
      </c>
      <c r="AP116" s="89" t="s">
        <v>105</v>
      </c>
      <c r="AQ116" s="89" t="s">
        <v>105</v>
      </c>
      <c r="AR116" s="89" t="s">
        <v>105</v>
      </c>
      <c r="AS116" s="89" t="s">
        <v>105</v>
      </c>
      <c r="AT116" s="89" t="s">
        <v>105</v>
      </c>
      <c r="AU116" s="89" t="s">
        <v>105</v>
      </c>
      <c r="AV116" s="89" t="s">
        <v>105</v>
      </c>
      <c r="AW116" s="89" t="s">
        <v>105</v>
      </c>
      <c r="AX116" s="89" t="s">
        <v>105</v>
      </c>
      <c r="AY116" s="89" t="s">
        <v>105</v>
      </c>
      <c r="AZ116" s="89" t="s">
        <v>105</v>
      </c>
      <c r="BA116" s="89" t="s">
        <v>105</v>
      </c>
      <c r="BB116" s="89" t="s">
        <v>105</v>
      </c>
      <c r="BC116" s="89" t="s">
        <v>105</v>
      </c>
    </row>
    <row r="117" spans="1:55">
      <c r="A117" s="84" t="s">
        <v>326</v>
      </c>
      <c r="B117" s="84" t="s">
        <v>315</v>
      </c>
      <c r="C117" s="89" t="s">
        <v>105</v>
      </c>
      <c r="D117" s="89" t="s">
        <v>105</v>
      </c>
      <c r="E117" s="89" t="s">
        <v>105</v>
      </c>
      <c r="F117" s="89" t="s">
        <v>105</v>
      </c>
      <c r="G117" s="89" t="s">
        <v>105</v>
      </c>
      <c r="H117" s="89" t="s">
        <v>105</v>
      </c>
      <c r="I117" s="89" t="s">
        <v>105</v>
      </c>
      <c r="J117" s="89" t="s">
        <v>105</v>
      </c>
      <c r="K117" s="89" t="s">
        <v>105</v>
      </c>
      <c r="L117" s="89" t="s">
        <v>105</v>
      </c>
      <c r="M117" s="89" t="s">
        <v>105</v>
      </c>
      <c r="N117" s="89" t="s">
        <v>105</v>
      </c>
      <c r="O117" s="89" t="s">
        <v>105</v>
      </c>
      <c r="P117" s="89" t="s">
        <v>105</v>
      </c>
      <c r="Q117" s="89" t="s">
        <v>105</v>
      </c>
      <c r="R117" s="89" t="s">
        <v>105</v>
      </c>
      <c r="S117" s="89" t="s">
        <v>105</v>
      </c>
      <c r="T117" s="89" t="s">
        <v>105</v>
      </c>
      <c r="U117" s="89" t="s">
        <v>105</v>
      </c>
      <c r="V117" s="89" t="s">
        <v>105</v>
      </c>
      <c r="W117" s="89" t="s">
        <v>105</v>
      </c>
      <c r="X117" s="89" t="s">
        <v>105</v>
      </c>
      <c r="Y117" s="89" t="s">
        <v>105</v>
      </c>
      <c r="Z117" s="89" t="s">
        <v>105</v>
      </c>
      <c r="AA117" s="89" t="s">
        <v>105</v>
      </c>
      <c r="AB117" s="89" t="s">
        <v>105</v>
      </c>
      <c r="AC117" s="89" t="s">
        <v>105</v>
      </c>
      <c r="AD117" s="89" t="s">
        <v>105</v>
      </c>
      <c r="AE117" s="89" t="s">
        <v>105</v>
      </c>
      <c r="AF117" s="89" t="s">
        <v>105</v>
      </c>
      <c r="AG117" s="89" t="s">
        <v>105</v>
      </c>
      <c r="AH117" s="89" t="s">
        <v>105</v>
      </c>
      <c r="AI117" s="89" t="s">
        <v>105</v>
      </c>
      <c r="AJ117" s="89" t="s">
        <v>105</v>
      </c>
      <c r="AK117" s="89" t="s">
        <v>105</v>
      </c>
      <c r="AL117" s="89" t="s">
        <v>105</v>
      </c>
      <c r="AM117" s="89" t="s">
        <v>105</v>
      </c>
      <c r="AN117" s="89" t="s">
        <v>105</v>
      </c>
      <c r="AO117" s="89" t="s">
        <v>105</v>
      </c>
      <c r="AP117" s="89" t="s">
        <v>105</v>
      </c>
      <c r="AQ117" s="89" t="s">
        <v>105</v>
      </c>
      <c r="AR117" s="89" t="s">
        <v>105</v>
      </c>
      <c r="AS117" s="89" t="s">
        <v>105</v>
      </c>
      <c r="AT117" s="89" t="s">
        <v>105</v>
      </c>
      <c r="AU117" s="89" t="s">
        <v>105</v>
      </c>
      <c r="AV117" s="89" t="s">
        <v>105</v>
      </c>
      <c r="AW117" s="89" t="s">
        <v>105</v>
      </c>
      <c r="AX117" s="89" t="s">
        <v>105</v>
      </c>
      <c r="AY117" s="89" t="s">
        <v>105</v>
      </c>
      <c r="AZ117" s="89" t="s">
        <v>105</v>
      </c>
      <c r="BA117" s="89" t="s">
        <v>105</v>
      </c>
      <c r="BB117" s="89" t="s">
        <v>105</v>
      </c>
      <c r="BC117" s="89" t="s">
        <v>105</v>
      </c>
    </row>
    <row r="118" spans="1:55">
      <c r="A118" s="84" t="s">
        <v>326</v>
      </c>
      <c r="B118" s="84" t="s">
        <v>316</v>
      </c>
      <c r="C118" s="89" t="s">
        <v>105</v>
      </c>
      <c r="D118" s="89" t="s">
        <v>105</v>
      </c>
      <c r="E118" s="89" t="s">
        <v>105</v>
      </c>
      <c r="F118" s="89" t="s">
        <v>105</v>
      </c>
      <c r="G118" s="89" t="s">
        <v>105</v>
      </c>
      <c r="H118" s="89" t="s">
        <v>105</v>
      </c>
      <c r="I118" s="89" t="s">
        <v>105</v>
      </c>
      <c r="J118" s="89" t="s">
        <v>105</v>
      </c>
      <c r="K118" s="89" t="s">
        <v>105</v>
      </c>
      <c r="L118" s="89" t="s">
        <v>105</v>
      </c>
      <c r="M118" s="89" t="s">
        <v>105</v>
      </c>
      <c r="N118" s="89" t="s">
        <v>105</v>
      </c>
      <c r="O118" s="89" t="s">
        <v>105</v>
      </c>
      <c r="P118" s="89" t="s">
        <v>105</v>
      </c>
      <c r="Q118" s="89" t="s">
        <v>105</v>
      </c>
      <c r="R118" s="89" t="s">
        <v>105</v>
      </c>
      <c r="S118" s="89" t="s">
        <v>105</v>
      </c>
      <c r="T118" s="89" t="s">
        <v>105</v>
      </c>
      <c r="U118" s="89" t="s">
        <v>105</v>
      </c>
      <c r="V118" s="89" t="s">
        <v>105</v>
      </c>
      <c r="W118" s="89" t="s">
        <v>105</v>
      </c>
      <c r="X118" s="89" t="s">
        <v>105</v>
      </c>
      <c r="Y118" s="89" t="s">
        <v>105</v>
      </c>
      <c r="Z118" s="89" t="s">
        <v>105</v>
      </c>
      <c r="AA118" s="89" t="s">
        <v>105</v>
      </c>
      <c r="AB118" s="89" t="s">
        <v>105</v>
      </c>
      <c r="AC118" s="89" t="s">
        <v>105</v>
      </c>
      <c r="AD118" s="89" t="s">
        <v>105</v>
      </c>
      <c r="AE118" s="89" t="s">
        <v>105</v>
      </c>
      <c r="AF118" s="89" t="s">
        <v>105</v>
      </c>
      <c r="AG118" s="89" t="s">
        <v>105</v>
      </c>
      <c r="AH118" s="89" t="s">
        <v>105</v>
      </c>
      <c r="AI118" s="89" t="s">
        <v>105</v>
      </c>
      <c r="AJ118" s="89" t="s">
        <v>105</v>
      </c>
      <c r="AK118" s="89" t="s">
        <v>105</v>
      </c>
      <c r="AL118" s="89" t="s">
        <v>105</v>
      </c>
      <c r="AM118" s="89" t="s">
        <v>105</v>
      </c>
      <c r="AN118" s="89" t="s">
        <v>105</v>
      </c>
      <c r="AO118" s="89" t="s">
        <v>105</v>
      </c>
      <c r="AP118" s="89" t="s">
        <v>105</v>
      </c>
      <c r="AQ118" s="89" t="s">
        <v>105</v>
      </c>
      <c r="AR118" s="89" t="s">
        <v>105</v>
      </c>
      <c r="AS118" s="89" t="s">
        <v>105</v>
      </c>
      <c r="AT118" s="89" t="s">
        <v>105</v>
      </c>
      <c r="AU118" s="89" t="s">
        <v>105</v>
      </c>
      <c r="AV118" s="89" t="s">
        <v>105</v>
      </c>
      <c r="AW118" s="89" t="s">
        <v>105</v>
      </c>
      <c r="AX118" s="89" t="s">
        <v>105</v>
      </c>
      <c r="AY118" s="89" t="s">
        <v>105</v>
      </c>
      <c r="AZ118" s="89" t="s">
        <v>105</v>
      </c>
      <c r="BA118" s="89" t="s">
        <v>105</v>
      </c>
      <c r="BB118" s="89" t="s">
        <v>105</v>
      </c>
      <c r="BC118" s="89" t="s">
        <v>105</v>
      </c>
    </row>
    <row r="119" spans="1:55">
      <c r="A119" s="84" t="s">
        <v>326</v>
      </c>
      <c r="B119" s="84" t="s">
        <v>317</v>
      </c>
      <c r="C119" s="89" t="s">
        <v>105</v>
      </c>
      <c r="D119" s="89" t="s">
        <v>105</v>
      </c>
      <c r="E119" s="89" t="s">
        <v>105</v>
      </c>
      <c r="F119" s="89" t="s">
        <v>105</v>
      </c>
      <c r="G119" s="89" t="s">
        <v>105</v>
      </c>
      <c r="H119" s="89" t="s">
        <v>105</v>
      </c>
      <c r="I119" s="89" t="s">
        <v>105</v>
      </c>
      <c r="J119" s="89" t="s">
        <v>105</v>
      </c>
      <c r="K119" s="89" t="s">
        <v>105</v>
      </c>
      <c r="L119" s="89" t="s">
        <v>105</v>
      </c>
      <c r="M119" s="89" t="s">
        <v>105</v>
      </c>
      <c r="N119" s="89" t="s">
        <v>105</v>
      </c>
      <c r="O119" s="89" t="s">
        <v>105</v>
      </c>
      <c r="P119" s="89" t="s">
        <v>105</v>
      </c>
      <c r="Q119" s="89" t="s">
        <v>105</v>
      </c>
      <c r="R119" s="89" t="s">
        <v>105</v>
      </c>
      <c r="S119" s="89" t="s">
        <v>105</v>
      </c>
      <c r="T119" s="89" t="s">
        <v>105</v>
      </c>
      <c r="U119" s="89" t="s">
        <v>105</v>
      </c>
      <c r="V119" s="89" t="s">
        <v>105</v>
      </c>
      <c r="W119" s="89" t="s">
        <v>105</v>
      </c>
      <c r="X119" s="89" t="s">
        <v>105</v>
      </c>
      <c r="Y119" s="89" t="s">
        <v>105</v>
      </c>
      <c r="Z119" s="89" t="s">
        <v>105</v>
      </c>
      <c r="AA119" s="89" t="s">
        <v>105</v>
      </c>
      <c r="AB119" s="89" t="s">
        <v>105</v>
      </c>
      <c r="AC119" s="89" t="s">
        <v>105</v>
      </c>
      <c r="AD119" s="89" t="s">
        <v>105</v>
      </c>
      <c r="AE119" s="89" t="s">
        <v>105</v>
      </c>
      <c r="AF119" s="89" t="s">
        <v>105</v>
      </c>
      <c r="AG119" s="89" t="s">
        <v>105</v>
      </c>
      <c r="AH119" s="89" t="s">
        <v>105</v>
      </c>
      <c r="AI119" s="89" t="s">
        <v>105</v>
      </c>
      <c r="AJ119" s="89" t="s">
        <v>105</v>
      </c>
      <c r="AK119" s="89" t="s">
        <v>105</v>
      </c>
      <c r="AL119" s="89" t="s">
        <v>105</v>
      </c>
      <c r="AM119" s="89" t="s">
        <v>105</v>
      </c>
      <c r="AN119" s="89" t="s">
        <v>105</v>
      </c>
      <c r="AO119" s="89" t="s">
        <v>105</v>
      </c>
      <c r="AP119" s="89" t="s">
        <v>105</v>
      </c>
      <c r="AQ119" s="89" t="s">
        <v>105</v>
      </c>
      <c r="AR119" s="89" t="s">
        <v>105</v>
      </c>
      <c r="AS119" s="89" t="s">
        <v>105</v>
      </c>
      <c r="AT119" s="89" t="s">
        <v>105</v>
      </c>
      <c r="AU119" s="89" t="s">
        <v>105</v>
      </c>
      <c r="AV119" s="89" t="s">
        <v>105</v>
      </c>
      <c r="AW119" s="89" t="s">
        <v>105</v>
      </c>
      <c r="AX119" s="89" t="s">
        <v>105</v>
      </c>
      <c r="AY119" s="89" t="s">
        <v>105</v>
      </c>
      <c r="AZ119" s="89" t="s">
        <v>105</v>
      </c>
      <c r="BA119" s="89" t="s">
        <v>105</v>
      </c>
      <c r="BB119" s="89" t="s">
        <v>105</v>
      </c>
      <c r="BC119" s="89" t="s">
        <v>105</v>
      </c>
    </row>
    <row r="120" spans="1:55">
      <c r="A120" s="84" t="s">
        <v>326</v>
      </c>
      <c r="B120" s="84" t="s">
        <v>318</v>
      </c>
      <c r="C120" s="89" t="s">
        <v>105</v>
      </c>
      <c r="D120" s="89" t="s">
        <v>105</v>
      </c>
      <c r="E120" s="89" t="s">
        <v>105</v>
      </c>
      <c r="F120" s="89" t="s">
        <v>105</v>
      </c>
      <c r="G120" s="89" t="s">
        <v>105</v>
      </c>
      <c r="H120" s="89" t="s">
        <v>105</v>
      </c>
      <c r="I120" s="89" t="s">
        <v>105</v>
      </c>
      <c r="J120" s="89" t="s">
        <v>105</v>
      </c>
      <c r="K120" s="89" t="s">
        <v>105</v>
      </c>
      <c r="L120" s="89" t="s">
        <v>105</v>
      </c>
      <c r="M120" s="89" t="s">
        <v>105</v>
      </c>
      <c r="N120" s="89" t="s">
        <v>105</v>
      </c>
      <c r="O120" s="89" t="s">
        <v>105</v>
      </c>
      <c r="P120" s="89" t="s">
        <v>105</v>
      </c>
      <c r="Q120" s="89" t="s">
        <v>105</v>
      </c>
      <c r="R120" s="89" t="s">
        <v>105</v>
      </c>
      <c r="S120" s="89" t="s">
        <v>105</v>
      </c>
      <c r="T120" s="89" t="s">
        <v>105</v>
      </c>
      <c r="U120" s="89" t="s">
        <v>105</v>
      </c>
      <c r="V120" s="89" t="s">
        <v>105</v>
      </c>
      <c r="W120" s="89" t="s">
        <v>105</v>
      </c>
      <c r="X120" s="89" t="s">
        <v>105</v>
      </c>
      <c r="Y120" s="89" t="s">
        <v>105</v>
      </c>
      <c r="Z120" s="89" t="s">
        <v>105</v>
      </c>
      <c r="AA120" s="89" t="s">
        <v>105</v>
      </c>
      <c r="AB120" s="89" t="s">
        <v>105</v>
      </c>
      <c r="AC120" s="89" t="s">
        <v>105</v>
      </c>
      <c r="AD120" s="89" t="s">
        <v>105</v>
      </c>
      <c r="AE120" s="89" t="s">
        <v>105</v>
      </c>
      <c r="AF120" s="89" t="s">
        <v>105</v>
      </c>
      <c r="AG120" s="89" t="s">
        <v>105</v>
      </c>
      <c r="AH120" s="89" t="s">
        <v>105</v>
      </c>
      <c r="AI120" s="89" t="s">
        <v>105</v>
      </c>
      <c r="AJ120" s="89" t="s">
        <v>105</v>
      </c>
      <c r="AK120" s="89" t="s">
        <v>105</v>
      </c>
      <c r="AL120" s="89" t="s">
        <v>105</v>
      </c>
      <c r="AM120" s="89" t="s">
        <v>105</v>
      </c>
      <c r="AN120" s="89" t="s">
        <v>105</v>
      </c>
      <c r="AO120" s="89" t="s">
        <v>105</v>
      </c>
      <c r="AP120" s="89" t="s">
        <v>105</v>
      </c>
      <c r="AQ120" s="89" t="s">
        <v>105</v>
      </c>
      <c r="AR120" s="89" t="s">
        <v>105</v>
      </c>
      <c r="AS120" s="89" t="s">
        <v>105</v>
      </c>
      <c r="AT120" s="89" t="s">
        <v>105</v>
      </c>
      <c r="AU120" s="89" t="s">
        <v>105</v>
      </c>
      <c r="AV120" s="89" t="s">
        <v>105</v>
      </c>
      <c r="AW120" s="89" t="s">
        <v>105</v>
      </c>
      <c r="AX120" s="89" t="s">
        <v>105</v>
      </c>
      <c r="AY120" s="89" t="s">
        <v>105</v>
      </c>
      <c r="AZ120" s="89" t="s">
        <v>105</v>
      </c>
      <c r="BA120" s="89" t="s">
        <v>105</v>
      </c>
      <c r="BB120" s="89" t="s">
        <v>105</v>
      </c>
      <c r="BC120" s="89" t="s">
        <v>105</v>
      </c>
    </row>
    <row r="121" spans="1:55">
      <c r="A121" s="84" t="s">
        <v>326</v>
      </c>
      <c r="B121" s="84" t="s">
        <v>319</v>
      </c>
      <c r="C121" s="89" t="s">
        <v>105</v>
      </c>
      <c r="D121" s="89" t="s">
        <v>105</v>
      </c>
      <c r="E121" s="89" t="s">
        <v>105</v>
      </c>
      <c r="F121" s="89" t="s">
        <v>105</v>
      </c>
      <c r="G121" s="89" t="s">
        <v>105</v>
      </c>
      <c r="H121" s="89" t="s">
        <v>105</v>
      </c>
      <c r="I121" s="89" t="s">
        <v>105</v>
      </c>
      <c r="J121" s="89" t="s">
        <v>105</v>
      </c>
      <c r="K121" s="89" t="s">
        <v>105</v>
      </c>
      <c r="L121" s="89" t="s">
        <v>105</v>
      </c>
      <c r="M121" s="89" t="s">
        <v>105</v>
      </c>
      <c r="N121" s="89" t="s">
        <v>105</v>
      </c>
      <c r="O121" s="89" t="s">
        <v>105</v>
      </c>
      <c r="P121" s="89" t="s">
        <v>105</v>
      </c>
      <c r="Q121" s="89" t="s">
        <v>105</v>
      </c>
      <c r="R121" s="89" t="s">
        <v>105</v>
      </c>
      <c r="S121" s="89" t="s">
        <v>105</v>
      </c>
      <c r="T121" s="89" t="s">
        <v>105</v>
      </c>
      <c r="U121" s="89" t="s">
        <v>105</v>
      </c>
      <c r="V121" s="89" t="s">
        <v>105</v>
      </c>
      <c r="W121" s="89" t="s">
        <v>105</v>
      </c>
      <c r="X121" s="89" t="s">
        <v>105</v>
      </c>
      <c r="Y121" s="89" t="s">
        <v>105</v>
      </c>
      <c r="Z121" s="89" t="s">
        <v>105</v>
      </c>
      <c r="AA121" s="89" t="s">
        <v>105</v>
      </c>
      <c r="AB121" s="89" t="s">
        <v>105</v>
      </c>
      <c r="AC121" s="89" t="s">
        <v>105</v>
      </c>
      <c r="AD121" s="89" t="s">
        <v>105</v>
      </c>
      <c r="AE121" s="89" t="s">
        <v>105</v>
      </c>
      <c r="AF121" s="89" t="s">
        <v>105</v>
      </c>
      <c r="AG121" s="89" t="s">
        <v>105</v>
      </c>
      <c r="AH121" s="89" t="s">
        <v>105</v>
      </c>
      <c r="AI121" s="89" t="s">
        <v>105</v>
      </c>
      <c r="AJ121" s="89" t="s">
        <v>105</v>
      </c>
      <c r="AK121" s="89" t="s">
        <v>105</v>
      </c>
      <c r="AL121" s="89" t="s">
        <v>105</v>
      </c>
      <c r="AM121" s="89" t="s">
        <v>105</v>
      </c>
      <c r="AN121" s="89" t="s">
        <v>105</v>
      </c>
      <c r="AO121" s="89" t="s">
        <v>105</v>
      </c>
      <c r="AP121" s="89" t="s">
        <v>105</v>
      </c>
      <c r="AQ121" s="89" t="s">
        <v>105</v>
      </c>
      <c r="AR121" s="89" t="s">
        <v>105</v>
      </c>
      <c r="AS121" s="89" t="s">
        <v>105</v>
      </c>
      <c r="AT121" s="89" t="s">
        <v>105</v>
      </c>
      <c r="AU121" s="89" t="s">
        <v>105</v>
      </c>
      <c r="AV121" s="89" t="s">
        <v>105</v>
      </c>
      <c r="AW121" s="89" t="s">
        <v>105</v>
      </c>
      <c r="AX121" s="89" t="s">
        <v>105</v>
      </c>
      <c r="AY121" s="89" t="s">
        <v>105</v>
      </c>
      <c r="AZ121" s="89" t="s">
        <v>105</v>
      </c>
      <c r="BA121" s="89" t="s">
        <v>105</v>
      </c>
      <c r="BB121" s="89" t="s">
        <v>105</v>
      </c>
      <c r="BC121" s="89" t="s">
        <v>105</v>
      </c>
    </row>
    <row r="122" spans="1:55">
      <c r="A122" s="84" t="s">
        <v>326</v>
      </c>
      <c r="B122" s="84" t="s">
        <v>320</v>
      </c>
      <c r="C122" s="89" t="s">
        <v>105</v>
      </c>
      <c r="D122" s="89" t="s">
        <v>105</v>
      </c>
      <c r="E122" s="89" t="s">
        <v>105</v>
      </c>
      <c r="F122" s="89" t="s">
        <v>105</v>
      </c>
      <c r="G122" s="89" t="s">
        <v>105</v>
      </c>
      <c r="H122" s="89" t="s">
        <v>105</v>
      </c>
      <c r="I122" s="89" t="s">
        <v>105</v>
      </c>
      <c r="J122" s="89" t="s">
        <v>105</v>
      </c>
      <c r="K122" s="89" t="s">
        <v>105</v>
      </c>
      <c r="L122" s="89" t="s">
        <v>105</v>
      </c>
      <c r="M122" s="89" t="s">
        <v>105</v>
      </c>
      <c r="N122" s="89" t="s">
        <v>105</v>
      </c>
      <c r="O122" s="89" t="s">
        <v>105</v>
      </c>
      <c r="P122" s="89" t="s">
        <v>105</v>
      </c>
      <c r="Q122" s="89" t="s">
        <v>105</v>
      </c>
      <c r="R122" s="89" t="s">
        <v>105</v>
      </c>
      <c r="S122" s="89" t="s">
        <v>105</v>
      </c>
      <c r="T122" s="89" t="s">
        <v>105</v>
      </c>
      <c r="U122" s="89" t="s">
        <v>105</v>
      </c>
      <c r="V122" s="89" t="s">
        <v>105</v>
      </c>
      <c r="W122" s="89" t="s">
        <v>105</v>
      </c>
      <c r="X122" s="89" t="s">
        <v>105</v>
      </c>
      <c r="Y122" s="89" t="s">
        <v>105</v>
      </c>
      <c r="Z122" s="89" t="s">
        <v>105</v>
      </c>
      <c r="AA122" s="89" t="s">
        <v>105</v>
      </c>
      <c r="AB122" s="89" t="s">
        <v>105</v>
      </c>
      <c r="AC122" s="89" t="s">
        <v>105</v>
      </c>
      <c r="AD122" s="89" t="s">
        <v>105</v>
      </c>
      <c r="AE122" s="89" t="s">
        <v>105</v>
      </c>
      <c r="AF122" s="89" t="s">
        <v>105</v>
      </c>
      <c r="AG122" s="89" t="s">
        <v>105</v>
      </c>
      <c r="AH122" s="89" t="s">
        <v>105</v>
      </c>
      <c r="AI122" s="89" t="s">
        <v>105</v>
      </c>
      <c r="AJ122" s="89" t="s">
        <v>105</v>
      </c>
      <c r="AK122" s="89" t="s">
        <v>105</v>
      </c>
      <c r="AL122" s="89" t="s">
        <v>105</v>
      </c>
      <c r="AM122" s="89" t="s">
        <v>105</v>
      </c>
      <c r="AN122" s="89" t="s">
        <v>105</v>
      </c>
      <c r="AO122" s="89" t="s">
        <v>105</v>
      </c>
      <c r="AP122" s="89" t="s">
        <v>105</v>
      </c>
      <c r="AQ122" s="89" t="s">
        <v>105</v>
      </c>
      <c r="AR122" s="89" t="s">
        <v>105</v>
      </c>
      <c r="AS122" s="89" t="s">
        <v>105</v>
      </c>
      <c r="AT122" s="89" t="s">
        <v>105</v>
      </c>
      <c r="AU122" s="89" t="s">
        <v>105</v>
      </c>
      <c r="AV122" s="89" t="s">
        <v>105</v>
      </c>
      <c r="AW122" s="89" t="s">
        <v>105</v>
      </c>
      <c r="AX122" s="89" t="s">
        <v>105</v>
      </c>
      <c r="AY122" s="89" t="s">
        <v>105</v>
      </c>
      <c r="AZ122" s="89" t="s">
        <v>105</v>
      </c>
      <c r="BA122" s="89" t="s">
        <v>105</v>
      </c>
      <c r="BB122" s="89" t="s">
        <v>105</v>
      </c>
      <c r="BC122" s="89" t="s">
        <v>105</v>
      </c>
    </row>
    <row r="123" spans="1:55">
      <c r="A123" s="84" t="s">
        <v>326</v>
      </c>
      <c r="B123" s="84" t="s">
        <v>321</v>
      </c>
      <c r="C123" s="89" t="s">
        <v>105</v>
      </c>
      <c r="D123" s="89" t="s">
        <v>105</v>
      </c>
      <c r="E123" s="89" t="s">
        <v>105</v>
      </c>
      <c r="F123" s="89" t="s">
        <v>105</v>
      </c>
      <c r="G123" s="89" t="s">
        <v>105</v>
      </c>
      <c r="H123" s="89" t="s">
        <v>105</v>
      </c>
      <c r="I123" s="89" t="s">
        <v>105</v>
      </c>
      <c r="J123" s="89" t="s">
        <v>105</v>
      </c>
      <c r="K123" s="89" t="s">
        <v>105</v>
      </c>
      <c r="L123" s="89" t="s">
        <v>105</v>
      </c>
      <c r="M123" s="89" t="s">
        <v>105</v>
      </c>
      <c r="N123" s="89" t="s">
        <v>105</v>
      </c>
      <c r="O123" s="89" t="s">
        <v>105</v>
      </c>
      <c r="P123" s="89" t="s">
        <v>105</v>
      </c>
      <c r="Q123" s="89" t="s">
        <v>105</v>
      </c>
      <c r="R123" s="89" t="s">
        <v>105</v>
      </c>
      <c r="S123" s="89" t="s">
        <v>105</v>
      </c>
      <c r="T123" s="89" t="s">
        <v>105</v>
      </c>
      <c r="U123" s="89" t="s">
        <v>105</v>
      </c>
      <c r="V123" s="89" t="s">
        <v>105</v>
      </c>
      <c r="W123" s="89" t="s">
        <v>105</v>
      </c>
      <c r="X123" s="89" t="s">
        <v>105</v>
      </c>
      <c r="Y123" s="89" t="s">
        <v>105</v>
      </c>
      <c r="Z123" s="89" t="s">
        <v>105</v>
      </c>
      <c r="AA123" s="89" t="s">
        <v>105</v>
      </c>
      <c r="AB123" s="89" t="s">
        <v>105</v>
      </c>
      <c r="AC123" s="89" t="s">
        <v>105</v>
      </c>
      <c r="AD123" s="89" t="s">
        <v>105</v>
      </c>
      <c r="AE123" s="89" t="s">
        <v>105</v>
      </c>
      <c r="AF123" s="89" t="s">
        <v>105</v>
      </c>
      <c r="AG123" s="89" t="s">
        <v>105</v>
      </c>
      <c r="AH123" s="89" t="s">
        <v>105</v>
      </c>
      <c r="AI123" s="89" t="s">
        <v>105</v>
      </c>
      <c r="AJ123" s="89" t="s">
        <v>105</v>
      </c>
      <c r="AK123" s="89" t="s">
        <v>105</v>
      </c>
      <c r="AL123" s="89" t="s">
        <v>105</v>
      </c>
      <c r="AM123" s="89" t="s">
        <v>105</v>
      </c>
      <c r="AN123" s="89" t="s">
        <v>105</v>
      </c>
      <c r="AO123" s="89" t="s">
        <v>105</v>
      </c>
      <c r="AP123" s="89" t="s">
        <v>105</v>
      </c>
      <c r="AQ123" s="89" t="s">
        <v>105</v>
      </c>
      <c r="AR123" s="89" t="s">
        <v>105</v>
      </c>
      <c r="AS123" s="89" t="s">
        <v>105</v>
      </c>
      <c r="AT123" s="89" t="s">
        <v>105</v>
      </c>
      <c r="AU123" s="89" t="s">
        <v>105</v>
      </c>
      <c r="AV123" s="89" t="s">
        <v>105</v>
      </c>
      <c r="AW123" s="89" t="s">
        <v>105</v>
      </c>
      <c r="AX123" s="89" t="s">
        <v>105</v>
      </c>
      <c r="AY123" s="89" t="s">
        <v>105</v>
      </c>
      <c r="AZ123" s="89" t="s">
        <v>105</v>
      </c>
      <c r="BA123" s="89" t="s">
        <v>105</v>
      </c>
      <c r="BB123" s="89" t="s">
        <v>105</v>
      </c>
      <c r="BC123" s="89" t="s">
        <v>105</v>
      </c>
    </row>
    <row r="125" spans="1:55">
      <c r="A125" s="82" t="s">
        <v>327</v>
      </c>
    </row>
    <row r="126" spans="1:55">
      <c r="A126" s="82" t="s">
        <v>105</v>
      </c>
      <c r="B126" s="82" t="s">
        <v>328</v>
      </c>
    </row>
    <row r="128" spans="1:55">
      <c r="A128" s="82" t="s">
        <v>126</v>
      </c>
      <c r="B128" s="82" t="s">
        <v>329</v>
      </c>
    </row>
    <row r="130" spans="1:55">
      <c r="A130" s="84" t="s">
        <v>293</v>
      </c>
      <c r="B130" s="84" t="s">
        <v>294</v>
      </c>
      <c r="C130" s="84" t="s">
        <v>295</v>
      </c>
      <c r="D130" s="84" t="s">
        <v>128</v>
      </c>
      <c r="E130" s="84" t="s">
        <v>129</v>
      </c>
      <c r="F130" s="84" t="s">
        <v>130</v>
      </c>
      <c r="G130" s="84" t="s">
        <v>296</v>
      </c>
      <c r="H130" s="84" t="s">
        <v>297</v>
      </c>
      <c r="I130" s="84" t="s">
        <v>133</v>
      </c>
      <c r="J130" s="84" t="s">
        <v>134</v>
      </c>
      <c r="K130" s="84" t="s">
        <v>135</v>
      </c>
      <c r="L130" s="84" t="s">
        <v>136</v>
      </c>
      <c r="M130" s="84" t="s">
        <v>137</v>
      </c>
      <c r="N130" s="84" t="s">
        <v>298</v>
      </c>
      <c r="O130" s="84" t="s">
        <v>72</v>
      </c>
      <c r="P130" s="84" t="s">
        <v>73</v>
      </c>
      <c r="Q130" s="84" t="s">
        <v>74</v>
      </c>
      <c r="R130" s="84" t="s">
        <v>75</v>
      </c>
      <c r="S130" s="84" t="s">
        <v>76</v>
      </c>
      <c r="T130" s="84" t="s">
        <v>77</v>
      </c>
      <c r="U130" s="84" t="s">
        <v>78</v>
      </c>
      <c r="V130" s="84" t="s">
        <v>79</v>
      </c>
      <c r="W130" s="84" t="s">
        <v>80</v>
      </c>
      <c r="X130" s="84" t="s">
        <v>81</v>
      </c>
      <c r="Y130" s="84" t="s">
        <v>82</v>
      </c>
      <c r="Z130" s="84" t="s">
        <v>83</v>
      </c>
      <c r="AA130" s="84" t="s">
        <v>84</v>
      </c>
      <c r="AB130" s="84" t="s">
        <v>85</v>
      </c>
      <c r="AC130" s="84" t="s">
        <v>86</v>
      </c>
      <c r="AD130" s="84" t="s">
        <v>87</v>
      </c>
      <c r="AE130" s="84" t="s">
        <v>88</v>
      </c>
      <c r="AF130" s="84" t="s">
        <v>89</v>
      </c>
      <c r="AG130" s="84" t="s">
        <v>90</v>
      </c>
      <c r="AH130" s="84" t="s">
        <v>91</v>
      </c>
      <c r="AI130" s="84" t="s">
        <v>92</v>
      </c>
      <c r="AJ130" s="84" t="s">
        <v>93</v>
      </c>
      <c r="AK130" s="84" t="s">
        <v>94</v>
      </c>
      <c r="AL130" s="84" t="s">
        <v>95</v>
      </c>
      <c r="AM130" s="84" t="s">
        <v>96</v>
      </c>
      <c r="AN130" s="84" t="s">
        <v>97</v>
      </c>
      <c r="AO130" s="84" t="s">
        <v>98</v>
      </c>
      <c r="AP130" s="84" t="s">
        <v>99</v>
      </c>
      <c r="AQ130" s="84" t="s">
        <v>139</v>
      </c>
      <c r="AR130" s="84" t="s">
        <v>100</v>
      </c>
      <c r="AS130" s="84" t="s">
        <v>140</v>
      </c>
      <c r="AT130" s="84" t="s">
        <v>299</v>
      </c>
      <c r="AU130" s="84" t="s">
        <v>101</v>
      </c>
      <c r="AV130" s="84" t="s">
        <v>141</v>
      </c>
      <c r="AW130" s="84" t="s">
        <v>203</v>
      </c>
      <c r="AX130" s="84" t="s">
        <v>204</v>
      </c>
      <c r="AY130" s="84" t="s">
        <v>102</v>
      </c>
      <c r="AZ130" s="84" t="s">
        <v>103</v>
      </c>
      <c r="BA130" s="84" t="s">
        <v>205</v>
      </c>
      <c r="BB130" s="84" t="s">
        <v>300</v>
      </c>
      <c r="BC130" s="84" t="s">
        <v>301</v>
      </c>
    </row>
    <row r="131" spans="1:55">
      <c r="A131" s="84" t="s">
        <v>302</v>
      </c>
      <c r="B131" s="84" t="s">
        <v>303</v>
      </c>
      <c r="C131" s="85">
        <v>1</v>
      </c>
      <c r="D131" s="86">
        <v>1.0015499999999999</v>
      </c>
      <c r="E131" s="86">
        <v>1.0165200000000001</v>
      </c>
      <c r="F131" s="86">
        <v>1.0602100000000001</v>
      </c>
      <c r="G131" s="86">
        <v>1.03637</v>
      </c>
      <c r="H131" s="86">
        <v>1.0387</v>
      </c>
      <c r="I131" s="86">
        <v>1.03996</v>
      </c>
      <c r="J131" s="86">
        <v>1.0408500000000001</v>
      </c>
      <c r="K131" s="86">
        <v>1.04525</v>
      </c>
      <c r="L131" s="86">
        <v>1.0458400000000001</v>
      </c>
      <c r="M131" s="86">
        <v>1.04687</v>
      </c>
      <c r="N131" s="86">
        <v>1.04972</v>
      </c>
      <c r="O131" s="86">
        <v>1.09348</v>
      </c>
      <c r="P131" s="85">
        <v>0.88482300000000003</v>
      </c>
      <c r="Q131" s="87">
        <v>17.8706</v>
      </c>
      <c r="R131" s="86">
        <v>9.9219600000000003</v>
      </c>
      <c r="S131" s="86">
        <v>1.05227</v>
      </c>
      <c r="T131" s="85">
        <v>0.66935999999999996</v>
      </c>
      <c r="U131" s="86">
        <v>1.1103799999999999</v>
      </c>
      <c r="V131" s="85">
        <v>0.943693</v>
      </c>
      <c r="W131" s="85">
        <v>0.95016</v>
      </c>
      <c r="X131" s="86">
        <v>1.1170899999999999</v>
      </c>
      <c r="Y131" s="86">
        <v>5.0630499999999996</v>
      </c>
      <c r="Z131" s="86">
        <v>1.0105500000000001</v>
      </c>
      <c r="AA131" s="85">
        <v>0.91514799999999996</v>
      </c>
      <c r="AB131" s="85">
        <v>0.63656100000000004</v>
      </c>
      <c r="AC131" s="85">
        <v>0.58868299999999996</v>
      </c>
      <c r="AD131" s="86">
        <v>1.2099</v>
      </c>
      <c r="AE131" s="88">
        <v>165.23099999999999</v>
      </c>
      <c r="AF131" s="85">
        <v>0.748282</v>
      </c>
      <c r="AG131" s="86">
        <v>1.11632</v>
      </c>
      <c r="AH131" s="86">
        <v>1.1008199999999999</v>
      </c>
      <c r="AI131" s="86">
        <v>2.35907</v>
      </c>
      <c r="AJ131" s="85">
        <v>0.81448100000000001</v>
      </c>
      <c r="AK131" s="86">
        <v>2.0098500000000001</v>
      </c>
      <c r="AL131" s="85">
        <v>0.83379599999999998</v>
      </c>
      <c r="AM131" s="85">
        <v>0.65627400000000002</v>
      </c>
      <c r="AN131" s="86">
        <v>1.1770099999999999</v>
      </c>
      <c r="AO131" s="87">
        <v>11.796099999999999</v>
      </c>
      <c r="AP131" s="85">
        <v>0.91789900000000002</v>
      </c>
      <c r="AQ131" s="88">
        <v>173.68799999999999</v>
      </c>
      <c r="AR131" s="87">
        <v>11.961499999999999</v>
      </c>
      <c r="AS131" s="86">
        <v>1.91628</v>
      </c>
      <c r="AT131" s="85">
        <v>0.443712</v>
      </c>
      <c r="AU131" s="85">
        <v>0.48360500000000001</v>
      </c>
      <c r="AV131" s="87">
        <v>24.482299999999999</v>
      </c>
      <c r="AW131" s="87">
        <v>57.768599999999999</v>
      </c>
      <c r="AX131" s="87">
        <v>45.5306</v>
      </c>
      <c r="AY131" s="86">
        <v>1.2029300000000001</v>
      </c>
      <c r="AZ131" s="85">
        <v>0.95711800000000002</v>
      </c>
      <c r="BA131" s="89" t="s">
        <v>105</v>
      </c>
      <c r="BB131" s="86">
        <v>1.30952</v>
      </c>
      <c r="BC131" s="90">
        <v>146.19</v>
      </c>
    </row>
    <row r="132" spans="1:55">
      <c r="A132" s="84" t="s">
        <v>302</v>
      </c>
      <c r="B132" s="84" t="s">
        <v>304</v>
      </c>
      <c r="C132" s="85">
        <v>0.99845099999999998</v>
      </c>
      <c r="D132" s="85">
        <v>1</v>
      </c>
      <c r="E132" s="86">
        <v>1.01495</v>
      </c>
      <c r="F132" s="86">
        <v>1.05857</v>
      </c>
      <c r="G132" s="86">
        <v>1.03477</v>
      </c>
      <c r="H132" s="86">
        <v>1.0370900000000001</v>
      </c>
      <c r="I132" s="86">
        <v>1.03834</v>
      </c>
      <c r="J132" s="86">
        <v>1.0392399999999999</v>
      </c>
      <c r="K132" s="86">
        <v>1.0436300000000001</v>
      </c>
      <c r="L132" s="86">
        <v>1.0442199999999999</v>
      </c>
      <c r="M132" s="86">
        <v>1.04525</v>
      </c>
      <c r="N132" s="86">
        <v>1.04809</v>
      </c>
      <c r="O132" s="86">
        <v>1.09179</v>
      </c>
      <c r="P132" s="85">
        <v>0.88345200000000002</v>
      </c>
      <c r="Q132" s="87">
        <v>17.8429</v>
      </c>
      <c r="R132" s="86">
        <v>9.9065799999999999</v>
      </c>
      <c r="S132" s="86">
        <v>1.05064</v>
      </c>
      <c r="T132" s="85">
        <v>0.668323</v>
      </c>
      <c r="U132" s="86">
        <v>1.10866</v>
      </c>
      <c r="V132" s="85">
        <v>0.94223100000000004</v>
      </c>
      <c r="W132" s="85">
        <v>0.94868799999999998</v>
      </c>
      <c r="X132" s="86">
        <v>1.1153599999999999</v>
      </c>
      <c r="Y132" s="86">
        <v>5.0552099999999998</v>
      </c>
      <c r="Z132" s="86">
        <v>1.0089900000000001</v>
      </c>
      <c r="AA132" s="85">
        <v>0.91373099999999996</v>
      </c>
      <c r="AB132" s="85">
        <v>0.635575</v>
      </c>
      <c r="AC132" s="85">
        <v>0.58777100000000004</v>
      </c>
      <c r="AD132" s="86">
        <v>1.2080200000000001</v>
      </c>
      <c r="AE132" s="88">
        <v>164.97499999999999</v>
      </c>
      <c r="AF132" s="85">
        <v>0.74712299999999998</v>
      </c>
      <c r="AG132" s="86">
        <v>1.11459</v>
      </c>
      <c r="AH132" s="86">
        <v>1.0991200000000001</v>
      </c>
      <c r="AI132" s="86">
        <v>2.35541</v>
      </c>
      <c r="AJ132" s="85">
        <v>0.81321900000000003</v>
      </c>
      <c r="AK132" s="86">
        <v>2.0067300000000001</v>
      </c>
      <c r="AL132" s="85">
        <v>0.83250500000000005</v>
      </c>
      <c r="AM132" s="85">
        <v>0.65525800000000001</v>
      </c>
      <c r="AN132" s="86">
        <v>1.17519</v>
      </c>
      <c r="AO132" s="87">
        <v>11.777799999999999</v>
      </c>
      <c r="AP132" s="85">
        <v>0.91647699999999999</v>
      </c>
      <c r="AQ132" s="88">
        <v>173.41900000000001</v>
      </c>
      <c r="AR132" s="87">
        <v>11.943</v>
      </c>
      <c r="AS132" s="86">
        <v>1.9133199999999999</v>
      </c>
      <c r="AT132" s="85">
        <v>0.44302399999999997</v>
      </c>
      <c r="AU132" s="85">
        <v>0.48285600000000001</v>
      </c>
      <c r="AV132" s="87">
        <v>24.444400000000002</v>
      </c>
      <c r="AW132" s="87">
        <v>57.679099999999998</v>
      </c>
      <c r="AX132" s="87">
        <v>45.460099999999997</v>
      </c>
      <c r="AY132" s="86">
        <v>1.2010700000000001</v>
      </c>
      <c r="AZ132" s="85">
        <v>0.95563500000000001</v>
      </c>
      <c r="BA132" s="89" t="s">
        <v>105</v>
      </c>
      <c r="BB132" s="86">
        <v>1.30749</v>
      </c>
      <c r="BC132" s="88">
        <v>145.964</v>
      </c>
    </row>
    <row r="133" spans="1:55">
      <c r="A133" s="84" t="s">
        <v>302</v>
      </c>
      <c r="B133" s="84" t="s">
        <v>305</v>
      </c>
      <c r="C133" s="85">
        <v>0.94321100000000002</v>
      </c>
      <c r="D133" s="85">
        <v>0.94467400000000001</v>
      </c>
      <c r="E133" s="85">
        <v>0.95879700000000001</v>
      </c>
      <c r="F133" s="85">
        <v>1</v>
      </c>
      <c r="G133" s="85">
        <v>0.977518</v>
      </c>
      <c r="H133" s="85">
        <v>0.97971200000000003</v>
      </c>
      <c r="I133" s="85">
        <v>0.98089800000000005</v>
      </c>
      <c r="J133" s="85">
        <v>0.98174099999999997</v>
      </c>
      <c r="K133" s="85">
        <v>0.98588699999999996</v>
      </c>
      <c r="L133" s="85">
        <v>0.98645000000000005</v>
      </c>
      <c r="M133" s="85">
        <v>0.98742300000000005</v>
      </c>
      <c r="N133" s="85">
        <v>0.99010299999999996</v>
      </c>
      <c r="O133" s="86">
        <v>1.03138</v>
      </c>
      <c r="P133" s="85">
        <v>0.83457400000000004</v>
      </c>
      <c r="Q133" s="87">
        <v>16.855799999999999</v>
      </c>
      <c r="R133" s="86">
        <v>9.3584999999999994</v>
      </c>
      <c r="S133" s="85">
        <v>0.99250799999999995</v>
      </c>
      <c r="T133" s="85">
        <v>0.63134699999999999</v>
      </c>
      <c r="U133" s="86">
        <v>1.04732</v>
      </c>
      <c r="V133" s="85">
        <v>0.89010199999999995</v>
      </c>
      <c r="W133" s="85">
        <v>0.89620100000000003</v>
      </c>
      <c r="X133" s="86">
        <v>1.05365</v>
      </c>
      <c r="Y133" s="86">
        <v>4.7755299999999998</v>
      </c>
      <c r="Z133" s="85">
        <v>0.95316500000000004</v>
      </c>
      <c r="AA133" s="85">
        <v>0.863178</v>
      </c>
      <c r="AB133" s="85">
        <v>0.60041100000000003</v>
      </c>
      <c r="AC133" s="85">
        <v>0.555253</v>
      </c>
      <c r="AD133" s="86">
        <v>1.1411899999999999</v>
      </c>
      <c r="AE133" s="88">
        <v>155.84800000000001</v>
      </c>
      <c r="AF133" s="85">
        <v>0.70578799999999997</v>
      </c>
      <c r="AG133" s="86">
        <v>1.0529299999999999</v>
      </c>
      <c r="AH133" s="86">
        <v>1.0383100000000001</v>
      </c>
      <c r="AI133" s="86">
        <v>2.2250999999999999</v>
      </c>
      <c r="AJ133" s="85">
        <v>0.76822699999999999</v>
      </c>
      <c r="AK133" s="86">
        <v>1.89571</v>
      </c>
      <c r="AL133" s="85">
        <v>0.78644599999999998</v>
      </c>
      <c r="AM133" s="85">
        <v>0.61900500000000003</v>
      </c>
      <c r="AN133" s="86">
        <v>1.1101700000000001</v>
      </c>
      <c r="AO133" s="87">
        <v>11.126200000000001</v>
      </c>
      <c r="AP133" s="85">
        <v>0.86577300000000001</v>
      </c>
      <c r="AQ133" s="88">
        <v>163.82499999999999</v>
      </c>
      <c r="AR133" s="87">
        <v>11.282299999999999</v>
      </c>
      <c r="AS133" s="86">
        <v>1.8074600000000001</v>
      </c>
      <c r="AT133" s="85">
        <v>0.418514</v>
      </c>
      <c r="AU133" s="85">
        <v>0.45614199999999999</v>
      </c>
      <c r="AV133" s="87">
        <v>23.091999999999999</v>
      </c>
      <c r="AW133" s="87">
        <v>54.487900000000003</v>
      </c>
      <c r="AX133" s="87">
        <v>42.945</v>
      </c>
      <c r="AY133" s="86">
        <v>1.13462</v>
      </c>
      <c r="AZ133" s="85">
        <v>0.90276400000000001</v>
      </c>
      <c r="BA133" s="89" t="s">
        <v>105</v>
      </c>
      <c r="BB133" s="86">
        <v>1.23515</v>
      </c>
      <c r="BC133" s="88">
        <v>137.88800000000001</v>
      </c>
    </row>
    <row r="134" spans="1:55">
      <c r="A134" s="84" t="s">
        <v>302</v>
      </c>
      <c r="B134" s="84" t="s">
        <v>306</v>
      </c>
      <c r="C134" s="91">
        <v>100</v>
      </c>
      <c r="D134" s="91">
        <v>100.2</v>
      </c>
      <c r="E134" s="91">
        <v>101.7</v>
      </c>
      <c r="F134" s="91">
        <v>106</v>
      </c>
      <c r="G134" s="91">
        <v>103.6</v>
      </c>
      <c r="H134" s="91">
        <v>103.9</v>
      </c>
      <c r="I134" s="91">
        <v>104</v>
      </c>
      <c r="J134" s="91">
        <v>104.1</v>
      </c>
      <c r="K134" s="91">
        <v>104.5</v>
      </c>
      <c r="L134" s="91">
        <v>104.6</v>
      </c>
      <c r="M134" s="91">
        <v>104.7</v>
      </c>
      <c r="N134" s="91">
        <v>105</v>
      </c>
      <c r="O134" s="91">
        <v>109.3</v>
      </c>
      <c r="P134" s="91">
        <v>45.2</v>
      </c>
      <c r="Q134" s="91">
        <v>70.7</v>
      </c>
      <c r="R134" s="91">
        <v>133.19999999999999</v>
      </c>
      <c r="S134" s="91">
        <v>105.2</v>
      </c>
      <c r="T134" s="91">
        <v>66.900000000000006</v>
      </c>
      <c r="U134" s="91">
        <v>111</v>
      </c>
      <c r="V134" s="91">
        <v>94.4</v>
      </c>
      <c r="W134" s="91">
        <v>95</v>
      </c>
      <c r="X134" s="91">
        <v>111.7</v>
      </c>
      <c r="Y134" s="91">
        <v>69.5</v>
      </c>
      <c r="Z134" s="91">
        <v>101.1</v>
      </c>
      <c r="AA134" s="91">
        <v>91.5</v>
      </c>
      <c r="AB134" s="91">
        <v>63.1</v>
      </c>
      <c r="AC134" s="91">
        <v>58.9</v>
      </c>
      <c r="AD134" s="91">
        <v>121</v>
      </c>
      <c r="AE134" s="91">
        <v>60</v>
      </c>
      <c r="AF134" s="91">
        <v>74.8</v>
      </c>
      <c r="AG134" s="91">
        <v>111.6</v>
      </c>
      <c r="AH134" s="91">
        <v>110.1</v>
      </c>
      <c r="AI134" s="91">
        <v>59.1</v>
      </c>
      <c r="AJ134" s="91">
        <v>81.400000000000006</v>
      </c>
      <c r="AK134" s="91">
        <v>47.7</v>
      </c>
      <c r="AL134" s="91">
        <v>83.4</v>
      </c>
      <c r="AM134" s="91">
        <v>65.599999999999994</v>
      </c>
      <c r="AN134" s="91">
        <v>117.7</v>
      </c>
      <c r="AO134" s="91">
        <v>123.7</v>
      </c>
      <c r="AP134" s="91">
        <v>107</v>
      </c>
      <c r="AQ134" s="91">
        <v>107.3</v>
      </c>
      <c r="AR134" s="91">
        <v>149.4</v>
      </c>
      <c r="AS134" s="91">
        <v>138.80000000000001</v>
      </c>
      <c r="AT134" s="91">
        <v>44.4</v>
      </c>
      <c r="AU134" s="91">
        <v>48.4</v>
      </c>
      <c r="AV134" s="91">
        <v>39.799999999999997</v>
      </c>
      <c r="AW134" s="91">
        <v>41.9</v>
      </c>
      <c r="AX134" s="91">
        <v>44.2</v>
      </c>
      <c r="AY134" s="91">
        <v>60.3</v>
      </c>
      <c r="AZ134" s="91">
        <v>48.9</v>
      </c>
      <c r="BA134" s="89" t="s">
        <v>105</v>
      </c>
      <c r="BB134" s="91">
        <v>98.8</v>
      </c>
      <c r="BC134" s="91">
        <v>125.8</v>
      </c>
    </row>
    <row r="135" spans="1:55">
      <c r="A135" s="84" t="s">
        <v>302</v>
      </c>
      <c r="B135" s="84" t="s">
        <v>307</v>
      </c>
      <c r="C135" s="91">
        <v>99.8</v>
      </c>
      <c r="D135" s="91">
        <v>100</v>
      </c>
      <c r="E135" s="91">
        <v>101.5</v>
      </c>
      <c r="F135" s="91">
        <v>105.9</v>
      </c>
      <c r="G135" s="91">
        <v>103.5</v>
      </c>
      <c r="H135" s="91">
        <v>103.7</v>
      </c>
      <c r="I135" s="91">
        <v>103.8</v>
      </c>
      <c r="J135" s="91">
        <v>103.9</v>
      </c>
      <c r="K135" s="91">
        <v>104.4</v>
      </c>
      <c r="L135" s="91">
        <v>104.4</v>
      </c>
      <c r="M135" s="91">
        <v>104.5</v>
      </c>
      <c r="N135" s="91">
        <v>104.8</v>
      </c>
      <c r="O135" s="91">
        <v>109.2</v>
      </c>
      <c r="P135" s="91">
        <v>45.2</v>
      </c>
      <c r="Q135" s="91">
        <v>70.599999999999994</v>
      </c>
      <c r="R135" s="91">
        <v>133</v>
      </c>
      <c r="S135" s="91">
        <v>105.1</v>
      </c>
      <c r="T135" s="91">
        <v>66.8</v>
      </c>
      <c r="U135" s="91">
        <v>110.9</v>
      </c>
      <c r="V135" s="91">
        <v>94.2</v>
      </c>
      <c r="W135" s="91">
        <v>94.9</v>
      </c>
      <c r="X135" s="91">
        <v>111.5</v>
      </c>
      <c r="Y135" s="91">
        <v>69.400000000000006</v>
      </c>
      <c r="Z135" s="91">
        <v>100.9</v>
      </c>
      <c r="AA135" s="91">
        <v>91.4</v>
      </c>
      <c r="AB135" s="91">
        <v>63</v>
      </c>
      <c r="AC135" s="91">
        <v>58.8</v>
      </c>
      <c r="AD135" s="91">
        <v>120.8</v>
      </c>
      <c r="AE135" s="91">
        <v>59.9</v>
      </c>
      <c r="AF135" s="91">
        <v>74.7</v>
      </c>
      <c r="AG135" s="91">
        <v>111.5</v>
      </c>
      <c r="AH135" s="91">
        <v>109.9</v>
      </c>
      <c r="AI135" s="91">
        <v>59</v>
      </c>
      <c r="AJ135" s="91">
        <v>81.3</v>
      </c>
      <c r="AK135" s="91">
        <v>47.6</v>
      </c>
      <c r="AL135" s="91">
        <v>83.3</v>
      </c>
      <c r="AM135" s="91">
        <v>65.5</v>
      </c>
      <c r="AN135" s="91">
        <v>117.5</v>
      </c>
      <c r="AO135" s="91">
        <v>123.5</v>
      </c>
      <c r="AP135" s="91">
        <v>106.8</v>
      </c>
      <c r="AQ135" s="91">
        <v>107.1</v>
      </c>
      <c r="AR135" s="91">
        <v>149.19999999999999</v>
      </c>
      <c r="AS135" s="91">
        <v>138.6</v>
      </c>
      <c r="AT135" s="91">
        <v>44.3</v>
      </c>
      <c r="AU135" s="91">
        <v>48.3</v>
      </c>
      <c r="AV135" s="91">
        <v>39.700000000000003</v>
      </c>
      <c r="AW135" s="91">
        <v>41.9</v>
      </c>
      <c r="AX135" s="91">
        <v>44.1</v>
      </c>
      <c r="AY135" s="91">
        <v>60.2</v>
      </c>
      <c r="AZ135" s="91">
        <v>48.9</v>
      </c>
      <c r="BA135" s="89" t="s">
        <v>105</v>
      </c>
      <c r="BB135" s="91">
        <v>98.6</v>
      </c>
      <c r="BC135" s="91">
        <v>125.6</v>
      </c>
    </row>
    <row r="136" spans="1:55">
      <c r="A136" s="84" t="s">
        <v>302</v>
      </c>
      <c r="B136" s="84" t="s">
        <v>308</v>
      </c>
      <c r="C136" s="91">
        <v>94.3</v>
      </c>
      <c r="D136" s="91">
        <v>94.5</v>
      </c>
      <c r="E136" s="91">
        <v>95.9</v>
      </c>
      <c r="F136" s="91">
        <v>100</v>
      </c>
      <c r="G136" s="91">
        <v>97.8</v>
      </c>
      <c r="H136" s="91">
        <v>98</v>
      </c>
      <c r="I136" s="91">
        <v>98.1</v>
      </c>
      <c r="J136" s="91">
        <v>98.2</v>
      </c>
      <c r="K136" s="91">
        <v>98.6</v>
      </c>
      <c r="L136" s="91">
        <v>98.6</v>
      </c>
      <c r="M136" s="91">
        <v>98.7</v>
      </c>
      <c r="N136" s="91">
        <v>99</v>
      </c>
      <c r="O136" s="91">
        <v>103.1</v>
      </c>
      <c r="P136" s="91">
        <v>42.7</v>
      </c>
      <c r="Q136" s="91">
        <v>66.7</v>
      </c>
      <c r="R136" s="91">
        <v>125.7</v>
      </c>
      <c r="S136" s="91">
        <v>99.3</v>
      </c>
      <c r="T136" s="91">
        <v>63.1</v>
      </c>
      <c r="U136" s="91">
        <v>104.7</v>
      </c>
      <c r="V136" s="91">
        <v>89</v>
      </c>
      <c r="W136" s="91">
        <v>89.6</v>
      </c>
      <c r="X136" s="91">
        <v>105.4</v>
      </c>
      <c r="Y136" s="91">
        <v>65.5</v>
      </c>
      <c r="Z136" s="91">
        <v>95.3</v>
      </c>
      <c r="AA136" s="91">
        <v>86.3</v>
      </c>
      <c r="AB136" s="91">
        <v>59.5</v>
      </c>
      <c r="AC136" s="91">
        <v>55.5</v>
      </c>
      <c r="AD136" s="91">
        <v>114.1</v>
      </c>
      <c r="AE136" s="91">
        <v>56.6</v>
      </c>
      <c r="AF136" s="91">
        <v>70.599999999999994</v>
      </c>
      <c r="AG136" s="91">
        <v>105.3</v>
      </c>
      <c r="AH136" s="91">
        <v>103.8</v>
      </c>
      <c r="AI136" s="91">
        <v>55.7</v>
      </c>
      <c r="AJ136" s="91">
        <v>76.8</v>
      </c>
      <c r="AK136" s="91">
        <v>45</v>
      </c>
      <c r="AL136" s="91">
        <v>78.599999999999994</v>
      </c>
      <c r="AM136" s="91">
        <v>61.9</v>
      </c>
      <c r="AN136" s="91">
        <v>111</v>
      </c>
      <c r="AO136" s="91">
        <v>116.7</v>
      </c>
      <c r="AP136" s="91">
        <v>100.9</v>
      </c>
      <c r="AQ136" s="91">
        <v>101.2</v>
      </c>
      <c r="AR136" s="91">
        <v>141</v>
      </c>
      <c r="AS136" s="91">
        <v>130.9</v>
      </c>
      <c r="AT136" s="91">
        <v>41.9</v>
      </c>
      <c r="AU136" s="91">
        <v>45.6</v>
      </c>
      <c r="AV136" s="91">
        <v>37.5</v>
      </c>
      <c r="AW136" s="91">
        <v>39.5</v>
      </c>
      <c r="AX136" s="91">
        <v>41.7</v>
      </c>
      <c r="AY136" s="91">
        <v>56.8</v>
      </c>
      <c r="AZ136" s="91">
        <v>46.2</v>
      </c>
      <c r="BA136" s="89" t="s">
        <v>105</v>
      </c>
      <c r="BB136" s="91">
        <v>93.2</v>
      </c>
      <c r="BC136" s="91">
        <v>118.6</v>
      </c>
    </row>
    <row r="137" spans="1:55">
      <c r="A137" s="84" t="s">
        <v>302</v>
      </c>
      <c r="B137" s="84" t="s">
        <v>309</v>
      </c>
      <c r="C137" s="92">
        <v>12817343</v>
      </c>
      <c r="D137" s="92">
        <v>12772339</v>
      </c>
      <c r="E137" s="92">
        <v>12607362</v>
      </c>
      <c r="F137" s="92">
        <v>11800605</v>
      </c>
      <c r="G137" s="92">
        <v>9545603</v>
      </c>
      <c r="H137" s="92">
        <v>9517575</v>
      </c>
      <c r="I137" s="92">
        <v>9499787</v>
      </c>
      <c r="J137" s="92">
        <v>9485070</v>
      </c>
      <c r="K137" s="92">
        <v>9417493</v>
      </c>
      <c r="L137" s="92">
        <v>9391594</v>
      </c>
      <c r="M137" s="92">
        <v>9355341</v>
      </c>
      <c r="N137" s="92">
        <v>9129310</v>
      </c>
      <c r="O137" s="92">
        <v>365101</v>
      </c>
      <c r="P137" s="92">
        <v>74771</v>
      </c>
      <c r="Q137" s="92">
        <v>3953651</v>
      </c>
      <c r="R137" s="92">
        <v>1810926</v>
      </c>
      <c r="S137" s="92">
        <v>2580060</v>
      </c>
      <c r="T137" s="92">
        <v>14717</v>
      </c>
      <c r="U137" s="92">
        <v>167124</v>
      </c>
      <c r="V137" s="92">
        <v>226032</v>
      </c>
      <c r="W137" s="92">
        <v>1080913</v>
      </c>
      <c r="X137" s="92">
        <v>1998481</v>
      </c>
      <c r="Y137" s="92">
        <v>328041</v>
      </c>
      <c r="Z137" s="92">
        <v>1604515</v>
      </c>
      <c r="AA137" s="92">
        <v>19300</v>
      </c>
      <c r="AB137" s="92">
        <v>17938</v>
      </c>
      <c r="AC137" s="92">
        <v>28028</v>
      </c>
      <c r="AD137" s="92">
        <v>39947</v>
      </c>
      <c r="AE137" s="92">
        <v>27085900</v>
      </c>
      <c r="AF137" s="92">
        <v>6599</v>
      </c>
      <c r="AG137" s="92">
        <v>631512</v>
      </c>
      <c r="AH137" s="92">
        <v>294628</v>
      </c>
      <c r="AI137" s="92">
        <v>1445297</v>
      </c>
      <c r="AJ137" s="92">
        <v>179930</v>
      </c>
      <c r="AK137" s="92">
        <v>533881</v>
      </c>
      <c r="AL137" s="92">
        <v>36252</v>
      </c>
      <c r="AM137" s="92">
        <v>67577</v>
      </c>
      <c r="AN137" s="92">
        <v>187100</v>
      </c>
      <c r="AO137" s="92">
        <v>3519994</v>
      </c>
      <c r="AP137" s="92">
        <v>1572439</v>
      </c>
      <c r="AQ137" s="92">
        <v>1620293</v>
      </c>
      <c r="AR137" s="92">
        <v>2590089</v>
      </c>
      <c r="AS137" s="92">
        <v>606146</v>
      </c>
      <c r="AT137" s="92">
        <v>61956</v>
      </c>
      <c r="AU137" s="92">
        <v>3125</v>
      </c>
      <c r="AV137" s="92">
        <v>437296</v>
      </c>
      <c r="AW137" s="92">
        <v>1239645</v>
      </c>
      <c r="AX137" s="92">
        <v>3067210</v>
      </c>
      <c r="AY137" s="92">
        <v>1098799</v>
      </c>
      <c r="AZ137" s="92">
        <v>25347</v>
      </c>
      <c r="BA137" s="89" t="s">
        <v>105</v>
      </c>
      <c r="BB137" s="92">
        <v>14964380</v>
      </c>
      <c r="BC137" s="92">
        <v>482676900</v>
      </c>
    </row>
    <row r="138" spans="1:55">
      <c r="A138" s="84" t="s">
        <v>302</v>
      </c>
      <c r="B138" s="84" t="s">
        <v>310</v>
      </c>
      <c r="C138" s="91">
        <v>100</v>
      </c>
      <c r="D138" s="91">
        <v>100</v>
      </c>
      <c r="E138" s="91">
        <v>100</v>
      </c>
      <c r="F138" s="91">
        <v>100</v>
      </c>
      <c r="G138" s="91">
        <v>100</v>
      </c>
      <c r="H138" s="91">
        <v>100</v>
      </c>
      <c r="I138" s="91">
        <v>100</v>
      </c>
      <c r="J138" s="91">
        <v>100</v>
      </c>
      <c r="K138" s="91">
        <v>100</v>
      </c>
      <c r="L138" s="91">
        <v>100</v>
      </c>
      <c r="M138" s="91">
        <v>100</v>
      </c>
      <c r="N138" s="91">
        <v>100</v>
      </c>
      <c r="O138" s="91">
        <v>100</v>
      </c>
      <c r="P138" s="91">
        <v>100</v>
      </c>
      <c r="Q138" s="91">
        <v>100</v>
      </c>
      <c r="R138" s="91">
        <v>100</v>
      </c>
      <c r="S138" s="91">
        <v>100</v>
      </c>
      <c r="T138" s="91">
        <v>100</v>
      </c>
      <c r="U138" s="91">
        <v>100</v>
      </c>
      <c r="V138" s="91">
        <v>100</v>
      </c>
      <c r="W138" s="91">
        <v>100</v>
      </c>
      <c r="X138" s="91">
        <v>100</v>
      </c>
      <c r="Y138" s="91">
        <v>100</v>
      </c>
      <c r="Z138" s="91">
        <v>100</v>
      </c>
      <c r="AA138" s="91">
        <v>100</v>
      </c>
      <c r="AB138" s="91">
        <v>100</v>
      </c>
      <c r="AC138" s="91">
        <v>100</v>
      </c>
      <c r="AD138" s="91">
        <v>100</v>
      </c>
      <c r="AE138" s="91">
        <v>100</v>
      </c>
      <c r="AF138" s="91">
        <v>100</v>
      </c>
      <c r="AG138" s="91">
        <v>100</v>
      </c>
      <c r="AH138" s="91">
        <v>100</v>
      </c>
      <c r="AI138" s="91">
        <v>100</v>
      </c>
      <c r="AJ138" s="91">
        <v>100</v>
      </c>
      <c r="AK138" s="91">
        <v>100</v>
      </c>
      <c r="AL138" s="91">
        <v>100</v>
      </c>
      <c r="AM138" s="91">
        <v>100</v>
      </c>
      <c r="AN138" s="91">
        <v>100</v>
      </c>
      <c r="AO138" s="91">
        <v>100</v>
      </c>
      <c r="AP138" s="91">
        <v>100</v>
      </c>
      <c r="AQ138" s="91">
        <v>100</v>
      </c>
      <c r="AR138" s="91">
        <v>100</v>
      </c>
      <c r="AS138" s="91">
        <v>100</v>
      </c>
      <c r="AT138" s="91">
        <v>100</v>
      </c>
      <c r="AU138" s="91">
        <v>100</v>
      </c>
      <c r="AV138" s="91">
        <v>100</v>
      </c>
      <c r="AW138" s="91">
        <v>100</v>
      </c>
      <c r="AX138" s="91">
        <v>100</v>
      </c>
      <c r="AY138" s="91">
        <v>100</v>
      </c>
      <c r="AZ138" s="91">
        <v>100</v>
      </c>
      <c r="BA138" s="89" t="s">
        <v>105</v>
      </c>
      <c r="BB138" s="92">
        <v>100</v>
      </c>
      <c r="BC138" s="92">
        <v>100</v>
      </c>
    </row>
    <row r="139" spans="1:55">
      <c r="A139" s="84" t="s">
        <v>302</v>
      </c>
      <c r="B139" s="84" t="s">
        <v>311</v>
      </c>
      <c r="C139" s="92">
        <v>12817343</v>
      </c>
      <c r="D139" s="92">
        <v>12772339</v>
      </c>
      <c r="E139" s="92">
        <v>12607362</v>
      </c>
      <c r="F139" s="92">
        <v>11800605</v>
      </c>
      <c r="G139" s="92">
        <v>9545603</v>
      </c>
      <c r="H139" s="92">
        <v>9517575</v>
      </c>
      <c r="I139" s="92">
        <v>9499787</v>
      </c>
      <c r="J139" s="92">
        <v>9485070</v>
      </c>
      <c r="K139" s="92">
        <v>9417493</v>
      </c>
      <c r="L139" s="92">
        <v>9391594</v>
      </c>
      <c r="M139" s="92">
        <v>9355341</v>
      </c>
      <c r="N139" s="92">
        <v>9129310</v>
      </c>
      <c r="O139" s="92">
        <v>365101</v>
      </c>
      <c r="P139" s="92">
        <v>38230</v>
      </c>
      <c r="Q139" s="92">
        <v>156370</v>
      </c>
      <c r="R139" s="92">
        <v>243165</v>
      </c>
      <c r="S139" s="92">
        <v>2580060</v>
      </c>
      <c r="T139" s="92">
        <v>14717</v>
      </c>
      <c r="U139" s="92">
        <v>167124</v>
      </c>
      <c r="V139" s="92">
        <v>226032</v>
      </c>
      <c r="W139" s="92">
        <v>1080913</v>
      </c>
      <c r="X139" s="92">
        <v>1998481</v>
      </c>
      <c r="Y139" s="92">
        <v>45004</v>
      </c>
      <c r="Z139" s="92">
        <v>1604515</v>
      </c>
      <c r="AA139" s="92">
        <v>19300</v>
      </c>
      <c r="AB139" s="92">
        <v>17789</v>
      </c>
      <c r="AC139" s="92">
        <v>28028</v>
      </c>
      <c r="AD139" s="92">
        <v>39947</v>
      </c>
      <c r="AE139" s="92">
        <v>98323</v>
      </c>
      <c r="AF139" s="92">
        <v>6599</v>
      </c>
      <c r="AG139" s="92">
        <v>631512</v>
      </c>
      <c r="AH139" s="92">
        <v>294628</v>
      </c>
      <c r="AI139" s="92">
        <v>361804</v>
      </c>
      <c r="AJ139" s="92">
        <v>179930</v>
      </c>
      <c r="AK139" s="92">
        <v>126746</v>
      </c>
      <c r="AL139" s="92">
        <v>36252</v>
      </c>
      <c r="AM139" s="92">
        <v>67577</v>
      </c>
      <c r="AN139" s="92">
        <v>187100</v>
      </c>
      <c r="AO139" s="92">
        <v>369077</v>
      </c>
      <c r="AP139" s="92">
        <v>1833021</v>
      </c>
      <c r="AQ139" s="92">
        <v>10009</v>
      </c>
      <c r="AR139" s="92">
        <v>323587</v>
      </c>
      <c r="AS139" s="92">
        <v>439140</v>
      </c>
      <c r="AT139" s="92">
        <v>61956</v>
      </c>
      <c r="AU139" s="92">
        <v>3125</v>
      </c>
      <c r="AV139" s="92">
        <v>7108</v>
      </c>
      <c r="AW139" s="92">
        <v>8997</v>
      </c>
      <c r="AX139" s="92">
        <v>29766</v>
      </c>
      <c r="AY139" s="92">
        <v>550363</v>
      </c>
      <c r="AZ139" s="92">
        <v>12959</v>
      </c>
      <c r="BA139" s="89" t="s">
        <v>105</v>
      </c>
      <c r="BB139" s="92">
        <v>11287908</v>
      </c>
      <c r="BC139" s="92">
        <v>4152417</v>
      </c>
    </row>
    <row r="140" spans="1:55">
      <c r="A140" s="84" t="s">
        <v>302</v>
      </c>
      <c r="B140" s="84" t="s">
        <v>312</v>
      </c>
      <c r="C140" s="92">
        <v>25455</v>
      </c>
      <c r="D140" s="92">
        <v>25583</v>
      </c>
      <c r="E140" s="92">
        <v>26733</v>
      </c>
      <c r="F140" s="92">
        <v>29701</v>
      </c>
      <c r="G140" s="92">
        <v>28504</v>
      </c>
      <c r="H140" s="92">
        <v>28686</v>
      </c>
      <c r="I140" s="92">
        <v>28815</v>
      </c>
      <c r="J140" s="92">
        <v>28887</v>
      </c>
      <c r="K140" s="92">
        <v>29163</v>
      </c>
      <c r="L140" s="92">
        <v>29195</v>
      </c>
      <c r="M140" s="92">
        <v>29269</v>
      </c>
      <c r="N140" s="92">
        <v>29592</v>
      </c>
      <c r="O140" s="92">
        <v>33548</v>
      </c>
      <c r="P140" s="92">
        <v>5169</v>
      </c>
      <c r="Q140" s="92">
        <v>14868</v>
      </c>
      <c r="R140" s="92">
        <v>43837</v>
      </c>
      <c r="S140" s="92">
        <v>32137</v>
      </c>
      <c r="T140" s="92">
        <v>11038</v>
      </c>
      <c r="U140" s="92">
        <v>36652</v>
      </c>
      <c r="V140" s="92">
        <v>20324</v>
      </c>
      <c r="W140" s="92">
        <v>23214</v>
      </c>
      <c r="X140" s="92">
        <v>30758</v>
      </c>
      <c r="Y140" s="92">
        <v>10476</v>
      </c>
      <c r="Z140" s="92">
        <v>26818</v>
      </c>
      <c r="AA140" s="92">
        <v>23268</v>
      </c>
      <c r="AB140" s="92">
        <v>8482</v>
      </c>
      <c r="AC140" s="92">
        <v>9049</v>
      </c>
      <c r="AD140" s="92">
        <v>78706</v>
      </c>
      <c r="AE140" s="92">
        <v>9832</v>
      </c>
      <c r="AF140" s="92">
        <v>15923</v>
      </c>
      <c r="AG140" s="92">
        <v>38015</v>
      </c>
      <c r="AH140" s="92">
        <v>35238</v>
      </c>
      <c r="AI140" s="92">
        <v>9393</v>
      </c>
      <c r="AJ140" s="92">
        <v>17018</v>
      </c>
      <c r="AK140" s="92">
        <v>6260</v>
      </c>
      <c r="AL140" s="92">
        <v>17694</v>
      </c>
      <c r="AM140" s="92">
        <v>12445</v>
      </c>
      <c r="AN140" s="92">
        <v>34885</v>
      </c>
      <c r="AO140" s="92">
        <v>39355</v>
      </c>
      <c r="AP140" s="92">
        <v>29207</v>
      </c>
      <c r="AQ140" s="92">
        <v>31473</v>
      </c>
      <c r="AR140" s="92">
        <v>66187</v>
      </c>
      <c r="AS140" s="92">
        <v>55901</v>
      </c>
      <c r="AT140" s="92">
        <v>3705</v>
      </c>
      <c r="AU140" s="92">
        <v>5045</v>
      </c>
      <c r="AV140" s="92">
        <v>3459</v>
      </c>
      <c r="AW140" s="92">
        <v>3088</v>
      </c>
      <c r="AX140" s="92">
        <v>4082</v>
      </c>
      <c r="AY140" s="92">
        <v>7585</v>
      </c>
      <c r="AZ140" s="92">
        <v>3372</v>
      </c>
      <c r="BA140" s="89" t="s">
        <v>105</v>
      </c>
      <c r="BB140" s="92">
        <v>36439</v>
      </c>
      <c r="BC140" s="92">
        <v>32430</v>
      </c>
    </row>
    <row r="141" spans="1:55">
      <c r="A141" s="84" t="s">
        <v>302</v>
      </c>
      <c r="B141" s="84" t="s">
        <v>313</v>
      </c>
      <c r="C141" s="92">
        <v>12817343</v>
      </c>
      <c r="D141" s="92">
        <v>12752552</v>
      </c>
      <c r="E141" s="92">
        <v>12402415</v>
      </c>
      <c r="F141" s="92">
        <v>11130459</v>
      </c>
      <c r="G141" s="92">
        <v>9210588</v>
      </c>
      <c r="H141" s="92">
        <v>9162977</v>
      </c>
      <c r="I141" s="92">
        <v>9134798</v>
      </c>
      <c r="J141" s="92">
        <v>9112812</v>
      </c>
      <c r="K141" s="92">
        <v>9009841</v>
      </c>
      <c r="L141" s="92">
        <v>8979932</v>
      </c>
      <c r="M141" s="92">
        <v>8936453</v>
      </c>
      <c r="N141" s="92">
        <v>8696935</v>
      </c>
      <c r="O141" s="92">
        <v>333889</v>
      </c>
      <c r="P141" s="92">
        <v>84504</v>
      </c>
      <c r="Q141" s="92">
        <v>221237</v>
      </c>
      <c r="R141" s="92">
        <v>182517</v>
      </c>
      <c r="S141" s="92">
        <v>2451910</v>
      </c>
      <c r="T141" s="92">
        <v>21986</v>
      </c>
      <c r="U141" s="92">
        <v>150511</v>
      </c>
      <c r="V141" s="92">
        <v>239518</v>
      </c>
      <c r="W141" s="92">
        <v>1137611</v>
      </c>
      <c r="X141" s="92">
        <v>1789013</v>
      </c>
      <c r="Y141" s="92">
        <v>64791</v>
      </c>
      <c r="Z141" s="92">
        <v>1587758</v>
      </c>
      <c r="AA141" s="92">
        <v>21089</v>
      </c>
      <c r="AB141" s="92">
        <v>28179</v>
      </c>
      <c r="AC141" s="92">
        <v>47611</v>
      </c>
      <c r="AD141" s="92">
        <v>33016</v>
      </c>
      <c r="AE141" s="92">
        <v>163928</v>
      </c>
      <c r="AF141" s="92">
        <v>8819</v>
      </c>
      <c r="AG141" s="92">
        <v>565708</v>
      </c>
      <c r="AH141" s="92">
        <v>267643</v>
      </c>
      <c r="AI141" s="92">
        <v>612656</v>
      </c>
      <c r="AJ141" s="92">
        <v>220913</v>
      </c>
      <c r="AK141" s="92">
        <v>265633</v>
      </c>
      <c r="AL141" s="92">
        <v>43479</v>
      </c>
      <c r="AM141" s="92">
        <v>102971</v>
      </c>
      <c r="AN141" s="92">
        <v>158962</v>
      </c>
      <c r="AO141" s="92">
        <v>298404</v>
      </c>
      <c r="AP141" s="92">
        <v>1713084</v>
      </c>
      <c r="AQ141" s="92">
        <v>9329</v>
      </c>
      <c r="AR141" s="92">
        <v>216535</v>
      </c>
      <c r="AS141" s="92">
        <v>316313</v>
      </c>
      <c r="AT141" s="92">
        <v>139630</v>
      </c>
      <c r="AU141" s="92">
        <v>6462</v>
      </c>
      <c r="AV141" s="92">
        <v>17862</v>
      </c>
      <c r="AW141" s="92">
        <v>21459</v>
      </c>
      <c r="AX141" s="92">
        <v>67366</v>
      </c>
      <c r="AY141" s="92">
        <v>913433</v>
      </c>
      <c r="AZ141" s="92">
        <v>26482</v>
      </c>
      <c r="BA141" s="89" t="s">
        <v>105</v>
      </c>
      <c r="BB141" s="92">
        <v>11427390</v>
      </c>
      <c r="BC141" s="92">
        <v>3301698</v>
      </c>
    </row>
    <row r="142" spans="1:55">
      <c r="A142" s="84" t="s">
        <v>302</v>
      </c>
      <c r="B142" s="84" t="s">
        <v>314</v>
      </c>
      <c r="C142" s="92">
        <v>12837230</v>
      </c>
      <c r="D142" s="92">
        <v>12772339</v>
      </c>
      <c r="E142" s="92">
        <v>12421659</v>
      </c>
      <c r="F142" s="92">
        <v>11147729</v>
      </c>
      <c r="G142" s="92">
        <v>9224879</v>
      </c>
      <c r="H142" s="92">
        <v>9177194</v>
      </c>
      <c r="I142" s="92">
        <v>9148971</v>
      </c>
      <c r="J142" s="92">
        <v>9126951</v>
      </c>
      <c r="K142" s="92">
        <v>9023820</v>
      </c>
      <c r="L142" s="92">
        <v>8993865</v>
      </c>
      <c r="M142" s="92">
        <v>8950319</v>
      </c>
      <c r="N142" s="92">
        <v>8710430</v>
      </c>
      <c r="O142" s="92">
        <v>334407</v>
      </c>
      <c r="P142" s="92">
        <v>84635</v>
      </c>
      <c r="Q142" s="92">
        <v>221581</v>
      </c>
      <c r="R142" s="92">
        <v>182800</v>
      </c>
      <c r="S142" s="92">
        <v>2455715</v>
      </c>
      <c r="T142" s="92">
        <v>22020</v>
      </c>
      <c r="U142" s="92">
        <v>150744</v>
      </c>
      <c r="V142" s="92">
        <v>239890</v>
      </c>
      <c r="W142" s="92">
        <v>1139376</v>
      </c>
      <c r="X142" s="92">
        <v>1791788</v>
      </c>
      <c r="Y142" s="92">
        <v>64892</v>
      </c>
      <c r="Z142" s="92">
        <v>1590222</v>
      </c>
      <c r="AA142" s="92">
        <v>21122</v>
      </c>
      <c r="AB142" s="92">
        <v>28223</v>
      </c>
      <c r="AC142" s="92">
        <v>47685</v>
      </c>
      <c r="AD142" s="92">
        <v>33068</v>
      </c>
      <c r="AE142" s="92">
        <v>164182</v>
      </c>
      <c r="AF142" s="92">
        <v>8833</v>
      </c>
      <c r="AG142" s="92">
        <v>566586</v>
      </c>
      <c r="AH142" s="92">
        <v>268058</v>
      </c>
      <c r="AI142" s="92">
        <v>613607</v>
      </c>
      <c r="AJ142" s="92">
        <v>221256</v>
      </c>
      <c r="AK142" s="92">
        <v>266045</v>
      </c>
      <c r="AL142" s="92">
        <v>43546</v>
      </c>
      <c r="AM142" s="92">
        <v>103131</v>
      </c>
      <c r="AN142" s="92">
        <v>159209</v>
      </c>
      <c r="AO142" s="92">
        <v>298867</v>
      </c>
      <c r="AP142" s="92">
        <v>1715742</v>
      </c>
      <c r="AQ142" s="92">
        <v>9343</v>
      </c>
      <c r="AR142" s="92">
        <v>216871</v>
      </c>
      <c r="AS142" s="92">
        <v>316804</v>
      </c>
      <c r="AT142" s="92">
        <v>139847</v>
      </c>
      <c r="AU142" s="92">
        <v>6472</v>
      </c>
      <c r="AV142" s="92">
        <v>17889</v>
      </c>
      <c r="AW142" s="92">
        <v>21492</v>
      </c>
      <c r="AX142" s="92">
        <v>67470</v>
      </c>
      <c r="AY142" s="92">
        <v>914851</v>
      </c>
      <c r="AZ142" s="92">
        <v>26523</v>
      </c>
      <c r="BA142" s="89" t="s">
        <v>105</v>
      </c>
      <c r="BB142" s="92">
        <v>11445121</v>
      </c>
      <c r="BC142" s="92">
        <v>3306821</v>
      </c>
    </row>
    <row r="143" spans="1:55">
      <c r="A143" s="84" t="s">
        <v>302</v>
      </c>
      <c r="B143" s="84" t="s">
        <v>315</v>
      </c>
      <c r="C143" s="92">
        <v>13589053</v>
      </c>
      <c r="D143" s="92">
        <v>13520361</v>
      </c>
      <c r="E143" s="92">
        <v>13149142</v>
      </c>
      <c r="F143" s="92">
        <v>11800605</v>
      </c>
      <c r="G143" s="92">
        <v>9765141</v>
      </c>
      <c r="H143" s="92">
        <v>9714664</v>
      </c>
      <c r="I143" s="92">
        <v>9684788</v>
      </c>
      <c r="J143" s="92">
        <v>9661478</v>
      </c>
      <c r="K143" s="92">
        <v>9552307</v>
      </c>
      <c r="L143" s="92">
        <v>9520598</v>
      </c>
      <c r="M143" s="92">
        <v>9474501</v>
      </c>
      <c r="N143" s="92">
        <v>9220562</v>
      </c>
      <c r="O143" s="92">
        <v>353992</v>
      </c>
      <c r="P143" s="92">
        <v>89592</v>
      </c>
      <c r="Q143" s="92">
        <v>234558</v>
      </c>
      <c r="R143" s="92">
        <v>193506</v>
      </c>
      <c r="S143" s="92">
        <v>2599535</v>
      </c>
      <c r="T143" s="92">
        <v>23310</v>
      </c>
      <c r="U143" s="92">
        <v>159573</v>
      </c>
      <c r="V143" s="92">
        <v>253939</v>
      </c>
      <c r="W143" s="92">
        <v>1206105</v>
      </c>
      <c r="X143" s="92">
        <v>1896726</v>
      </c>
      <c r="Y143" s="92">
        <v>68692</v>
      </c>
      <c r="Z143" s="92">
        <v>1683354</v>
      </c>
      <c r="AA143" s="92">
        <v>22359</v>
      </c>
      <c r="AB143" s="92">
        <v>29876</v>
      </c>
      <c r="AC143" s="92">
        <v>50477</v>
      </c>
      <c r="AD143" s="92">
        <v>35004</v>
      </c>
      <c r="AE143" s="92">
        <v>173797</v>
      </c>
      <c r="AF143" s="92">
        <v>9350</v>
      </c>
      <c r="AG143" s="92">
        <v>599769</v>
      </c>
      <c r="AH143" s="92">
        <v>283757</v>
      </c>
      <c r="AI143" s="92">
        <v>649543</v>
      </c>
      <c r="AJ143" s="92">
        <v>234214</v>
      </c>
      <c r="AK143" s="92">
        <v>281626</v>
      </c>
      <c r="AL143" s="92">
        <v>46096</v>
      </c>
      <c r="AM143" s="92">
        <v>109171</v>
      </c>
      <c r="AN143" s="92">
        <v>168533</v>
      </c>
      <c r="AO143" s="92">
        <v>316371</v>
      </c>
      <c r="AP143" s="92">
        <v>1816226</v>
      </c>
      <c r="AQ143" s="92">
        <v>9890</v>
      </c>
      <c r="AR143" s="92">
        <v>229572</v>
      </c>
      <c r="AS143" s="92">
        <v>335358</v>
      </c>
      <c r="AT143" s="92">
        <v>148037</v>
      </c>
      <c r="AU143" s="92">
        <v>6851</v>
      </c>
      <c r="AV143" s="92">
        <v>18937</v>
      </c>
      <c r="AW143" s="92">
        <v>22751</v>
      </c>
      <c r="AX143" s="92">
        <v>71422</v>
      </c>
      <c r="AY143" s="92">
        <v>968430</v>
      </c>
      <c r="AZ143" s="92">
        <v>28077</v>
      </c>
      <c r="BA143" s="89" t="s">
        <v>105</v>
      </c>
      <c r="BB143" s="92">
        <v>12115413</v>
      </c>
      <c r="BC143" s="92">
        <v>3500488</v>
      </c>
    </row>
    <row r="144" spans="1:55">
      <c r="A144" s="84" t="s">
        <v>302</v>
      </c>
      <c r="B144" s="84" t="s">
        <v>316</v>
      </c>
      <c r="C144" s="92">
        <v>25500</v>
      </c>
      <c r="D144" s="92">
        <v>25500</v>
      </c>
      <c r="E144" s="92">
        <v>26300</v>
      </c>
      <c r="F144" s="92">
        <v>28000</v>
      </c>
      <c r="G144" s="92">
        <v>27500</v>
      </c>
      <c r="H144" s="92">
        <v>27600</v>
      </c>
      <c r="I144" s="92">
        <v>27700</v>
      </c>
      <c r="J144" s="92">
        <v>27800</v>
      </c>
      <c r="K144" s="92">
        <v>27900</v>
      </c>
      <c r="L144" s="92">
        <v>27900</v>
      </c>
      <c r="M144" s="92">
        <v>28000</v>
      </c>
      <c r="N144" s="92">
        <v>28200</v>
      </c>
      <c r="O144" s="92">
        <v>30700</v>
      </c>
      <c r="P144" s="92">
        <v>11400</v>
      </c>
      <c r="Q144" s="92">
        <v>21000</v>
      </c>
      <c r="R144" s="92">
        <v>32900</v>
      </c>
      <c r="S144" s="92">
        <v>30500</v>
      </c>
      <c r="T144" s="92">
        <v>16500</v>
      </c>
      <c r="U144" s="92">
        <v>33000</v>
      </c>
      <c r="V144" s="92">
        <v>21500</v>
      </c>
      <c r="W144" s="92">
        <v>24400</v>
      </c>
      <c r="X144" s="92">
        <v>27500</v>
      </c>
      <c r="Y144" s="92">
        <v>15100</v>
      </c>
      <c r="Z144" s="92">
        <v>26500</v>
      </c>
      <c r="AA144" s="92">
        <v>25400</v>
      </c>
      <c r="AB144" s="92">
        <v>13400</v>
      </c>
      <c r="AC144" s="92">
        <v>15400</v>
      </c>
      <c r="AD144" s="92">
        <v>65100</v>
      </c>
      <c r="AE144" s="92">
        <v>16400</v>
      </c>
      <c r="AF144" s="92">
        <v>21300</v>
      </c>
      <c r="AG144" s="92">
        <v>34100</v>
      </c>
      <c r="AH144" s="92">
        <v>32000</v>
      </c>
      <c r="AI144" s="92">
        <v>15900</v>
      </c>
      <c r="AJ144" s="92">
        <v>20900</v>
      </c>
      <c r="AK144" s="92">
        <v>13100</v>
      </c>
      <c r="AL144" s="92">
        <v>21200</v>
      </c>
      <c r="AM144" s="92">
        <v>19000</v>
      </c>
      <c r="AN144" s="92">
        <v>29600</v>
      </c>
      <c r="AO144" s="92">
        <v>31800</v>
      </c>
      <c r="AP144" s="92">
        <v>27300</v>
      </c>
      <c r="AQ144" s="92">
        <v>29300</v>
      </c>
      <c r="AR144" s="92">
        <v>44300</v>
      </c>
      <c r="AS144" s="92">
        <v>40300</v>
      </c>
      <c r="AT144" s="92">
        <v>8400</v>
      </c>
      <c r="AU144" s="92">
        <v>10400</v>
      </c>
      <c r="AV144" s="92">
        <v>8700</v>
      </c>
      <c r="AW144" s="92">
        <v>7400</v>
      </c>
      <c r="AX144" s="92">
        <v>9200</v>
      </c>
      <c r="AY144" s="92">
        <v>12600</v>
      </c>
      <c r="AZ144" s="92">
        <v>6900</v>
      </c>
      <c r="BA144" s="89" t="s">
        <v>105</v>
      </c>
      <c r="BB144" s="92">
        <v>36900</v>
      </c>
      <c r="BC144" s="92">
        <v>25800</v>
      </c>
    </row>
    <row r="145" spans="1:55">
      <c r="A145" s="84" t="s">
        <v>302</v>
      </c>
      <c r="B145" s="84" t="s">
        <v>317</v>
      </c>
      <c r="C145" s="92">
        <v>25500</v>
      </c>
      <c r="D145" s="92">
        <v>25600</v>
      </c>
      <c r="E145" s="92">
        <v>26300</v>
      </c>
      <c r="F145" s="92">
        <v>28100</v>
      </c>
      <c r="G145" s="92">
        <v>27500</v>
      </c>
      <c r="H145" s="92">
        <v>27700</v>
      </c>
      <c r="I145" s="92">
        <v>27800</v>
      </c>
      <c r="J145" s="92">
        <v>27800</v>
      </c>
      <c r="K145" s="92">
        <v>27900</v>
      </c>
      <c r="L145" s="92">
        <v>28000</v>
      </c>
      <c r="M145" s="92">
        <v>28000</v>
      </c>
      <c r="N145" s="92">
        <v>28200</v>
      </c>
      <c r="O145" s="92">
        <v>30700</v>
      </c>
      <c r="P145" s="92">
        <v>11400</v>
      </c>
      <c r="Q145" s="92">
        <v>21100</v>
      </c>
      <c r="R145" s="92">
        <v>33000</v>
      </c>
      <c r="S145" s="92">
        <v>30600</v>
      </c>
      <c r="T145" s="92">
        <v>16500</v>
      </c>
      <c r="U145" s="92">
        <v>33100</v>
      </c>
      <c r="V145" s="92">
        <v>21600</v>
      </c>
      <c r="W145" s="92">
        <v>24500</v>
      </c>
      <c r="X145" s="92">
        <v>27600</v>
      </c>
      <c r="Y145" s="92">
        <v>15100</v>
      </c>
      <c r="Z145" s="92">
        <v>26600</v>
      </c>
      <c r="AA145" s="92">
        <v>25500</v>
      </c>
      <c r="AB145" s="92">
        <v>13500</v>
      </c>
      <c r="AC145" s="92">
        <v>15400</v>
      </c>
      <c r="AD145" s="92">
        <v>65200</v>
      </c>
      <c r="AE145" s="92">
        <v>16400</v>
      </c>
      <c r="AF145" s="92">
        <v>21300</v>
      </c>
      <c r="AG145" s="92">
        <v>34100</v>
      </c>
      <c r="AH145" s="92">
        <v>32100</v>
      </c>
      <c r="AI145" s="92">
        <v>15900</v>
      </c>
      <c r="AJ145" s="92">
        <v>20900</v>
      </c>
      <c r="AK145" s="92">
        <v>13100</v>
      </c>
      <c r="AL145" s="92">
        <v>21300</v>
      </c>
      <c r="AM145" s="92">
        <v>19000</v>
      </c>
      <c r="AN145" s="92">
        <v>29700</v>
      </c>
      <c r="AO145" s="92">
        <v>31900</v>
      </c>
      <c r="AP145" s="92">
        <v>27300</v>
      </c>
      <c r="AQ145" s="92">
        <v>29400</v>
      </c>
      <c r="AR145" s="92">
        <v>44400</v>
      </c>
      <c r="AS145" s="92">
        <v>40300</v>
      </c>
      <c r="AT145" s="92">
        <v>8400</v>
      </c>
      <c r="AU145" s="92">
        <v>10400</v>
      </c>
      <c r="AV145" s="92">
        <v>8700</v>
      </c>
      <c r="AW145" s="92">
        <v>7400</v>
      </c>
      <c r="AX145" s="92">
        <v>9300</v>
      </c>
      <c r="AY145" s="92">
        <v>12600</v>
      </c>
      <c r="AZ145" s="92">
        <v>6900</v>
      </c>
      <c r="BA145" s="89" t="s">
        <v>105</v>
      </c>
      <c r="BB145" s="92">
        <v>36900</v>
      </c>
      <c r="BC145" s="92">
        <v>25800</v>
      </c>
    </row>
    <row r="146" spans="1:55">
      <c r="A146" s="84" t="s">
        <v>302</v>
      </c>
      <c r="B146" s="84" t="s">
        <v>318</v>
      </c>
      <c r="C146" s="92">
        <v>27000</v>
      </c>
      <c r="D146" s="92">
        <v>27100</v>
      </c>
      <c r="E146" s="92">
        <v>27900</v>
      </c>
      <c r="F146" s="92">
        <v>29700</v>
      </c>
      <c r="G146" s="92">
        <v>29200</v>
      </c>
      <c r="H146" s="92">
        <v>29300</v>
      </c>
      <c r="I146" s="92">
        <v>29400</v>
      </c>
      <c r="J146" s="92">
        <v>29400</v>
      </c>
      <c r="K146" s="92">
        <v>29600</v>
      </c>
      <c r="L146" s="92">
        <v>29600</v>
      </c>
      <c r="M146" s="92">
        <v>29600</v>
      </c>
      <c r="N146" s="92">
        <v>29900</v>
      </c>
      <c r="O146" s="92">
        <v>32500</v>
      </c>
      <c r="P146" s="92">
        <v>12100</v>
      </c>
      <c r="Q146" s="92">
        <v>22300</v>
      </c>
      <c r="R146" s="92">
        <v>34900</v>
      </c>
      <c r="S146" s="92">
        <v>32400</v>
      </c>
      <c r="T146" s="92">
        <v>17500</v>
      </c>
      <c r="U146" s="92">
        <v>35000</v>
      </c>
      <c r="V146" s="92">
        <v>22800</v>
      </c>
      <c r="W146" s="92">
        <v>25900</v>
      </c>
      <c r="X146" s="92">
        <v>29200</v>
      </c>
      <c r="Y146" s="92">
        <v>16000</v>
      </c>
      <c r="Z146" s="92">
        <v>28100</v>
      </c>
      <c r="AA146" s="92">
        <v>27000</v>
      </c>
      <c r="AB146" s="92">
        <v>14200</v>
      </c>
      <c r="AC146" s="92">
        <v>16300</v>
      </c>
      <c r="AD146" s="92">
        <v>69000</v>
      </c>
      <c r="AE146" s="92">
        <v>17400</v>
      </c>
      <c r="AF146" s="92">
        <v>22600</v>
      </c>
      <c r="AG146" s="92">
        <v>36100</v>
      </c>
      <c r="AH146" s="92">
        <v>33900</v>
      </c>
      <c r="AI146" s="92">
        <v>16900</v>
      </c>
      <c r="AJ146" s="92">
        <v>22200</v>
      </c>
      <c r="AK146" s="92">
        <v>13900</v>
      </c>
      <c r="AL146" s="92">
        <v>22500</v>
      </c>
      <c r="AM146" s="92">
        <v>20100</v>
      </c>
      <c r="AN146" s="92">
        <v>31400</v>
      </c>
      <c r="AO146" s="92">
        <v>33700</v>
      </c>
      <c r="AP146" s="92">
        <v>28900</v>
      </c>
      <c r="AQ146" s="92">
        <v>31100</v>
      </c>
      <c r="AR146" s="92">
        <v>47000</v>
      </c>
      <c r="AS146" s="92">
        <v>42700</v>
      </c>
      <c r="AT146" s="92">
        <v>8900</v>
      </c>
      <c r="AU146" s="92">
        <v>11100</v>
      </c>
      <c r="AV146" s="92">
        <v>9200</v>
      </c>
      <c r="AW146" s="92">
        <v>7800</v>
      </c>
      <c r="AX146" s="92">
        <v>9800</v>
      </c>
      <c r="AY146" s="92">
        <v>13300</v>
      </c>
      <c r="AZ146" s="92">
        <v>7300</v>
      </c>
      <c r="BA146" s="89" t="s">
        <v>105</v>
      </c>
      <c r="BB146" s="92">
        <v>39000</v>
      </c>
      <c r="BC146" s="92">
        <v>27300</v>
      </c>
    </row>
    <row r="147" spans="1:55">
      <c r="A147" s="84" t="s">
        <v>302</v>
      </c>
      <c r="B147" s="84" t="s">
        <v>319</v>
      </c>
      <c r="C147" s="92">
        <v>100</v>
      </c>
      <c r="D147" s="92">
        <v>100</v>
      </c>
      <c r="E147" s="92">
        <v>103</v>
      </c>
      <c r="F147" s="92">
        <v>110</v>
      </c>
      <c r="G147" s="92">
        <v>108</v>
      </c>
      <c r="H147" s="92">
        <v>108</v>
      </c>
      <c r="I147" s="92">
        <v>109</v>
      </c>
      <c r="J147" s="92">
        <v>109</v>
      </c>
      <c r="K147" s="92">
        <v>110</v>
      </c>
      <c r="L147" s="92">
        <v>110</v>
      </c>
      <c r="M147" s="92">
        <v>110</v>
      </c>
      <c r="N147" s="92">
        <v>111</v>
      </c>
      <c r="O147" s="92">
        <v>121</v>
      </c>
      <c r="P147" s="92">
        <v>45</v>
      </c>
      <c r="Q147" s="92">
        <v>83</v>
      </c>
      <c r="R147" s="92">
        <v>129</v>
      </c>
      <c r="S147" s="92">
        <v>120</v>
      </c>
      <c r="T147" s="92">
        <v>65</v>
      </c>
      <c r="U147" s="92">
        <v>130</v>
      </c>
      <c r="V147" s="92">
        <v>85</v>
      </c>
      <c r="W147" s="92">
        <v>96</v>
      </c>
      <c r="X147" s="92">
        <v>108</v>
      </c>
      <c r="Y147" s="92">
        <v>59</v>
      </c>
      <c r="Z147" s="92">
        <v>104</v>
      </c>
      <c r="AA147" s="92">
        <v>100</v>
      </c>
      <c r="AB147" s="92">
        <v>53</v>
      </c>
      <c r="AC147" s="92">
        <v>60</v>
      </c>
      <c r="AD147" s="92">
        <v>256</v>
      </c>
      <c r="AE147" s="92">
        <v>64</v>
      </c>
      <c r="AF147" s="92">
        <v>84</v>
      </c>
      <c r="AG147" s="92">
        <v>134</v>
      </c>
      <c r="AH147" s="92">
        <v>126</v>
      </c>
      <c r="AI147" s="92">
        <v>62</v>
      </c>
      <c r="AJ147" s="92">
        <v>82</v>
      </c>
      <c r="AK147" s="92">
        <v>52</v>
      </c>
      <c r="AL147" s="92">
        <v>83</v>
      </c>
      <c r="AM147" s="92">
        <v>74</v>
      </c>
      <c r="AN147" s="92">
        <v>116</v>
      </c>
      <c r="AO147" s="92">
        <v>125</v>
      </c>
      <c r="AP147" s="92">
        <v>107</v>
      </c>
      <c r="AQ147" s="92">
        <v>115</v>
      </c>
      <c r="AR147" s="92">
        <v>174</v>
      </c>
      <c r="AS147" s="92">
        <v>158</v>
      </c>
      <c r="AT147" s="92">
        <v>33</v>
      </c>
      <c r="AU147" s="92">
        <v>41</v>
      </c>
      <c r="AV147" s="92">
        <v>34</v>
      </c>
      <c r="AW147" s="92">
        <v>29</v>
      </c>
      <c r="AX147" s="92">
        <v>36</v>
      </c>
      <c r="AY147" s="92">
        <v>49</v>
      </c>
      <c r="AZ147" s="92">
        <v>27</v>
      </c>
      <c r="BA147" s="89" t="s">
        <v>105</v>
      </c>
      <c r="BB147" s="92">
        <v>145</v>
      </c>
      <c r="BC147" s="92">
        <v>101</v>
      </c>
    </row>
    <row r="148" spans="1:55">
      <c r="A148" s="84" t="s">
        <v>302</v>
      </c>
      <c r="B148" s="84" t="s">
        <v>320</v>
      </c>
      <c r="C148" s="92">
        <v>100</v>
      </c>
      <c r="D148" s="92">
        <v>100</v>
      </c>
      <c r="E148" s="92">
        <v>103</v>
      </c>
      <c r="F148" s="92">
        <v>110</v>
      </c>
      <c r="G148" s="92">
        <v>108</v>
      </c>
      <c r="H148" s="92">
        <v>108</v>
      </c>
      <c r="I148" s="92">
        <v>108</v>
      </c>
      <c r="J148" s="92">
        <v>109</v>
      </c>
      <c r="K148" s="92">
        <v>109</v>
      </c>
      <c r="L148" s="92">
        <v>109</v>
      </c>
      <c r="M148" s="92">
        <v>109</v>
      </c>
      <c r="N148" s="92">
        <v>110</v>
      </c>
      <c r="O148" s="92">
        <v>120</v>
      </c>
      <c r="P148" s="92">
        <v>45</v>
      </c>
      <c r="Q148" s="92">
        <v>82</v>
      </c>
      <c r="R148" s="92">
        <v>129</v>
      </c>
      <c r="S148" s="92">
        <v>120</v>
      </c>
      <c r="T148" s="92">
        <v>65</v>
      </c>
      <c r="U148" s="92">
        <v>129</v>
      </c>
      <c r="V148" s="92">
        <v>84</v>
      </c>
      <c r="W148" s="92">
        <v>96</v>
      </c>
      <c r="X148" s="92">
        <v>108</v>
      </c>
      <c r="Y148" s="92">
        <v>59</v>
      </c>
      <c r="Z148" s="92">
        <v>104</v>
      </c>
      <c r="AA148" s="92">
        <v>100</v>
      </c>
      <c r="AB148" s="92">
        <v>53</v>
      </c>
      <c r="AC148" s="92">
        <v>60</v>
      </c>
      <c r="AD148" s="92">
        <v>255</v>
      </c>
      <c r="AE148" s="92">
        <v>64</v>
      </c>
      <c r="AF148" s="92">
        <v>83</v>
      </c>
      <c r="AG148" s="92">
        <v>133</v>
      </c>
      <c r="AH148" s="92">
        <v>125</v>
      </c>
      <c r="AI148" s="92">
        <v>62</v>
      </c>
      <c r="AJ148" s="92">
        <v>82</v>
      </c>
      <c r="AK148" s="92">
        <v>51</v>
      </c>
      <c r="AL148" s="92">
        <v>83</v>
      </c>
      <c r="AM148" s="92">
        <v>74</v>
      </c>
      <c r="AN148" s="92">
        <v>116</v>
      </c>
      <c r="AO148" s="92">
        <v>125</v>
      </c>
      <c r="AP148" s="92">
        <v>107</v>
      </c>
      <c r="AQ148" s="92">
        <v>115</v>
      </c>
      <c r="AR148" s="92">
        <v>173</v>
      </c>
      <c r="AS148" s="92">
        <v>158</v>
      </c>
      <c r="AT148" s="92">
        <v>33</v>
      </c>
      <c r="AU148" s="92">
        <v>41</v>
      </c>
      <c r="AV148" s="92">
        <v>34</v>
      </c>
      <c r="AW148" s="92">
        <v>29</v>
      </c>
      <c r="AX148" s="92">
        <v>36</v>
      </c>
      <c r="AY148" s="92">
        <v>49</v>
      </c>
      <c r="AZ148" s="92">
        <v>27</v>
      </c>
      <c r="BA148" s="89" t="s">
        <v>105</v>
      </c>
      <c r="BB148" s="92">
        <v>144</v>
      </c>
      <c r="BC148" s="92">
        <v>101</v>
      </c>
    </row>
    <row r="149" spans="1:55">
      <c r="A149" s="84" t="s">
        <v>302</v>
      </c>
      <c r="B149" s="84" t="s">
        <v>321</v>
      </c>
      <c r="C149" s="92">
        <v>91</v>
      </c>
      <c r="D149" s="92">
        <v>91</v>
      </c>
      <c r="E149" s="92">
        <v>94</v>
      </c>
      <c r="F149" s="92">
        <v>100</v>
      </c>
      <c r="G149" s="92">
        <v>98</v>
      </c>
      <c r="H149" s="92">
        <v>99</v>
      </c>
      <c r="I149" s="92">
        <v>99</v>
      </c>
      <c r="J149" s="92">
        <v>99</v>
      </c>
      <c r="K149" s="92">
        <v>100</v>
      </c>
      <c r="L149" s="92">
        <v>100</v>
      </c>
      <c r="M149" s="92">
        <v>100</v>
      </c>
      <c r="N149" s="92">
        <v>101</v>
      </c>
      <c r="O149" s="92">
        <v>110</v>
      </c>
      <c r="P149" s="92">
        <v>41</v>
      </c>
      <c r="Q149" s="92">
        <v>75</v>
      </c>
      <c r="R149" s="92">
        <v>117</v>
      </c>
      <c r="S149" s="92">
        <v>109</v>
      </c>
      <c r="T149" s="92">
        <v>59</v>
      </c>
      <c r="U149" s="92">
        <v>118</v>
      </c>
      <c r="V149" s="92">
        <v>77</v>
      </c>
      <c r="W149" s="92">
        <v>87</v>
      </c>
      <c r="X149" s="92">
        <v>98</v>
      </c>
      <c r="Y149" s="92">
        <v>54</v>
      </c>
      <c r="Z149" s="92">
        <v>95</v>
      </c>
      <c r="AA149" s="92">
        <v>91</v>
      </c>
      <c r="AB149" s="92">
        <v>48</v>
      </c>
      <c r="AC149" s="92">
        <v>55</v>
      </c>
      <c r="AD149" s="92">
        <v>232</v>
      </c>
      <c r="AE149" s="92">
        <v>59</v>
      </c>
      <c r="AF149" s="92">
        <v>76</v>
      </c>
      <c r="AG149" s="92">
        <v>122</v>
      </c>
      <c r="AH149" s="92">
        <v>114</v>
      </c>
      <c r="AI149" s="92">
        <v>57</v>
      </c>
      <c r="AJ149" s="92">
        <v>75</v>
      </c>
      <c r="AK149" s="92">
        <v>47</v>
      </c>
      <c r="AL149" s="92">
        <v>76</v>
      </c>
      <c r="AM149" s="92">
        <v>68</v>
      </c>
      <c r="AN149" s="92">
        <v>106</v>
      </c>
      <c r="AO149" s="92">
        <v>114</v>
      </c>
      <c r="AP149" s="92">
        <v>97</v>
      </c>
      <c r="AQ149" s="92">
        <v>105</v>
      </c>
      <c r="AR149" s="92">
        <v>158</v>
      </c>
      <c r="AS149" s="92">
        <v>144</v>
      </c>
      <c r="AT149" s="92">
        <v>30</v>
      </c>
      <c r="AU149" s="92">
        <v>37</v>
      </c>
      <c r="AV149" s="92">
        <v>31</v>
      </c>
      <c r="AW149" s="92">
        <v>26</v>
      </c>
      <c r="AX149" s="92">
        <v>33</v>
      </c>
      <c r="AY149" s="92">
        <v>45</v>
      </c>
      <c r="AZ149" s="92">
        <v>25</v>
      </c>
      <c r="BA149" s="89" t="s">
        <v>105</v>
      </c>
      <c r="BB149" s="92">
        <v>132</v>
      </c>
      <c r="BC149" s="92">
        <v>92</v>
      </c>
    </row>
    <row r="150" spans="1:55">
      <c r="A150" s="84" t="s">
        <v>322</v>
      </c>
      <c r="B150" s="84" t="s">
        <v>303</v>
      </c>
      <c r="C150" s="86">
        <v>1</v>
      </c>
      <c r="D150" s="86">
        <v>1.0036400000000001</v>
      </c>
      <c r="E150" s="86">
        <v>1.02416</v>
      </c>
      <c r="F150" s="86">
        <v>1.10564</v>
      </c>
      <c r="G150" s="86">
        <v>1.03169</v>
      </c>
      <c r="H150" s="86">
        <v>1.03512</v>
      </c>
      <c r="I150" s="86">
        <v>1.0372399999999999</v>
      </c>
      <c r="J150" s="86">
        <v>1.03834</v>
      </c>
      <c r="K150" s="86">
        <v>1.0462400000000001</v>
      </c>
      <c r="L150" s="86">
        <v>1.04705</v>
      </c>
      <c r="M150" s="86">
        <v>1.0484800000000001</v>
      </c>
      <c r="N150" s="86">
        <v>1.0545800000000001</v>
      </c>
      <c r="O150" s="86">
        <v>1.0944</v>
      </c>
      <c r="P150" s="85">
        <v>0.72445400000000004</v>
      </c>
      <c r="Q150" s="87">
        <v>16.302600000000002</v>
      </c>
      <c r="R150" s="87">
        <v>10.753500000000001</v>
      </c>
      <c r="S150" s="86">
        <v>1.1004799999999999</v>
      </c>
      <c r="T150" s="85">
        <v>0.57294699999999998</v>
      </c>
      <c r="U150" s="86">
        <v>1.1049100000000001</v>
      </c>
      <c r="V150" s="85">
        <v>0.865452</v>
      </c>
      <c r="W150" s="86">
        <v>1.0076499999999999</v>
      </c>
      <c r="X150" s="86">
        <v>1.1369499999999999</v>
      </c>
      <c r="Y150" s="86">
        <v>3.51457</v>
      </c>
      <c r="Z150" s="85">
        <v>0.93629899999999999</v>
      </c>
      <c r="AA150" s="85">
        <v>0.87259699999999996</v>
      </c>
      <c r="AB150" s="85">
        <v>0.50353700000000001</v>
      </c>
      <c r="AC150" s="85">
        <v>0.42806699999999998</v>
      </c>
      <c r="AD150" s="86">
        <v>1.4648699999999999</v>
      </c>
      <c r="AE150" s="88">
        <v>137.441</v>
      </c>
      <c r="AF150" s="85">
        <v>0.56901100000000004</v>
      </c>
      <c r="AG150" s="86">
        <v>1.15089</v>
      </c>
      <c r="AH150" s="85">
        <v>0.93560200000000004</v>
      </c>
      <c r="AI150" s="86">
        <v>1.6564399999999999</v>
      </c>
      <c r="AJ150" s="85">
        <v>0.73194099999999995</v>
      </c>
      <c r="AK150" s="86">
        <v>1.71567</v>
      </c>
      <c r="AL150" s="85">
        <v>0.74744900000000003</v>
      </c>
      <c r="AM150" s="85">
        <v>0.53036799999999995</v>
      </c>
      <c r="AN150" s="86">
        <v>1.24143</v>
      </c>
      <c r="AO150" s="87">
        <v>10.4138</v>
      </c>
      <c r="AP150" s="86">
        <v>1.1891400000000001</v>
      </c>
      <c r="AQ150" s="88">
        <v>124.986</v>
      </c>
      <c r="AR150" s="87">
        <v>10.178699999999999</v>
      </c>
      <c r="AS150" s="86">
        <v>2.1707200000000002</v>
      </c>
      <c r="AT150" s="85">
        <v>0.32547399999999999</v>
      </c>
      <c r="AU150" s="85">
        <v>0.34195700000000001</v>
      </c>
      <c r="AV150" s="87">
        <v>24.223199999999999</v>
      </c>
      <c r="AW150" s="87">
        <v>48.7958</v>
      </c>
      <c r="AX150" s="87">
        <v>33.160200000000003</v>
      </c>
      <c r="AY150" s="85">
        <v>0.95062500000000005</v>
      </c>
      <c r="AZ150" s="85">
        <v>0.54520000000000002</v>
      </c>
      <c r="BA150" s="89" t="s">
        <v>105</v>
      </c>
      <c r="BB150" s="89" t="s">
        <v>105</v>
      </c>
      <c r="BC150" s="89" t="s">
        <v>105</v>
      </c>
    </row>
    <row r="151" spans="1:55">
      <c r="A151" s="84" t="s">
        <v>322</v>
      </c>
      <c r="B151" s="84" t="s">
        <v>304</v>
      </c>
      <c r="C151" s="85">
        <v>0.99636899999999995</v>
      </c>
      <c r="D151" s="85">
        <v>1</v>
      </c>
      <c r="E151" s="86">
        <v>1.02044</v>
      </c>
      <c r="F151" s="86">
        <v>1.10162</v>
      </c>
      <c r="G151" s="86">
        <v>1.0279400000000001</v>
      </c>
      <c r="H151" s="86">
        <v>1.0313600000000001</v>
      </c>
      <c r="I151" s="86">
        <v>1.03348</v>
      </c>
      <c r="J151" s="86">
        <v>1.03457</v>
      </c>
      <c r="K151" s="86">
        <v>1.04244</v>
      </c>
      <c r="L151" s="86">
        <v>1.0432399999999999</v>
      </c>
      <c r="M151" s="86">
        <v>1.04467</v>
      </c>
      <c r="N151" s="86">
        <v>1.0507500000000001</v>
      </c>
      <c r="O151" s="86">
        <v>1.0904199999999999</v>
      </c>
      <c r="P151" s="85">
        <v>0.72182299999999999</v>
      </c>
      <c r="Q151" s="87">
        <v>16.243400000000001</v>
      </c>
      <c r="R151" s="87">
        <v>10.714399999999999</v>
      </c>
      <c r="S151" s="86">
        <v>1.0964799999999999</v>
      </c>
      <c r="T151" s="85">
        <v>0.57086700000000001</v>
      </c>
      <c r="U151" s="86">
        <v>1.1009</v>
      </c>
      <c r="V151" s="85">
        <v>0.86230899999999999</v>
      </c>
      <c r="W151" s="86">
        <v>1.0039899999999999</v>
      </c>
      <c r="X151" s="86">
        <v>1.1328199999999999</v>
      </c>
      <c r="Y151" s="86">
        <v>3.5018099999999999</v>
      </c>
      <c r="Z151" s="85">
        <v>0.93289900000000003</v>
      </c>
      <c r="AA151" s="85">
        <v>0.86942900000000001</v>
      </c>
      <c r="AB151" s="85">
        <v>0.50170899999999996</v>
      </c>
      <c r="AC151" s="85">
        <v>0.42651299999999998</v>
      </c>
      <c r="AD151" s="86">
        <v>1.4595499999999999</v>
      </c>
      <c r="AE151" s="88">
        <v>136.94200000000001</v>
      </c>
      <c r="AF151" s="85">
        <v>0.56694500000000003</v>
      </c>
      <c r="AG151" s="86">
        <v>1.1467099999999999</v>
      </c>
      <c r="AH151" s="85">
        <v>0.93220499999999995</v>
      </c>
      <c r="AI151" s="86">
        <v>1.6504300000000001</v>
      </c>
      <c r="AJ151" s="85">
        <v>0.72928300000000001</v>
      </c>
      <c r="AK151" s="86">
        <v>1.7094400000000001</v>
      </c>
      <c r="AL151" s="85">
        <v>0.74473500000000004</v>
      </c>
      <c r="AM151" s="85">
        <v>0.52844199999999997</v>
      </c>
      <c r="AN151" s="86">
        <v>1.23692</v>
      </c>
      <c r="AO151" s="87">
        <v>10.375999999999999</v>
      </c>
      <c r="AP151" s="86">
        <v>1.18482</v>
      </c>
      <c r="AQ151" s="88">
        <v>124.533</v>
      </c>
      <c r="AR151" s="87">
        <v>10.1417</v>
      </c>
      <c r="AS151" s="86">
        <v>2.1628400000000001</v>
      </c>
      <c r="AT151" s="85">
        <v>0.32429200000000002</v>
      </c>
      <c r="AU151" s="85">
        <v>0.34071499999999999</v>
      </c>
      <c r="AV151" s="87">
        <v>24.135300000000001</v>
      </c>
      <c r="AW151" s="87">
        <v>48.618600000000001</v>
      </c>
      <c r="AX151" s="87">
        <v>33.0398</v>
      </c>
      <c r="AY151" s="85">
        <v>0.94717300000000004</v>
      </c>
      <c r="AZ151" s="85">
        <v>0.54322000000000004</v>
      </c>
      <c r="BA151" s="89" t="s">
        <v>105</v>
      </c>
      <c r="BB151" s="89" t="s">
        <v>105</v>
      </c>
      <c r="BC151" s="89" t="s">
        <v>105</v>
      </c>
    </row>
    <row r="152" spans="1:55">
      <c r="A152" s="84" t="s">
        <v>322</v>
      </c>
      <c r="B152" s="84" t="s">
        <v>305</v>
      </c>
      <c r="C152" s="85">
        <v>0.90445500000000001</v>
      </c>
      <c r="D152" s="85">
        <v>0.90775099999999997</v>
      </c>
      <c r="E152" s="85">
        <v>0.92630400000000002</v>
      </c>
      <c r="F152" s="85">
        <v>1</v>
      </c>
      <c r="G152" s="85">
        <v>0.93311299999999997</v>
      </c>
      <c r="H152" s="85">
        <v>0.93622000000000005</v>
      </c>
      <c r="I152" s="85">
        <v>0.938141</v>
      </c>
      <c r="J152" s="85">
        <v>0.93913100000000005</v>
      </c>
      <c r="K152" s="85">
        <v>0.94628000000000001</v>
      </c>
      <c r="L152" s="85">
        <v>0.94700600000000001</v>
      </c>
      <c r="M152" s="85">
        <v>0.94830199999999998</v>
      </c>
      <c r="N152" s="85">
        <v>0.95381899999999997</v>
      </c>
      <c r="O152" s="85">
        <v>0.98983299999999996</v>
      </c>
      <c r="P152" s="85">
        <v>0.65523600000000004</v>
      </c>
      <c r="Q152" s="87">
        <v>14.744999999999999</v>
      </c>
      <c r="R152" s="86">
        <v>9.7260299999999997</v>
      </c>
      <c r="S152" s="85">
        <v>0.99533000000000005</v>
      </c>
      <c r="T152" s="85">
        <v>0.51820500000000003</v>
      </c>
      <c r="U152" s="85">
        <v>0.99934500000000004</v>
      </c>
      <c r="V152" s="85">
        <v>0.78276199999999996</v>
      </c>
      <c r="W152" s="85">
        <v>0.91137400000000002</v>
      </c>
      <c r="X152" s="86">
        <v>1.0283199999999999</v>
      </c>
      <c r="Y152" s="86">
        <v>3.1787700000000001</v>
      </c>
      <c r="Z152" s="85">
        <v>0.84684099999999995</v>
      </c>
      <c r="AA152" s="85">
        <v>0.78922499999999995</v>
      </c>
      <c r="AB152" s="85">
        <v>0.45542700000000003</v>
      </c>
      <c r="AC152" s="85">
        <v>0.38716699999999998</v>
      </c>
      <c r="AD152" s="86">
        <v>1.32491</v>
      </c>
      <c r="AE152" s="88">
        <v>124.31</v>
      </c>
      <c r="AF152" s="85">
        <v>0.51464500000000002</v>
      </c>
      <c r="AG152" s="86">
        <v>1.0409299999999999</v>
      </c>
      <c r="AH152" s="85">
        <v>0.84621000000000002</v>
      </c>
      <c r="AI152" s="86">
        <v>1.4981800000000001</v>
      </c>
      <c r="AJ152" s="85">
        <v>0.66200700000000001</v>
      </c>
      <c r="AK152" s="86">
        <v>1.5517399999999999</v>
      </c>
      <c r="AL152" s="85">
        <v>0.67603400000000002</v>
      </c>
      <c r="AM152" s="85">
        <v>0.47969400000000001</v>
      </c>
      <c r="AN152" s="86">
        <v>1.1228199999999999</v>
      </c>
      <c r="AO152" s="86">
        <v>9.4187999999999992</v>
      </c>
      <c r="AP152" s="86">
        <v>1.0755300000000001</v>
      </c>
      <c r="AQ152" s="88">
        <v>113.045</v>
      </c>
      <c r="AR152" s="86">
        <v>9.2061799999999998</v>
      </c>
      <c r="AS152" s="86">
        <v>1.96332</v>
      </c>
      <c r="AT152" s="85">
        <v>0.29437600000000003</v>
      </c>
      <c r="AU152" s="85">
        <v>0.30928499999999998</v>
      </c>
      <c r="AV152" s="87">
        <v>21.908799999999999</v>
      </c>
      <c r="AW152" s="87">
        <v>44.133600000000001</v>
      </c>
      <c r="AX152" s="87">
        <v>29.991900000000001</v>
      </c>
      <c r="AY152" s="85">
        <v>0.85979700000000003</v>
      </c>
      <c r="AZ152" s="85">
        <v>0.49310900000000002</v>
      </c>
      <c r="BA152" s="89" t="s">
        <v>105</v>
      </c>
      <c r="BB152" s="89" t="s">
        <v>105</v>
      </c>
      <c r="BC152" s="89" t="s">
        <v>105</v>
      </c>
    </row>
    <row r="153" spans="1:55">
      <c r="A153" s="84" t="s">
        <v>322</v>
      </c>
      <c r="B153" s="84" t="s">
        <v>306</v>
      </c>
      <c r="C153" s="91">
        <v>100</v>
      </c>
      <c r="D153" s="91">
        <v>100.4</v>
      </c>
      <c r="E153" s="91">
        <v>102.4</v>
      </c>
      <c r="F153" s="91">
        <v>110.6</v>
      </c>
      <c r="G153" s="91">
        <v>103.2</v>
      </c>
      <c r="H153" s="91">
        <v>103.5</v>
      </c>
      <c r="I153" s="91">
        <v>103.7</v>
      </c>
      <c r="J153" s="91">
        <v>103.8</v>
      </c>
      <c r="K153" s="91">
        <v>104.6</v>
      </c>
      <c r="L153" s="91">
        <v>104.7</v>
      </c>
      <c r="M153" s="91">
        <v>104.8</v>
      </c>
      <c r="N153" s="91">
        <v>105.5</v>
      </c>
      <c r="O153" s="91">
        <v>109.4</v>
      </c>
      <c r="P153" s="91">
        <v>37</v>
      </c>
      <c r="Q153" s="91">
        <v>64.5</v>
      </c>
      <c r="R153" s="91">
        <v>144.4</v>
      </c>
      <c r="S153" s="91">
        <v>110</v>
      </c>
      <c r="T153" s="91">
        <v>57.3</v>
      </c>
      <c r="U153" s="91">
        <v>110.5</v>
      </c>
      <c r="V153" s="91">
        <v>86.5</v>
      </c>
      <c r="W153" s="91">
        <v>100.8</v>
      </c>
      <c r="X153" s="91">
        <v>113.7</v>
      </c>
      <c r="Y153" s="91">
        <v>48.2</v>
      </c>
      <c r="Z153" s="91">
        <v>93.6</v>
      </c>
      <c r="AA153" s="91">
        <v>87.3</v>
      </c>
      <c r="AB153" s="91">
        <v>49.9</v>
      </c>
      <c r="AC153" s="91">
        <v>42.8</v>
      </c>
      <c r="AD153" s="91">
        <v>146.5</v>
      </c>
      <c r="AE153" s="91">
        <v>49.9</v>
      </c>
      <c r="AF153" s="91">
        <v>56.9</v>
      </c>
      <c r="AG153" s="91">
        <v>115.1</v>
      </c>
      <c r="AH153" s="91">
        <v>93.6</v>
      </c>
      <c r="AI153" s="91">
        <v>41.5</v>
      </c>
      <c r="AJ153" s="91">
        <v>73.2</v>
      </c>
      <c r="AK153" s="91">
        <v>40.700000000000003</v>
      </c>
      <c r="AL153" s="91">
        <v>74.7</v>
      </c>
      <c r="AM153" s="91">
        <v>53</v>
      </c>
      <c r="AN153" s="91">
        <v>124.1</v>
      </c>
      <c r="AO153" s="91">
        <v>109.2</v>
      </c>
      <c r="AP153" s="91">
        <v>138.6</v>
      </c>
      <c r="AQ153" s="91">
        <v>77.2</v>
      </c>
      <c r="AR153" s="91">
        <v>127.2</v>
      </c>
      <c r="AS153" s="91">
        <v>157.30000000000001</v>
      </c>
      <c r="AT153" s="91">
        <v>32.5</v>
      </c>
      <c r="AU153" s="91">
        <v>34.200000000000003</v>
      </c>
      <c r="AV153" s="91">
        <v>39.4</v>
      </c>
      <c r="AW153" s="91">
        <v>35.4</v>
      </c>
      <c r="AX153" s="91">
        <v>32.200000000000003</v>
      </c>
      <c r="AY153" s="91">
        <v>47.6</v>
      </c>
      <c r="AZ153" s="91">
        <v>27.9</v>
      </c>
      <c r="BA153" s="89" t="s">
        <v>105</v>
      </c>
      <c r="BB153" s="89" t="s">
        <v>105</v>
      </c>
      <c r="BC153" s="89" t="s">
        <v>105</v>
      </c>
    </row>
    <row r="154" spans="1:55">
      <c r="A154" s="84" t="s">
        <v>322</v>
      </c>
      <c r="B154" s="84" t="s">
        <v>307</v>
      </c>
      <c r="C154" s="91">
        <v>99.6</v>
      </c>
      <c r="D154" s="91">
        <v>100</v>
      </c>
      <c r="E154" s="91">
        <v>102</v>
      </c>
      <c r="F154" s="91">
        <v>110.2</v>
      </c>
      <c r="G154" s="91">
        <v>102.8</v>
      </c>
      <c r="H154" s="91">
        <v>103.1</v>
      </c>
      <c r="I154" s="91">
        <v>103.3</v>
      </c>
      <c r="J154" s="91">
        <v>103.5</v>
      </c>
      <c r="K154" s="91">
        <v>104.2</v>
      </c>
      <c r="L154" s="91">
        <v>104.3</v>
      </c>
      <c r="M154" s="91">
        <v>104.5</v>
      </c>
      <c r="N154" s="91">
        <v>105.1</v>
      </c>
      <c r="O154" s="91">
        <v>109</v>
      </c>
      <c r="P154" s="91">
        <v>36.9</v>
      </c>
      <c r="Q154" s="91">
        <v>64.2</v>
      </c>
      <c r="R154" s="91">
        <v>143.9</v>
      </c>
      <c r="S154" s="91">
        <v>109.6</v>
      </c>
      <c r="T154" s="91">
        <v>57.1</v>
      </c>
      <c r="U154" s="91">
        <v>110.1</v>
      </c>
      <c r="V154" s="91">
        <v>86.2</v>
      </c>
      <c r="W154" s="91">
        <v>100.4</v>
      </c>
      <c r="X154" s="91">
        <v>113.3</v>
      </c>
      <c r="Y154" s="91">
        <v>48</v>
      </c>
      <c r="Z154" s="91">
        <v>93.3</v>
      </c>
      <c r="AA154" s="91">
        <v>86.9</v>
      </c>
      <c r="AB154" s="91">
        <v>49.8</v>
      </c>
      <c r="AC154" s="91">
        <v>42.7</v>
      </c>
      <c r="AD154" s="91">
        <v>146</v>
      </c>
      <c r="AE154" s="91">
        <v>49.7</v>
      </c>
      <c r="AF154" s="91">
        <v>56.7</v>
      </c>
      <c r="AG154" s="91">
        <v>114.7</v>
      </c>
      <c r="AH154" s="91">
        <v>93.2</v>
      </c>
      <c r="AI154" s="91">
        <v>41.3</v>
      </c>
      <c r="AJ154" s="91">
        <v>72.900000000000006</v>
      </c>
      <c r="AK154" s="91">
        <v>40.6</v>
      </c>
      <c r="AL154" s="91">
        <v>74.5</v>
      </c>
      <c r="AM154" s="91">
        <v>52.8</v>
      </c>
      <c r="AN154" s="91">
        <v>123.7</v>
      </c>
      <c r="AO154" s="91">
        <v>108.8</v>
      </c>
      <c r="AP154" s="91">
        <v>138.1</v>
      </c>
      <c r="AQ154" s="91">
        <v>76.900000000000006</v>
      </c>
      <c r="AR154" s="91">
        <v>126.7</v>
      </c>
      <c r="AS154" s="91">
        <v>156.69999999999999</v>
      </c>
      <c r="AT154" s="91">
        <v>32.4</v>
      </c>
      <c r="AU154" s="91">
        <v>34.1</v>
      </c>
      <c r="AV154" s="91">
        <v>39.200000000000003</v>
      </c>
      <c r="AW154" s="91">
        <v>35.299999999999997</v>
      </c>
      <c r="AX154" s="91">
        <v>32.1</v>
      </c>
      <c r="AY154" s="91">
        <v>47.4</v>
      </c>
      <c r="AZ154" s="91">
        <v>27.8</v>
      </c>
      <c r="BA154" s="89" t="s">
        <v>105</v>
      </c>
      <c r="BB154" s="89" t="s">
        <v>105</v>
      </c>
      <c r="BC154" s="89" t="s">
        <v>105</v>
      </c>
    </row>
    <row r="155" spans="1:55">
      <c r="A155" s="84" t="s">
        <v>322</v>
      </c>
      <c r="B155" s="84" t="s">
        <v>308</v>
      </c>
      <c r="C155" s="91">
        <v>90.4</v>
      </c>
      <c r="D155" s="91">
        <v>90.8</v>
      </c>
      <c r="E155" s="91">
        <v>92.6</v>
      </c>
      <c r="F155" s="91">
        <v>100</v>
      </c>
      <c r="G155" s="91">
        <v>93.3</v>
      </c>
      <c r="H155" s="91">
        <v>93.6</v>
      </c>
      <c r="I155" s="91">
        <v>93.8</v>
      </c>
      <c r="J155" s="91">
        <v>93.9</v>
      </c>
      <c r="K155" s="91">
        <v>94.6</v>
      </c>
      <c r="L155" s="91">
        <v>94.7</v>
      </c>
      <c r="M155" s="91">
        <v>94.8</v>
      </c>
      <c r="N155" s="91">
        <v>95.4</v>
      </c>
      <c r="O155" s="91">
        <v>99</v>
      </c>
      <c r="P155" s="91">
        <v>33.5</v>
      </c>
      <c r="Q155" s="91">
        <v>58.3</v>
      </c>
      <c r="R155" s="91">
        <v>130.6</v>
      </c>
      <c r="S155" s="91">
        <v>99.5</v>
      </c>
      <c r="T155" s="91">
        <v>51.8</v>
      </c>
      <c r="U155" s="91">
        <v>99.9</v>
      </c>
      <c r="V155" s="91">
        <v>78.3</v>
      </c>
      <c r="W155" s="91">
        <v>91.1</v>
      </c>
      <c r="X155" s="91">
        <v>102.8</v>
      </c>
      <c r="Y155" s="91">
        <v>43.6</v>
      </c>
      <c r="Z155" s="91">
        <v>84.7</v>
      </c>
      <c r="AA155" s="91">
        <v>78.900000000000006</v>
      </c>
      <c r="AB155" s="91">
        <v>45.2</v>
      </c>
      <c r="AC155" s="91">
        <v>38.700000000000003</v>
      </c>
      <c r="AD155" s="91">
        <v>132.5</v>
      </c>
      <c r="AE155" s="91">
        <v>45.1</v>
      </c>
      <c r="AF155" s="91">
        <v>51.5</v>
      </c>
      <c r="AG155" s="91">
        <v>104.1</v>
      </c>
      <c r="AH155" s="91">
        <v>84.6</v>
      </c>
      <c r="AI155" s="91">
        <v>37.5</v>
      </c>
      <c r="AJ155" s="91">
        <v>66.2</v>
      </c>
      <c r="AK155" s="91">
        <v>36.799999999999997</v>
      </c>
      <c r="AL155" s="91">
        <v>67.599999999999994</v>
      </c>
      <c r="AM155" s="91">
        <v>48</v>
      </c>
      <c r="AN155" s="91">
        <v>112.3</v>
      </c>
      <c r="AO155" s="91">
        <v>98.8</v>
      </c>
      <c r="AP155" s="91">
        <v>125.4</v>
      </c>
      <c r="AQ155" s="91">
        <v>69.8</v>
      </c>
      <c r="AR155" s="91">
        <v>115</v>
      </c>
      <c r="AS155" s="91">
        <v>142.19999999999999</v>
      </c>
      <c r="AT155" s="91">
        <v>29.4</v>
      </c>
      <c r="AU155" s="91">
        <v>30.9</v>
      </c>
      <c r="AV155" s="91">
        <v>35.6</v>
      </c>
      <c r="AW155" s="91">
        <v>32</v>
      </c>
      <c r="AX155" s="91">
        <v>29.1</v>
      </c>
      <c r="AY155" s="91">
        <v>43.1</v>
      </c>
      <c r="AZ155" s="91">
        <v>25.2</v>
      </c>
      <c r="BA155" s="89" t="s">
        <v>105</v>
      </c>
      <c r="BB155" s="89" t="s">
        <v>105</v>
      </c>
      <c r="BC155" s="89" t="s">
        <v>105</v>
      </c>
    </row>
    <row r="156" spans="1:55">
      <c r="A156" s="84" t="s">
        <v>322</v>
      </c>
      <c r="B156" s="84" t="s">
        <v>309</v>
      </c>
      <c r="C156" s="92">
        <v>1749573</v>
      </c>
      <c r="D156" s="92">
        <v>1743678</v>
      </c>
      <c r="E156" s="92">
        <v>1721042</v>
      </c>
      <c r="F156" s="92">
        <v>1612806</v>
      </c>
      <c r="G156" s="92">
        <v>1260953</v>
      </c>
      <c r="H156" s="92">
        <v>1257992</v>
      </c>
      <c r="I156" s="92">
        <v>1255596</v>
      </c>
      <c r="J156" s="92">
        <v>1253965</v>
      </c>
      <c r="K156" s="92">
        <v>1244151</v>
      </c>
      <c r="L156" s="92">
        <v>1241124</v>
      </c>
      <c r="M156" s="92">
        <v>1236906</v>
      </c>
      <c r="N156" s="92">
        <v>1203974</v>
      </c>
      <c r="O156" s="92">
        <v>43674</v>
      </c>
      <c r="P156" s="92">
        <v>10595</v>
      </c>
      <c r="Q156" s="92">
        <v>557826</v>
      </c>
      <c r="R156" s="92">
        <v>243767</v>
      </c>
      <c r="S156" s="92">
        <v>341774</v>
      </c>
      <c r="T156" s="92">
        <v>1631</v>
      </c>
      <c r="U156" s="92">
        <v>17229</v>
      </c>
      <c r="V156" s="92">
        <v>32933</v>
      </c>
      <c r="W156" s="92">
        <v>141570</v>
      </c>
      <c r="X156" s="92">
        <v>291920</v>
      </c>
      <c r="Y156" s="92">
        <v>42973</v>
      </c>
      <c r="Z156" s="92">
        <v>222432</v>
      </c>
      <c r="AA156" s="92">
        <v>2482</v>
      </c>
      <c r="AB156" s="92">
        <v>2416</v>
      </c>
      <c r="AC156" s="92">
        <v>2960</v>
      </c>
      <c r="AD156" s="92">
        <v>3450</v>
      </c>
      <c r="AE156" s="92">
        <v>3258222</v>
      </c>
      <c r="AF156" s="92">
        <v>545</v>
      </c>
      <c r="AG156" s="92">
        <v>63410</v>
      </c>
      <c r="AH156" s="92">
        <v>33895</v>
      </c>
      <c r="AI156" s="92">
        <v>200932</v>
      </c>
      <c r="AJ156" s="92">
        <v>19892</v>
      </c>
      <c r="AK156" s="92">
        <v>72528</v>
      </c>
      <c r="AL156" s="92">
        <v>4218</v>
      </c>
      <c r="AM156" s="92">
        <v>9814</v>
      </c>
      <c r="AN156" s="92">
        <v>24729</v>
      </c>
      <c r="AO156" s="92">
        <v>430049</v>
      </c>
      <c r="AP156" s="92">
        <v>255702</v>
      </c>
      <c r="AQ156" s="92">
        <v>187595</v>
      </c>
      <c r="AR156" s="92">
        <v>225174</v>
      </c>
      <c r="AS156" s="92">
        <v>79536</v>
      </c>
      <c r="AT156" s="92">
        <v>9120</v>
      </c>
      <c r="AU156" s="92">
        <v>384</v>
      </c>
      <c r="AV156" s="92">
        <v>82253</v>
      </c>
      <c r="AW156" s="92">
        <v>122918</v>
      </c>
      <c r="AX156" s="92">
        <v>506609</v>
      </c>
      <c r="AY156" s="92">
        <v>173014</v>
      </c>
      <c r="AZ156" s="92">
        <v>3111</v>
      </c>
      <c r="BA156" s="89" t="s">
        <v>105</v>
      </c>
      <c r="BB156" s="89" t="s">
        <v>105</v>
      </c>
      <c r="BC156" s="89" t="s">
        <v>105</v>
      </c>
    </row>
    <row r="157" spans="1:55">
      <c r="A157" s="84" t="s">
        <v>322</v>
      </c>
      <c r="B157" s="84" t="s">
        <v>310</v>
      </c>
      <c r="C157" s="91">
        <v>13.7</v>
      </c>
      <c r="D157" s="91">
        <v>13.7</v>
      </c>
      <c r="E157" s="91">
        <v>13.7</v>
      </c>
      <c r="F157" s="91">
        <v>13.7</v>
      </c>
      <c r="G157" s="91">
        <v>13.2</v>
      </c>
      <c r="H157" s="91">
        <v>13.2</v>
      </c>
      <c r="I157" s="91">
        <v>13.2</v>
      </c>
      <c r="J157" s="91">
        <v>13.2</v>
      </c>
      <c r="K157" s="91">
        <v>13.2</v>
      </c>
      <c r="L157" s="91">
        <v>13.2</v>
      </c>
      <c r="M157" s="91">
        <v>13.2</v>
      </c>
      <c r="N157" s="91">
        <v>13.2</v>
      </c>
      <c r="O157" s="91">
        <v>12</v>
      </c>
      <c r="P157" s="91">
        <v>14.2</v>
      </c>
      <c r="Q157" s="91">
        <v>14.1</v>
      </c>
      <c r="R157" s="91">
        <v>13.5</v>
      </c>
      <c r="S157" s="91">
        <v>13.2</v>
      </c>
      <c r="T157" s="91">
        <v>11.1</v>
      </c>
      <c r="U157" s="91">
        <v>10.3</v>
      </c>
      <c r="V157" s="91">
        <v>14.6</v>
      </c>
      <c r="W157" s="91">
        <v>13.1</v>
      </c>
      <c r="X157" s="91">
        <v>14.6</v>
      </c>
      <c r="Y157" s="91">
        <v>13.1</v>
      </c>
      <c r="Z157" s="91">
        <v>13.9</v>
      </c>
      <c r="AA157" s="91">
        <v>12.9</v>
      </c>
      <c r="AB157" s="91">
        <v>13.5</v>
      </c>
      <c r="AC157" s="91">
        <v>10.6</v>
      </c>
      <c r="AD157" s="91">
        <v>8.6</v>
      </c>
      <c r="AE157" s="91">
        <v>12</v>
      </c>
      <c r="AF157" s="91">
        <v>8.3000000000000007</v>
      </c>
      <c r="AG157" s="91">
        <v>10</v>
      </c>
      <c r="AH157" s="91">
        <v>11.5</v>
      </c>
      <c r="AI157" s="91">
        <v>13.9</v>
      </c>
      <c r="AJ157" s="91">
        <v>11.1</v>
      </c>
      <c r="AK157" s="91">
        <v>13.6</v>
      </c>
      <c r="AL157" s="91">
        <v>11.6</v>
      </c>
      <c r="AM157" s="91">
        <v>14.5</v>
      </c>
      <c r="AN157" s="91">
        <v>13.2</v>
      </c>
      <c r="AO157" s="91">
        <v>12.2</v>
      </c>
      <c r="AP157" s="91">
        <v>16.3</v>
      </c>
      <c r="AQ157" s="91">
        <v>11.6</v>
      </c>
      <c r="AR157" s="91">
        <v>8.6999999999999993</v>
      </c>
      <c r="AS157" s="91">
        <v>13.1</v>
      </c>
      <c r="AT157" s="91">
        <v>14.7</v>
      </c>
      <c r="AU157" s="91">
        <v>12.3</v>
      </c>
      <c r="AV157" s="91">
        <v>18.8</v>
      </c>
      <c r="AW157" s="91">
        <v>9.9</v>
      </c>
      <c r="AX157" s="91">
        <v>16.5</v>
      </c>
      <c r="AY157" s="91">
        <v>15.7</v>
      </c>
      <c r="AZ157" s="91">
        <v>12.3</v>
      </c>
      <c r="BA157" s="89" t="s">
        <v>105</v>
      </c>
      <c r="BB157" s="89" t="s">
        <v>105</v>
      </c>
      <c r="BC157" s="89" t="s">
        <v>105</v>
      </c>
    </row>
    <row r="158" spans="1:55">
      <c r="A158" s="84" t="s">
        <v>322</v>
      </c>
      <c r="B158" s="84" t="s">
        <v>311</v>
      </c>
      <c r="C158" s="92">
        <v>1749573</v>
      </c>
      <c r="D158" s="92">
        <v>1743678</v>
      </c>
      <c r="E158" s="92">
        <v>1721042</v>
      </c>
      <c r="F158" s="92">
        <v>1612806</v>
      </c>
      <c r="G158" s="92">
        <v>1260953</v>
      </c>
      <c r="H158" s="92">
        <v>1257992</v>
      </c>
      <c r="I158" s="92">
        <v>1255596</v>
      </c>
      <c r="J158" s="92">
        <v>1253965</v>
      </c>
      <c r="K158" s="92">
        <v>1244151</v>
      </c>
      <c r="L158" s="92">
        <v>1241124</v>
      </c>
      <c r="M158" s="92">
        <v>1236906</v>
      </c>
      <c r="N158" s="92">
        <v>1203974</v>
      </c>
      <c r="O158" s="92">
        <v>43674</v>
      </c>
      <c r="P158" s="92">
        <v>5417</v>
      </c>
      <c r="Q158" s="92">
        <v>22062</v>
      </c>
      <c r="R158" s="92">
        <v>32732</v>
      </c>
      <c r="S158" s="92">
        <v>341774</v>
      </c>
      <c r="T158" s="92">
        <v>1631</v>
      </c>
      <c r="U158" s="92">
        <v>17229</v>
      </c>
      <c r="V158" s="92">
        <v>32933</v>
      </c>
      <c r="W158" s="92">
        <v>141570</v>
      </c>
      <c r="X158" s="92">
        <v>291920</v>
      </c>
      <c r="Y158" s="92">
        <v>5896</v>
      </c>
      <c r="Z158" s="92">
        <v>222432</v>
      </c>
      <c r="AA158" s="92">
        <v>2482</v>
      </c>
      <c r="AB158" s="92">
        <v>2396</v>
      </c>
      <c r="AC158" s="92">
        <v>2960</v>
      </c>
      <c r="AD158" s="92">
        <v>3450</v>
      </c>
      <c r="AE158" s="92">
        <v>11827</v>
      </c>
      <c r="AF158" s="92">
        <v>545</v>
      </c>
      <c r="AG158" s="92">
        <v>63410</v>
      </c>
      <c r="AH158" s="92">
        <v>33895</v>
      </c>
      <c r="AI158" s="92">
        <v>50300</v>
      </c>
      <c r="AJ158" s="92">
        <v>19892</v>
      </c>
      <c r="AK158" s="92">
        <v>17219</v>
      </c>
      <c r="AL158" s="92">
        <v>4218</v>
      </c>
      <c r="AM158" s="92">
        <v>9814</v>
      </c>
      <c r="AN158" s="92">
        <v>24729</v>
      </c>
      <c r="AO158" s="92">
        <v>45091</v>
      </c>
      <c r="AP158" s="92">
        <v>298076</v>
      </c>
      <c r="AQ158" s="92">
        <v>1159</v>
      </c>
      <c r="AR158" s="92">
        <v>28132</v>
      </c>
      <c r="AS158" s="92">
        <v>57622</v>
      </c>
      <c r="AT158" s="92">
        <v>9120</v>
      </c>
      <c r="AU158" s="92">
        <v>384</v>
      </c>
      <c r="AV158" s="92">
        <v>1337</v>
      </c>
      <c r="AW158" s="92">
        <v>892</v>
      </c>
      <c r="AX158" s="92">
        <v>4916</v>
      </c>
      <c r="AY158" s="92">
        <v>86658</v>
      </c>
      <c r="AZ158" s="92">
        <v>1590</v>
      </c>
      <c r="BA158" s="89" t="s">
        <v>105</v>
      </c>
      <c r="BB158" s="89" t="s">
        <v>105</v>
      </c>
      <c r="BC158" s="89" t="s">
        <v>105</v>
      </c>
    </row>
    <row r="159" spans="1:55">
      <c r="A159" s="84" t="s">
        <v>322</v>
      </c>
      <c r="B159" s="84" t="s">
        <v>312</v>
      </c>
      <c r="C159" s="92">
        <v>3475</v>
      </c>
      <c r="D159" s="92">
        <v>3493</v>
      </c>
      <c r="E159" s="92">
        <v>3649</v>
      </c>
      <c r="F159" s="92">
        <v>4059</v>
      </c>
      <c r="G159" s="92">
        <v>3765</v>
      </c>
      <c r="H159" s="92">
        <v>3792</v>
      </c>
      <c r="I159" s="92">
        <v>3808</v>
      </c>
      <c r="J159" s="92">
        <v>3819</v>
      </c>
      <c r="K159" s="92">
        <v>3853</v>
      </c>
      <c r="L159" s="92">
        <v>3858</v>
      </c>
      <c r="M159" s="92">
        <v>3870</v>
      </c>
      <c r="N159" s="92">
        <v>3903</v>
      </c>
      <c r="O159" s="92">
        <v>4013</v>
      </c>
      <c r="P159" s="92">
        <v>732</v>
      </c>
      <c r="Q159" s="92">
        <v>2098</v>
      </c>
      <c r="R159" s="92">
        <v>5901</v>
      </c>
      <c r="S159" s="92">
        <v>4257</v>
      </c>
      <c r="T159" s="92">
        <v>1223</v>
      </c>
      <c r="U159" s="92">
        <v>3778</v>
      </c>
      <c r="V159" s="92">
        <v>2961</v>
      </c>
      <c r="W159" s="92">
        <v>3040</v>
      </c>
      <c r="X159" s="92">
        <v>4493</v>
      </c>
      <c r="Y159" s="92">
        <v>1372</v>
      </c>
      <c r="Z159" s="92">
        <v>3718</v>
      </c>
      <c r="AA159" s="92">
        <v>2992</v>
      </c>
      <c r="AB159" s="92">
        <v>1142</v>
      </c>
      <c r="AC159" s="92">
        <v>956</v>
      </c>
      <c r="AD159" s="92">
        <v>6798</v>
      </c>
      <c r="AE159" s="92">
        <v>1183</v>
      </c>
      <c r="AF159" s="92">
        <v>1315</v>
      </c>
      <c r="AG159" s="92">
        <v>3817</v>
      </c>
      <c r="AH159" s="92">
        <v>4054</v>
      </c>
      <c r="AI159" s="92">
        <v>1306</v>
      </c>
      <c r="AJ159" s="92">
        <v>1881</v>
      </c>
      <c r="AK159" s="92">
        <v>850</v>
      </c>
      <c r="AL159" s="92">
        <v>2059</v>
      </c>
      <c r="AM159" s="92">
        <v>1807</v>
      </c>
      <c r="AN159" s="92">
        <v>4611</v>
      </c>
      <c r="AO159" s="92">
        <v>4808</v>
      </c>
      <c r="AP159" s="92">
        <v>4750</v>
      </c>
      <c r="AQ159" s="92">
        <v>3644</v>
      </c>
      <c r="AR159" s="92">
        <v>5754</v>
      </c>
      <c r="AS159" s="92">
        <v>7335</v>
      </c>
      <c r="AT159" s="92">
        <v>545</v>
      </c>
      <c r="AU159" s="92">
        <v>619</v>
      </c>
      <c r="AV159" s="92">
        <v>651</v>
      </c>
      <c r="AW159" s="92">
        <v>306</v>
      </c>
      <c r="AX159" s="92">
        <v>674</v>
      </c>
      <c r="AY159" s="92">
        <v>1194</v>
      </c>
      <c r="AZ159" s="92">
        <v>414</v>
      </c>
      <c r="BA159" s="89" t="s">
        <v>105</v>
      </c>
      <c r="BB159" s="89" t="s">
        <v>105</v>
      </c>
      <c r="BC159" s="89" t="s">
        <v>105</v>
      </c>
    </row>
    <row r="160" spans="1:55">
      <c r="A160" s="84" t="s">
        <v>322</v>
      </c>
      <c r="B160" s="84" t="s">
        <v>313</v>
      </c>
      <c r="C160" s="92">
        <v>1749573</v>
      </c>
      <c r="D160" s="92">
        <v>1737346</v>
      </c>
      <c r="E160" s="92">
        <v>1680447</v>
      </c>
      <c r="F160" s="92">
        <v>1458710</v>
      </c>
      <c r="G160" s="92">
        <v>1222225</v>
      </c>
      <c r="H160" s="92">
        <v>1215310</v>
      </c>
      <c r="I160" s="92">
        <v>1210511</v>
      </c>
      <c r="J160" s="92">
        <v>1207665</v>
      </c>
      <c r="K160" s="92">
        <v>1189160</v>
      </c>
      <c r="L160" s="92">
        <v>1185358</v>
      </c>
      <c r="M160" s="92">
        <v>1179715</v>
      </c>
      <c r="N160" s="92">
        <v>1141663</v>
      </c>
      <c r="O160" s="92">
        <v>39907</v>
      </c>
      <c r="P160" s="92">
        <v>14625</v>
      </c>
      <c r="Q160" s="92">
        <v>34217</v>
      </c>
      <c r="R160" s="92">
        <v>22669</v>
      </c>
      <c r="S160" s="92">
        <v>310569</v>
      </c>
      <c r="T160" s="92">
        <v>2846</v>
      </c>
      <c r="U160" s="92">
        <v>15593</v>
      </c>
      <c r="V160" s="92">
        <v>38052</v>
      </c>
      <c r="W160" s="92">
        <v>140495</v>
      </c>
      <c r="X160" s="92">
        <v>256757</v>
      </c>
      <c r="Y160" s="92">
        <v>12227</v>
      </c>
      <c r="Z160" s="92">
        <v>237565</v>
      </c>
      <c r="AA160" s="92">
        <v>2844</v>
      </c>
      <c r="AB160" s="92">
        <v>4799</v>
      </c>
      <c r="AC160" s="92">
        <v>6916</v>
      </c>
      <c r="AD160" s="92">
        <v>2355</v>
      </c>
      <c r="AE160" s="92">
        <v>23706</v>
      </c>
      <c r="AF160" s="92">
        <v>958</v>
      </c>
      <c r="AG160" s="92">
        <v>55097</v>
      </c>
      <c r="AH160" s="92">
        <v>36228</v>
      </c>
      <c r="AI160" s="92">
        <v>121303</v>
      </c>
      <c r="AJ160" s="92">
        <v>27177</v>
      </c>
      <c r="AK160" s="92">
        <v>42274</v>
      </c>
      <c r="AL160" s="92">
        <v>5643</v>
      </c>
      <c r="AM160" s="92">
        <v>18505</v>
      </c>
      <c r="AN160" s="92">
        <v>19920</v>
      </c>
      <c r="AO160" s="92">
        <v>41296</v>
      </c>
      <c r="AP160" s="92">
        <v>215030</v>
      </c>
      <c r="AQ160" s="92">
        <v>1501</v>
      </c>
      <c r="AR160" s="92">
        <v>22122</v>
      </c>
      <c r="AS160" s="92">
        <v>36640</v>
      </c>
      <c r="AT160" s="92">
        <v>28019</v>
      </c>
      <c r="AU160" s="92">
        <v>1122</v>
      </c>
      <c r="AV160" s="92">
        <v>3396</v>
      </c>
      <c r="AW160" s="92">
        <v>2519</v>
      </c>
      <c r="AX160" s="92">
        <v>15278</v>
      </c>
      <c r="AY160" s="92">
        <v>182000</v>
      </c>
      <c r="AZ160" s="92">
        <v>5705</v>
      </c>
      <c r="BA160" s="89" t="s">
        <v>105</v>
      </c>
      <c r="BB160" s="89" t="s">
        <v>105</v>
      </c>
      <c r="BC160" s="89" t="s">
        <v>105</v>
      </c>
    </row>
    <row r="161" spans="1:55">
      <c r="A161" s="84" t="s">
        <v>322</v>
      </c>
      <c r="B161" s="84" t="s">
        <v>314</v>
      </c>
      <c r="C161" s="92">
        <v>1755949</v>
      </c>
      <c r="D161" s="92">
        <v>1743678</v>
      </c>
      <c r="E161" s="92">
        <v>1686571</v>
      </c>
      <c r="F161" s="92">
        <v>1464027</v>
      </c>
      <c r="G161" s="92">
        <v>1226680</v>
      </c>
      <c r="H161" s="92">
        <v>1219739</v>
      </c>
      <c r="I161" s="92">
        <v>1214923</v>
      </c>
      <c r="J161" s="92">
        <v>1212066</v>
      </c>
      <c r="K161" s="92">
        <v>1193494</v>
      </c>
      <c r="L161" s="92">
        <v>1189678</v>
      </c>
      <c r="M161" s="92">
        <v>1184015</v>
      </c>
      <c r="N161" s="92">
        <v>1145823</v>
      </c>
      <c r="O161" s="92">
        <v>40052</v>
      </c>
      <c r="P161" s="92">
        <v>14678</v>
      </c>
      <c r="Q161" s="92">
        <v>34342</v>
      </c>
      <c r="R161" s="92">
        <v>22751</v>
      </c>
      <c r="S161" s="92">
        <v>311701</v>
      </c>
      <c r="T161" s="92">
        <v>2857</v>
      </c>
      <c r="U161" s="92">
        <v>15650</v>
      </c>
      <c r="V161" s="92">
        <v>38191</v>
      </c>
      <c r="W161" s="92">
        <v>141007</v>
      </c>
      <c r="X161" s="92">
        <v>257693</v>
      </c>
      <c r="Y161" s="92">
        <v>12272</v>
      </c>
      <c r="Z161" s="92">
        <v>238431</v>
      </c>
      <c r="AA161" s="92">
        <v>2855</v>
      </c>
      <c r="AB161" s="92">
        <v>4816</v>
      </c>
      <c r="AC161" s="92">
        <v>6941</v>
      </c>
      <c r="AD161" s="92">
        <v>2364</v>
      </c>
      <c r="AE161" s="92">
        <v>23793</v>
      </c>
      <c r="AF161" s="92">
        <v>962</v>
      </c>
      <c r="AG161" s="92">
        <v>55297</v>
      </c>
      <c r="AH161" s="92">
        <v>36360</v>
      </c>
      <c r="AI161" s="92">
        <v>121745</v>
      </c>
      <c r="AJ161" s="92">
        <v>27276</v>
      </c>
      <c r="AK161" s="92">
        <v>42428</v>
      </c>
      <c r="AL161" s="92">
        <v>5663</v>
      </c>
      <c r="AM161" s="92">
        <v>18572</v>
      </c>
      <c r="AN161" s="92">
        <v>19992</v>
      </c>
      <c r="AO161" s="92">
        <v>41447</v>
      </c>
      <c r="AP161" s="92">
        <v>215814</v>
      </c>
      <c r="AQ161" s="92">
        <v>1506</v>
      </c>
      <c r="AR161" s="92">
        <v>22203</v>
      </c>
      <c r="AS161" s="92">
        <v>36774</v>
      </c>
      <c r="AT161" s="92">
        <v>28122</v>
      </c>
      <c r="AU161" s="92">
        <v>1126</v>
      </c>
      <c r="AV161" s="92">
        <v>3408</v>
      </c>
      <c r="AW161" s="92">
        <v>2528</v>
      </c>
      <c r="AX161" s="92">
        <v>15333</v>
      </c>
      <c r="AY161" s="92">
        <v>182663</v>
      </c>
      <c r="AZ161" s="92">
        <v>5726</v>
      </c>
      <c r="BA161" s="89" t="s">
        <v>105</v>
      </c>
      <c r="BB161" s="89" t="s">
        <v>105</v>
      </c>
      <c r="BC161" s="89" t="s">
        <v>105</v>
      </c>
    </row>
    <row r="162" spans="1:55">
      <c r="A162" s="84" t="s">
        <v>322</v>
      </c>
      <c r="B162" s="84" t="s">
        <v>315</v>
      </c>
      <c r="C162" s="92">
        <v>1934395</v>
      </c>
      <c r="D162" s="92">
        <v>1920876</v>
      </c>
      <c r="E162" s="92">
        <v>1857967</v>
      </c>
      <c r="F162" s="92">
        <v>1612806</v>
      </c>
      <c r="G162" s="92">
        <v>1351339</v>
      </c>
      <c r="H162" s="92">
        <v>1343693</v>
      </c>
      <c r="I162" s="92">
        <v>1338387</v>
      </c>
      <c r="J162" s="92">
        <v>1335241</v>
      </c>
      <c r="K162" s="92">
        <v>1314781</v>
      </c>
      <c r="L162" s="92">
        <v>1310577</v>
      </c>
      <c r="M162" s="92">
        <v>1304338</v>
      </c>
      <c r="N162" s="92">
        <v>1262266</v>
      </c>
      <c r="O162" s="92">
        <v>44122</v>
      </c>
      <c r="P162" s="92">
        <v>16170</v>
      </c>
      <c r="Q162" s="92">
        <v>37832</v>
      </c>
      <c r="R162" s="92">
        <v>25063</v>
      </c>
      <c r="S162" s="92">
        <v>343377</v>
      </c>
      <c r="T162" s="92">
        <v>3147</v>
      </c>
      <c r="U162" s="92">
        <v>17240</v>
      </c>
      <c r="V162" s="92">
        <v>42072</v>
      </c>
      <c r="W162" s="92">
        <v>155337</v>
      </c>
      <c r="X162" s="92">
        <v>283881</v>
      </c>
      <c r="Y162" s="92">
        <v>13519</v>
      </c>
      <c r="Z162" s="92">
        <v>262661</v>
      </c>
      <c r="AA162" s="92">
        <v>3145</v>
      </c>
      <c r="AB162" s="92">
        <v>5305</v>
      </c>
      <c r="AC162" s="92">
        <v>7646</v>
      </c>
      <c r="AD162" s="92">
        <v>2604</v>
      </c>
      <c r="AE162" s="92">
        <v>26211</v>
      </c>
      <c r="AF162" s="92">
        <v>1059</v>
      </c>
      <c r="AG162" s="92">
        <v>60917</v>
      </c>
      <c r="AH162" s="92">
        <v>40055</v>
      </c>
      <c r="AI162" s="92">
        <v>134118</v>
      </c>
      <c r="AJ162" s="92">
        <v>30048</v>
      </c>
      <c r="AK162" s="92">
        <v>46740</v>
      </c>
      <c r="AL162" s="92">
        <v>6239</v>
      </c>
      <c r="AM162" s="92">
        <v>20459</v>
      </c>
      <c r="AN162" s="92">
        <v>22024</v>
      </c>
      <c r="AO162" s="92">
        <v>45659</v>
      </c>
      <c r="AP162" s="92">
        <v>237746</v>
      </c>
      <c r="AQ162" s="92">
        <v>1659</v>
      </c>
      <c r="AR162" s="92">
        <v>24459</v>
      </c>
      <c r="AS162" s="92">
        <v>40511</v>
      </c>
      <c r="AT162" s="92">
        <v>30979</v>
      </c>
      <c r="AU162" s="92">
        <v>1240</v>
      </c>
      <c r="AV162" s="92">
        <v>3754</v>
      </c>
      <c r="AW162" s="92">
        <v>2785</v>
      </c>
      <c r="AX162" s="92">
        <v>16892</v>
      </c>
      <c r="AY162" s="92">
        <v>201226</v>
      </c>
      <c r="AZ162" s="92">
        <v>6308</v>
      </c>
      <c r="BA162" s="89" t="s">
        <v>105</v>
      </c>
      <c r="BB162" s="89" t="s">
        <v>105</v>
      </c>
      <c r="BC162" s="89" t="s">
        <v>105</v>
      </c>
    </row>
    <row r="163" spans="1:55">
      <c r="A163" s="84" t="s">
        <v>322</v>
      </c>
      <c r="B163" s="84" t="s">
        <v>316</v>
      </c>
      <c r="C163" s="92">
        <v>3500</v>
      </c>
      <c r="D163" s="92">
        <v>3500</v>
      </c>
      <c r="E163" s="92">
        <v>3600</v>
      </c>
      <c r="F163" s="92">
        <v>3700</v>
      </c>
      <c r="G163" s="92">
        <v>3600</v>
      </c>
      <c r="H163" s="92">
        <v>3700</v>
      </c>
      <c r="I163" s="92">
        <v>3700</v>
      </c>
      <c r="J163" s="92">
        <v>3700</v>
      </c>
      <c r="K163" s="92">
        <v>3700</v>
      </c>
      <c r="L163" s="92">
        <v>3700</v>
      </c>
      <c r="M163" s="92">
        <v>3700</v>
      </c>
      <c r="N163" s="92">
        <v>3700</v>
      </c>
      <c r="O163" s="92">
        <v>3700</v>
      </c>
      <c r="P163" s="92">
        <v>2000</v>
      </c>
      <c r="Q163" s="92">
        <v>3300</v>
      </c>
      <c r="R163" s="92">
        <v>4100</v>
      </c>
      <c r="S163" s="92">
        <v>3900</v>
      </c>
      <c r="T163" s="92">
        <v>2100</v>
      </c>
      <c r="U163" s="92">
        <v>3400</v>
      </c>
      <c r="V163" s="92">
        <v>3400</v>
      </c>
      <c r="W163" s="92">
        <v>3000</v>
      </c>
      <c r="X163" s="92">
        <v>4000</v>
      </c>
      <c r="Y163" s="92">
        <v>2800</v>
      </c>
      <c r="Z163" s="92">
        <v>4000</v>
      </c>
      <c r="AA163" s="92">
        <v>3400</v>
      </c>
      <c r="AB163" s="92">
        <v>2300</v>
      </c>
      <c r="AC163" s="92">
        <v>2200</v>
      </c>
      <c r="AD163" s="92">
        <v>4600</v>
      </c>
      <c r="AE163" s="92">
        <v>2400</v>
      </c>
      <c r="AF163" s="92">
        <v>2300</v>
      </c>
      <c r="AG163" s="92">
        <v>3300</v>
      </c>
      <c r="AH163" s="92">
        <v>4300</v>
      </c>
      <c r="AI163" s="92">
        <v>3100</v>
      </c>
      <c r="AJ163" s="92">
        <v>2600</v>
      </c>
      <c r="AK163" s="92">
        <v>2100</v>
      </c>
      <c r="AL163" s="92">
        <v>2800</v>
      </c>
      <c r="AM163" s="92">
        <v>3400</v>
      </c>
      <c r="AN163" s="92">
        <v>3700</v>
      </c>
      <c r="AO163" s="92">
        <v>4400</v>
      </c>
      <c r="AP163" s="92">
        <v>3400</v>
      </c>
      <c r="AQ163" s="92">
        <v>4700</v>
      </c>
      <c r="AR163" s="92">
        <v>4500</v>
      </c>
      <c r="AS163" s="92">
        <v>4700</v>
      </c>
      <c r="AT163" s="92">
        <v>1700</v>
      </c>
      <c r="AU163" s="92">
        <v>1800</v>
      </c>
      <c r="AV163" s="92">
        <v>1700</v>
      </c>
      <c r="AW163" s="92">
        <v>900</v>
      </c>
      <c r="AX163" s="92">
        <v>2100</v>
      </c>
      <c r="AY163" s="92">
        <v>2500</v>
      </c>
      <c r="AZ163" s="92">
        <v>1500</v>
      </c>
      <c r="BA163" s="89" t="s">
        <v>105</v>
      </c>
      <c r="BB163" s="89" t="s">
        <v>105</v>
      </c>
      <c r="BC163" s="89" t="s">
        <v>105</v>
      </c>
    </row>
    <row r="164" spans="1:55">
      <c r="A164" s="84" t="s">
        <v>322</v>
      </c>
      <c r="B164" s="84" t="s">
        <v>317</v>
      </c>
      <c r="C164" s="92">
        <v>3500</v>
      </c>
      <c r="D164" s="92">
        <v>3500</v>
      </c>
      <c r="E164" s="92">
        <v>3600</v>
      </c>
      <c r="F164" s="92">
        <v>3700</v>
      </c>
      <c r="G164" s="92">
        <v>3700</v>
      </c>
      <c r="H164" s="92">
        <v>3700</v>
      </c>
      <c r="I164" s="92">
        <v>3700</v>
      </c>
      <c r="J164" s="92">
        <v>3700</v>
      </c>
      <c r="K164" s="92">
        <v>3700</v>
      </c>
      <c r="L164" s="92">
        <v>3700</v>
      </c>
      <c r="M164" s="92">
        <v>3700</v>
      </c>
      <c r="N164" s="92">
        <v>3700</v>
      </c>
      <c r="O164" s="92">
        <v>3700</v>
      </c>
      <c r="P164" s="92">
        <v>2000</v>
      </c>
      <c r="Q164" s="92">
        <v>3300</v>
      </c>
      <c r="R164" s="92">
        <v>4100</v>
      </c>
      <c r="S164" s="92">
        <v>3900</v>
      </c>
      <c r="T164" s="92">
        <v>2100</v>
      </c>
      <c r="U164" s="92">
        <v>3400</v>
      </c>
      <c r="V164" s="92">
        <v>3400</v>
      </c>
      <c r="W164" s="92">
        <v>3000</v>
      </c>
      <c r="X164" s="92">
        <v>4000</v>
      </c>
      <c r="Y164" s="92">
        <v>2900</v>
      </c>
      <c r="Z164" s="92">
        <v>4000</v>
      </c>
      <c r="AA164" s="92">
        <v>3400</v>
      </c>
      <c r="AB164" s="92">
        <v>2300</v>
      </c>
      <c r="AC164" s="92">
        <v>2200</v>
      </c>
      <c r="AD164" s="92">
        <v>4700</v>
      </c>
      <c r="AE164" s="92">
        <v>2400</v>
      </c>
      <c r="AF164" s="92">
        <v>2300</v>
      </c>
      <c r="AG164" s="92">
        <v>3300</v>
      </c>
      <c r="AH164" s="92">
        <v>4300</v>
      </c>
      <c r="AI164" s="92">
        <v>3200</v>
      </c>
      <c r="AJ164" s="92">
        <v>2600</v>
      </c>
      <c r="AK164" s="92">
        <v>2100</v>
      </c>
      <c r="AL164" s="92">
        <v>2800</v>
      </c>
      <c r="AM164" s="92">
        <v>3400</v>
      </c>
      <c r="AN164" s="92">
        <v>3700</v>
      </c>
      <c r="AO164" s="92">
        <v>4400</v>
      </c>
      <c r="AP164" s="92">
        <v>3400</v>
      </c>
      <c r="AQ164" s="92">
        <v>4700</v>
      </c>
      <c r="AR164" s="92">
        <v>4500</v>
      </c>
      <c r="AS164" s="92">
        <v>4700</v>
      </c>
      <c r="AT164" s="92">
        <v>1700</v>
      </c>
      <c r="AU164" s="92">
        <v>1800</v>
      </c>
      <c r="AV164" s="92">
        <v>1700</v>
      </c>
      <c r="AW164" s="92">
        <v>900</v>
      </c>
      <c r="AX164" s="92">
        <v>2100</v>
      </c>
      <c r="AY164" s="92">
        <v>2500</v>
      </c>
      <c r="AZ164" s="92">
        <v>1500</v>
      </c>
      <c r="BA164" s="89" t="s">
        <v>105</v>
      </c>
      <c r="BB164" s="89" t="s">
        <v>105</v>
      </c>
      <c r="BC164" s="89" t="s">
        <v>105</v>
      </c>
    </row>
    <row r="165" spans="1:55">
      <c r="A165" s="84" t="s">
        <v>322</v>
      </c>
      <c r="B165" s="84" t="s">
        <v>318</v>
      </c>
      <c r="C165" s="92">
        <v>3800</v>
      </c>
      <c r="D165" s="92">
        <v>3800</v>
      </c>
      <c r="E165" s="92">
        <v>3900</v>
      </c>
      <c r="F165" s="92">
        <v>4100</v>
      </c>
      <c r="G165" s="92">
        <v>4000</v>
      </c>
      <c r="H165" s="92">
        <v>4000</v>
      </c>
      <c r="I165" s="92">
        <v>4100</v>
      </c>
      <c r="J165" s="92">
        <v>4100</v>
      </c>
      <c r="K165" s="92">
        <v>4100</v>
      </c>
      <c r="L165" s="92">
        <v>4100</v>
      </c>
      <c r="M165" s="92">
        <v>4100</v>
      </c>
      <c r="N165" s="92">
        <v>4100</v>
      </c>
      <c r="O165" s="92">
        <v>4100</v>
      </c>
      <c r="P165" s="92">
        <v>2200</v>
      </c>
      <c r="Q165" s="92">
        <v>3600</v>
      </c>
      <c r="R165" s="92">
        <v>4500</v>
      </c>
      <c r="S165" s="92">
        <v>4300</v>
      </c>
      <c r="T165" s="92">
        <v>2400</v>
      </c>
      <c r="U165" s="92">
        <v>3800</v>
      </c>
      <c r="V165" s="92">
        <v>3800</v>
      </c>
      <c r="W165" s="92">
        <v>3300</v>
      </c>
      <c r="X165" s="92">
        <v>4400</v>
      </c>
      <c r="Y165" s="92">
        <v>3100</v>
      </c>
      <c r="Z165" s="92">
        <v>4400</v>
      </c>
      <c r="AA165" s="92">
        <v>3800</v>
      </c>
      <c r="AB165" s="92">
        <v>2500</v>
      </c>
      <c r="AC165" s="92">
        <v>2500</v>
      </c>
      <c r="AD165" s="92">
        <v>5100</v>
      </c>
      <c r="AE165" s="92">
        <v>2600</v>
      </c>
      <c r="AF165" s="92">
        <v>2600</v>
      </c>
      <c r="AG165" s="92">
        <v>3700</v>
      </c>
      <c r="AH165" s="92">
        <v>4800</v>
      </c>
      <c r="AI165" s="92">
        <v>3500</v>
      </c>
      <c r="AJ165" s="92">
        <v>2800</v>
      </c>
      <c r="AK165" s="92">
        <v>2300</v>
      </c>
      <c r="AL165" s="92">
        <v>3000</v>
      </c>
      <c r="AM165" s="92">
        <v>3800</v>
      </c>
      <c r="AN165" s="92">
        <v>4100</v>
      </c>
      <c r="AO165" s="92">
        <v>4900</v>
      </c>
      <c r="AP165" s="92">
        <v>3800</v>
      </c>
      <c r="AQ165" s="92">
        <v>5200</v>
      </c>
      <c r="AR165" s="92">
        <v>5000</v>
      </c>
      <c r="AS165" s="92">
        <v>5200</v>
      </c>
      <c r="AT165" s="92">
        <v>1900</v>
      </c>
      <c r="AU165" s="92">
        <v>2000</v>
      </c>
      <c r="AV165" s="92">
        <v>1800</v>
      </c>
      <c r="AW165" s="92">
        <v>1000</v>
      </c>
      <c r="AX165" s="92">
        <v>2300</v>
      </c>
      <c r="AY165" s="92">
        <v>2800</v>
      </c>
      <c r="AZ165" s="92">
        <v>1600</v>
      </c>
      <c r="BA165" s="89" t="s">
        <v>105</v>
      </c>
      <c r="BB165" s="89" t="s">
        <v>105</v>
      </c>
      <c r="BC165" s="89" t="s">
        <v>105</v>
      </c>
    </row>
    <row r="166" spans="1:55">
      <c r="A166" s="84" t="s">
        <v>322</v>
      </c>
      <c r="B166" s="84" t="s">
        <v>319</v>
      </c>
      <c r="C166" s="92">
        <v>100</v>
      </c>
      <c r="D166" s="92">
        <v>100</v>
      </c>
      <c r="E166" s="92">
        <v>103</v>
      </c>
      <c r="F166" s="92">
        <v>106</v>
      </c>
      <c r="G166" s="92">
        <v>105</v>
      </c>
      <c r="H166" s="92">
        <v>105</v>
      </c>
      <c r="I166" s="92">
        <v>106</v>
      </c>
      <c r="J166" s="92">
        <v>106</v>
      </c>
      <c r="K166" s="92">
        <v>106</v>
      </c>
      <c r="L166" s="92">
        <v>106</v>
      </c>
      <c r="M166" s="92">
        <v>106</v>
      </c>
      <c r="N166" s="92">
        <v>107</v>
      </c>
      <c r="O166" s="92">
        <v>106</v>
      </c>
      <c r="P166" s="92">
        <v>57</v>
      </c>
      <c r="Q166" s="92">
        <v>94</v>
      </c>
      <c r="R166" s="92">
        <v>118</v>
      </c>
      <c r="S166" s="92">
        <v>111</v>
      </c>
      <c r="T166" s="92">
        <v>61</v>
      </c>
      <c r="U166" s="92">
        <v>98</v>
      </c>
      <c r="V166" s="92">
        <v>98</v>
      </c>
      <c r="W166" s="92">
        <v>87</v>
      </c>
      <c r="X166" s="92">
        <v>114</v>
      </c>
      <c r="Y166" s="92">
        <v>82</v>
      </c>
      <c r="Z166" s="92">
        <v>114</v>
      </c>
      <c r="AA166" s="92">
        <v>99</v>
      </c>
      <c r="AB166" s="92">
        <v>66</v>
      </c>
      <c r="AC166" s="92">
        <v>64</v>
      </c>
      <c r="AD166" s="92">
        <v>134</v>
      </c>
      <c r="AE166" s="92">
        <v>68</v>
      </c>
      <c r="AF166" s="92">
        <v>67</v>
      </c>
      <c r="AG166" s="92">
        <v>95</v>
      </c>
      <c r="AH166" s="92">
        <v>125</v>
      </c>
      <c r="AI166" s="92">
        <v>91</v>
      </c>
      <c r="AJ166" s="92">
        <v>74</v>
      </c>
      <c r="AK166" s="92">
        <v>60</v>
      </c>
      <c r="AL166" s="92">
        <v>79</v>
      </c>
      <c r="AM166" s="92">
        <v>98</v>
      </c>
      <c r="AN166" s="92">
        <v>107</v>
      </c>
      <c r="AO166" s="92">
        <v>127</v>
      </c>
      <c r="AP166" s="92">
        <v>99</v>
      </c>
      <c r="AQ166" s="92">
        <v>136</v>
      </c>
      <c r="AR166" s="92">
        <v>130</v>
      </c>
      <c r="AS166" s="92">
        <v>134</v>
      </c>
      <c r="AT166" s="92">
        <v>48</v>
      </c>
      <c r="AU166" s="92">
        <v>52</v>
      </c>
      <c r="AV166" s="92">
        <v>48</v>
      </c>
      <c r="AW166" s="92">
        <v>25</v>
      </c>
      <c r="AX166" s="92">
        <v>60</v>
      </c>
      <c r="AY166" s="92">
        <v>72</v>
      </c>
      <c r="AZ166" s="92">
        <v>43</v>
      </c>
      <c r="BA166" s="89" t="s">
        <v>105</v>
      </c>
      <c r="BB166" s="89" t="s">
        <v>105</v>
      </c>
      <c r="BC166" s="89" t="s">
        <v>105</v>
      </c>
    </row>
    <row r="167" spans="1:55">
      <c r="A167" s="84" t="s">
        <v>322</v>
      </c>
      <c r="B167" s="84" t="s">
        <v>320</v>
      </c>
      <c r="C167" s="92">
        <v>100</v>
      </c>
      <c r="D167" s="92">
        <v>100</v>
      </c>
      <c r="E167" s="92">
        <v>102</v>
      </c>
      <c r="F167" s="92">
        <v>106</v>
      </c>
      <c r="G167" s="92">
        <v>105</v>
      </c>
      <c r="H167" s="92">
        <v>105</v>
      </c>
      <c r="I167" s="92">
        <v>106</v>
      </c>
      <c r="J167" s="92">
        <v>106</v>
      </c>
      <c r="K167" s="92">
        <v>106</v>
      </c>
      <c r="L167" s="92">
        <v>106</v>
      </c>
      <c r="M167" s="92">
        <v>106</v>
      </c>
      <c r="N167" s="92">
        <v>106</v>
      </c>
      <c r="O167" s="92">
        <v>105</v>
      </c>
      <c r="P167" s="92">
        <v>57</v>
      </c>
      <c r="Q167" s="92">
        <v>93</v>
      </c>
      <c r="R167" s="92">
        <v>117</v>
      </c>
      <c r="S167" s="92">
        <v>111</v>
      </c>
      <c r="T167" s="92">
        <v>61</v>
      </c>
      <c r="U167" s="92">
        <v>98</v>
      </c>
      <c r="V167" s="92">
        <v>98</v>
      </c>
      <c r="W167" s="92">
        <v>87</v>
      </c>
      <c r="X167" s="92">
        <v>114</v>
      </c>
      <c r="Y167" s="92">
        <v>82</v>
      </c>
      <c r="Z167" s="92">
        <v>114</v>
      </c>
      <c r="AA167" s="92">
        <v>99</v>
      </c>
      <c r="AB167" s="92">
        <v>66</v>
      </c>
      <c r="AC167" s="92">
        <v>64</v>
      </c>
      <c r="AD167" s="92">
        <v>133</v>
      </c>
      <c r="AE167" s="92">
        <v>68</v>
      </c>
      <c r="AF167" s="92">
        <v>66</v>
      </c>
      <c r="AG167" s="92">
        <v>95</v>
      </c>
      <c r="AH167" s="92">
        <v>125</v>
      </c>
      <c r="AI167" s="92">
        <v>90</v>
      </c>
      <c r="AJ167" s="92">
        <v>74</v>
      </c>
      <c r="AK167" s="92">
        <v>60</v>
      </c>
      <c r="AL167" s="92">
        <v>79</v>
      </c>
      <c r="AM167" s="92">
        <v>98</v>
      </c>
      <c r="AN167" s="92">
        <v>107</v>
      </c>
      <c r="AO167" s="92">
        <v>127</v>
      </c>
      <c r="AP167" s="92">
        <v>98</v>
      </c>
      <c r="AQ167" s="92">
        <v>136</v>
      </c>
      <c r="AR167" s="92">
        <v>130</v>
      </c>
      <c r="AS167" s="92">
        <v>134</v>
      </c>
      <c r="AT167" s="92">
        <v>48</v>
      </c>
      <c r="AU167" s="92">
        <v>52</v>
      </c>
      <c r="AV167" s="92">
        <v>47</v>
      </c>
      <c r="AW167" s="92">
        <v>25</v>
      </c>
      <c r="AX167" s="92">
        <v>60</v>
      </c>
      <c r="AY167" s="92">
        <v>72</v>
      </c>
      <c r="AZ167" s="92">
        <v>43</v>
      </c>
      <c r="BA167" s="89" t="s">
        <v>105</v>
      </c>
      <c r="BB167" s="89" t="s">
        <v>105</v>
      </c>
      <c r="BC167" s="89" t="s">
        <v>105</v>
      </c>
    </row>
    <row r="168" spans="1:55">
      <c r="A168" s="84" t="s">
        <v>322</v>
      </c>
      <c r="B168" s="84" t="s">
        <v>321</v>
      </c>
      <c r="C168" s="92">
        <v>95</v>
      </c>
      <c r="D168" s="92">
        <v>95</v>
      </c>
      <c r="E168" s="92">
        <v>97</v>
      </c>
      <c r="F168" s="92">
        <v>100</v>
      </c>
      <c r="G168" s="92">
        <v>99</v>
      </c>
      <c r="H168" s="92">
        <v>100</v>
      </c>
      <c r="I168" s="92">
        <v>100</v>
      </c>
      <c r="J168" s="92">
        <v>100</v>
      </c>
      <c r="K168" s="92">
        <v>100</v>
      </c>
      <c r="L168" s="92">
        <v>100</v>
      </c>
      <c r="M168" s="92">
        <v>101</v>
      </c>
      <c r="N168" s="92">
        <v>101</v>
      </c>
      <c r="O168" s="92">
        <v>100</v>
      </c>
      <c r="P168" s="92">
        <v>54</v>
      </c>
      <c r="Q168" s="92">
        <v>89</v>
      </c>
      <c r="R168" s="92">
        <v>111</v>
      </c>
      <c r="S168" s="92">
        <v>105</v>
      </c>
      <c r="T168" s="92">
        <v>58</v>
      </c>
      <c r="U168" s="92">
        <v>93</v>
      </c>
      <c r="V168" s="92">
        <v>93</v>
      </c>
      <c r="W168" s="92">
        <v>82</v>
      </c>
      <c r="X168" s="92">
        <v>108</v>
      </c>
      <c r="Y168" s="92">
        <v>78</v>
      </c>
      <c r="Z168" s="92">
        <v>108</v>
      </c>
      <c r="AA168" s="92">
        <v>93</v>
      </c>
      <c r="AB168" s="92">
        <v>62</v>
      </c>
      <c r="AC168" s="92">
        <v>61</v>
      </c>
      <c r="AD168" s="92">
        <v>126</v>
      </c>
      <c r="AE168" s="92">
        <v>65</v>
      </c>
      <c r="AF168" s="92">
        <v>63</v>
      </c>
      <c r="AG168" s="92">
        <v>90</v>
      </c>
      <c r="AH168" s="92">
        <v>118</v>
      </c>
      <c r="AI168" s="92">
        <v>86</v>
      </c>
      <c r="AJ168" s="92">
        <v>70</v>
      </c>
      <c r="AK168" s="92">
        <v>57</v>
      </c>
      <c r="AL168" s="92">
        <v>75</v>
      </c>
      <c r="AM168" s="92">
        <v>93</v>
      </c>
      <c r="AN168" s="92">
        <v>101</v>
      </c>
      <c r="AO168" s="92">
        <v>120</v>
      </c>
      <c r="AP168" s="92">
        <v>93</v>
      </c>
      <c r="AQ168" s="92">
        <v>129</v>
      </c>
      <c r="AR168" s="92">
        <v>123</v>
      </c>
      <c r="AS168" s="92">
        <v>127</v>
      </c>
      <c r="AT168" s="92">
        <v>46</v>
      </c>
      <c r="AU168" s="92">
        <v>49</v>
      </c>
      <c r="AV168" s="92">
        <v>45</v>
      </c>
      <c r="AW168" s="92">
        <v>24</v>
      </c>
      <c r="AX168" s="92">
        <v>57</v>
      </c>
      <c r="AY168" s="92">
        <v>68</v>
      </c>
      <c r="AZ168" s="92">
        <v>40</v>
      </c>
      <c r="BA168" s="89" t="s">
        <v>105</v>
      </c>
      <c r="BB168" s="89" t="s">
        <v>105</v>
      </c>
      <c r="BC168" s="89" t="s">
        <v>105</v>
      </c>
    </row>
    <row r="169" spans="1:55">
      <c r="A169" s="84" t="s">
        <v>323</v>
      </c>
      <c r="B169" s="84" t="s">
        <v>303</v>
      </c>
      <c r="C169" s="85">
        <v>1</v>
      </c>
      <c r="D169" s="86">
        <v>1.00176</v>
      </c>
      <c r="E169" s="86">
        <v>1.0146200000000001</v>
      </c>
      <c r="F169" s="86">
        <v>1.04565</v>
      </c>
      <c r="G169" s="86">
        <v>1.0644899999999999</v>
      </c>
      <c r="H169" s="86">
        <v>1.0661799999999999</v>
      </c>
      <c r="I169" s="86">
        <v>1.0679799999999999</v>
      </c>
      <c r="J169" s="86">
        <v>1.06894</v>
      </c>
      <c r="K169" s="86">
        <v>1.0706100000000001</v>
      </c>
      <c r="L169" s="86">
        <v>1.0706</v>
      </c>
      <c r="M169" s="86">
        <v>1.0717300000000001</v>
      </c>
      <c r="N169" s="86">
        <v>1.0799399999999999</v>
      </c>
      <c r="O169" s="86">
        <v>1.0389600000000001</v>
      </c>
      <c r="P169" s="86">
        <v>1.1316299999999999</v>
      </c>
      <c r="Q169" s="87">
        <v>24.855399999999999</v>
      </c>
      <c r="R169" s="87">
        <v>10.6777</v>
      </c>
      <c r="S169" s="86">
        <v>1.1907399999999999</v>
      </c>
      <c r="T169" s="85">
        <v>0.714453</v>
      </c>
      <c r="U169" s="86">
        <v>1.0196400000000001</v>
      </c>
      <c r="V169" s="85">
        <v>0.81444799999999995</v>
      </c>
      <c r="W169" s="86">
        <v>1.0140800000000001</v>
      </c>
      <c r="X169" s="85">
        <v>0.92888700000000002</v>
      </c>
      <c r="Y169" s="86">
        <v>5.3745500000000002</v>
      </c>
      <c r="Z169" s="86">
        <v>1.1721699999999999</v>
      </c>
      <c r="AA169" s="86">
        <v>1.08386</v>
      </c>
      <c r="AB169" s="85">
        <v>0.70135899999999995</v>
      </c>
      <c r="AC169" s="85">
        <v>0.81135699999999999</v>
      </c>
      <c r="AD169" s="85">
        <v>0.89569399999999999</v>
      </c>
      <c r="AE169" s="88">
        <v>253.37100000000001</v>
      </c>
      <c r="AF169" s="86">
        <v>1.04857</v>
      </c>
      <c r="AG169" s="86">
        <v>1.1498299999999999</v>
      </c>
      <c r="AH169" s="86">
        <v>1.1115600000000001</v>
      </c>
      <c r="AI169" s="86">
        <v>3.0236499999999999</v>
      </c>
      <c r="AJ169" s="86">
        <v>1.0492900000000001</v>
      </c>
      <c r="AK169" s="86">
        <v>2.3439399999999999</v>
      </c>
      <c r="AL169" s="85">
        <v>0.91358899999999998</v>
      </c>
      <c r="AM169" s="85">
        <v>0.98479499999999998</v>
      </c>
      <c r="AN169" s="85">
        <v>0.885185</v>
      </c>
      <c r="AO169" s="87">
        <v>11.922700000000001</v>
      </c>
      <c r="AP169" s="85">
        <v>0.71309</v>
      </c>
      <c r="AQ169" s="87">
        <v>88.961100000000002</v>
      </c>
      <c r="AR169" s="86">
        <v>9.2101600000000001</v>
      </c>
      <c r="AS169" s="86">
        <v>1.2912999999999999</v>
      </c>
      <c r="AT169" s="85">
        <v>0.49738599999999999</v>
      </c>
      <c r="AU169" s="85">
        <v>0.56537899999999996</v>
      </c>
      <c r="AV169" s="87">
        <v>31.715599999999998</v>
      </c>
      <c r="AW169" s="87">
        <v>95.766900000000007</v>
      </c>
      <c r="AX169" s="87">
        <v>46.117899999999999</v>
      </c>
      <c r="AY169" s="86">
        <v>1.77647</v>
      </c>
      <c r="AZ169" s="86">
        <v>1.0865499999999999</v>
      </c>
      <c r="BA169" s="89" t="s">
        <v>105</v>
      </c>
      <c r="BB169" s="89" t="s">
        <v>105</v>
      </c>
      <c r="BC169" s="89" t="s">
        <v>105</v>
      </c>
    </row>
    <row r="170" spans="1:55">
      <c r="A170" s="84" t="s">
        <v>323</v>
      </c>
      <c r="B170" s="84" t="s">
        <v>304</v>
      </c>
      <c r="C170" s="85">
        <v>0.99823799999999996</v>
      </c>
      <c r="D170" s="86">
        <v>1</v>
      </c>
      <c r="E170" s="86">
        <v>1.01284</v>
      </c>
      <c r="F170" s="86">
        <v>1.0438099999999999</v>
      </c>
      <c r="G170" s="86">
        <v>1.0626100000000001</v>
      </c>
      <c r="H170" s="86">
        <v>1.0643</v>
      </c>
      <c r="I170" s="86">
        <v>1.0661</v>
      </c>
      <c r="J170" s="86">
        <v>1.0670500000000001</v>
      </c>
      <c r="K170" s="86">
        <v>1.06873</v>
      </c>
      <c r="L170" s="86">
        <v>1.0687199999999999</v>
      </c>
      <c r="M170" s="86">
        <v>1.0698399999999999</v>
      </c>
      <c r="N170" s="86">
        <v>1.0780400000000001</v>
      </c>
      <c r="O170" s="86">
        <v>1.0371300000000001</v>
      </c>
      <c r="P170" s="86">
        <v>1.12964</v>
      </c>
      <c r="Q170" s="87">
        <v>24.811599999999999</v>
      </c>
      <c r="R170" s="87">
        <v>10.658899999999999</v>
      </c>
      <c r="S170" s="86">
        <v>1.1886399999999999</v>
      </c>
      <c r="T170" s="85">
        <v>0.71319399999999999</v>
      </c>
      <c r="U170" s="86">
        <v>1.0178400000000001</v>
      </c>
      <c r="V170" s="85">
        <v>0.81301400000000001</v>
      </c>
      <c r="W170" s="86">
        <v>1.0122899999999999</v>
      </c>
      <c r="X170" s="85">
        <v>0.92725100000000005</v>
      </c>
      <c r="Y170" s="86">
        <v>5.3650799999999998</v>
      </c>
      <c r="Z170" s="86">
        <v>1.1700999999999999</v>
      </c>
      <c r="AA170" s="86">
        <v>1.08195</v>
      </c>
      <c r="AB170" s="85">
        <v>0.70012399999999997</v>
      </c>
      <c r="AC170" s="85">
        <v>0.80992699999999995</v>
      </c>
      <c r="AD170" s="85">
        <v>0.89411700000000005</v>
      </c>
      <c r="AE170" s="88">
        <v>252.92400000000001</v>
      </c>
      <c r="AF170" s="86">
        <v>1.0467200000000001</v>
      </c>
      <c r="AG170" s="86">
        <v>1.1477999999999999</v>
      </c>
      <c r="AH170" s="86">
        <v>1.1095999999999999</v>
      </c>
      <c r="AI170" s="86">
        <v>3.0183300000000002</v>
      </c>
      <c r="AJ170" s="86">
        <v>1.0474399999999999</v>
      </c>
      <c r="AK170" s="86">
        <v>2.3398099999999999</v>
      </c>
      <c r="AL170" s="85">
        <v>0.91198000000000001</v>
      </c>
      <c r="AM170" s="85">
        <v>0.98306099999999996</v>
      </c>
      <c r="AN170" s="85">
        <v>0.88362600000000002</v>
      </c>
      <c r="AO170" s="87">
        <v>11.9017</v>
      </c>
      <c r="AP170" s="85">
        <v>0.71183399999999997</v>
      </c>
      <c r="AQ170" s="87">
        <v>88.804400000000001</v>
      </c>
      <c r="AR170" s="86">
        <v>9.1939299999999999</v>
      </c>
      <c r="AS170" s="86">
        <v>1.2890299999999999</v>
      </c>
      <c r="AT170" s="85">
        <v>0.49651000000000001</v>
      </c>
      <c r="AU170" s="85">
        <v>0.56438299999999997</v>
      </c>
      <c r="AV170" s="87">
        <v>31.659700000000001</v>
      </c>
      <c r="AW170" s="87">
        <v>95.598200000000006</v>
      </c>
      <c r="AX170" s="87">
        <v>46.036700000000003</v>
      </c>
      <c r="AY170" s="86">
        <v>1.7733399999999999</v>
      </c>
      <c r="AZ170" s="86">
        <v>1.08464</v>
      </c>
      <c r="BA170" s="89" t="s">
        <v>105</v>
      </c>
      <c r="BB170" s="89" t="s">
        <v>105</v>
      </c>
      <c r="BC170" s="89" t="s">
        <v>105</v>
      </c>
    </row>
    <row r="171" spans="1:55">
      <c r="A171" s="84" t="s">
        <v>323</v>
      </c>
      <c r="B171" s="84" t="s">
        <v>305</v>
      </c>
      <c r="C171" s="85">
        <v>0.95634399999999997</v>
      </c>
      <c r="D171" s="85">
        <v>0.95803199999999999</v>
      </c>
      <c r="E171" s="85">
        <v>0.97033000000000003</v>
      </c>
      <c r="F171" s="86">
        <v>1</v>
      </c>
      <c r="G171" s="86">
        <v>1.0180100000000001</v>
      </c>
      <c r="H171" s="86">
        <v>1.01963</v>
      </c>
      <c r="I171" s="86">
        <v>1.02136</v>
      </c>
      <c r="J171" s="86">
        <v>1.02227</v>
      </c>
      <c r="K171" s="86">
        <v>1.0238700000000001</v>
      </c>
      <c r="L171" s="86">
        <v>1.02386</v>
      </c>
      <c r="M171" s="86">
        <v>1.02494</v>
      </c>
      <c r="N171" s="86">
        <v>1.0327900000000001</v>
      </c>
      <c r="O171" s="85">
        <v>0.99360700000000002</v>
      </c>
      <c r="P171" s="86">
        <v>1.08223</v>
      </c>
      <c r="Q171" s="87">
        <v>23.770299999999999</v>
      </c>
      <c r="R171" s="87">
        <v>10.211600000000001</v>
      </c>
      <c r="S171" s="86">
        <v>1.13876</v>
      </c>
      <c r="T171" s="85">
        <v>0.68326299999999995</v>
      </c>
      <c r="U171" s="85">
        <v>0.97512299999999996</v>
      </c>
      <c r="V171" s="85">
        <v>0.77889299999999995</v>
      </c>
      <c r="W171" s="85">
        <v>0.96980599999999995</v>
      </c>
      <c r="X171" s="85">
        <v>0.88833600000000001</v>
      </c>
      <c r="Y171" s="86">
        <v>5.13992</v>
      </c>
      <c r="Z171" s="86">
        <v>1.1209899999999999</v>
      </c>
      <c r="AA171" s="86">
        <v>1.03654</v>
      </c>
      <c r="AB171" s="85">
        <v>0.67074100000000003</v>
      </c>
      <c r="AC171" s="85">
        <v>0.77593599999999996</v>
      </c>
      <c r="AD171" s="85">
        <v>0.85659200000000002</v>
      </c>
      <c r="AE171" s="88">
        <v>242.31</v>
      </c>
      <c r="AF171" s="86">
        <v>1.0027900000000001</v>
      </c>
      <c r="AG171" s="86">
        <v>1.0996300000000001</v>
      </c>
      <c r="AH171" s="86">
        <v>1.0630299999999999</v>
      </c>
      <c r="AI171" s="86">
        <v>2.8916499999999998</v>
      </c>
      <c r="AJ171" s="86">
        <v>1.00349</v>
      </c>
      <c r="AK171" s="86">
        <v>2.2416200000000002</v>
      </c>
      <c r="AL171" s="85">
        <v>0.87370599999999998</v>
      </c>
      <c r="AM171" s="85">
        <v>0.94180399999999997</v>
      </c>
      <c r="AN171" s="85">
        <v>0.84654200000000002</v>
      </c>
      <c r="AO171" s="87">
        <v>11.402200000000001</v>
      </c>
      <c r="AP171" s="85">
        <v>0.68195899999999998</v>
      </c>
      <c r="AQ171" s="87">
        <v>85.077500000000001</v>
      </c>
      <c r="AR171" s="86">
        <v>8.8080800000000004</v>
      </c>
      <c r="AS171" s="86">
        <v>1.2349300000000001</v>
      </c>
      <c r="AT171" s="85">
        <v>0.47567199999999998</v>
      </c>
      <c r="AU171" s="85">
        <v>0.54069699999999998</v>
      </c>
      <c r="AV171" s="87">
        <v>30.331</v>
      </c>
      <c r="AW171" s="87">
        <v>91.586200000000005</v>
      </c>
      <c r="AX171" s="87">
        <v>44.104599999999998</v>
      </c>
      <c r="AY171" s="86">
        <v>1.69892</v>
      </c>
      <c r="AZ171" s="86">
        <v>1.03912</v>
      </c>
      <c r="BA171" s="89" t="s">
        <v>105</v>
      </c>
      <c r="BB171" s="89" t="s">
        <v>105</v>
      </c>
      <c r="BC171" s="89" t="s">
        <v>105</v>
      </c>
    </row>
    <row r="172" spans="1:55">
      <c r="A172" s="84" t="s">
        <v>323</v>
      </c>
      <c r="B172" s="84" t="s">
        <v>306</v>
      </c>
      <c r="C172" s="91">
        <v>100</v>
      </c>
      <c r="D172" s="91">
        <v>100.2</v>
      </c>
      <c r="E172" s="91">
        <v>101.5</v>
      </c>
      <c r="F172" s="91">
        <v>104.6</v>
      </c>
      <c r="G172" s="91">
        <v>106.4</v>
      </c>
      <c r="H172" s="91">
        <v>106.6</v>
      </c>
      <c r="I172" s="91">
        <v>106.8</v>
      </c>
      <c r="J172" s="91">
        <v>106.9</v>
      </c>
      <c r="K172" s="91">
        <v>107.1</v>
      </c>
      <c r="L172" s="91">
        <v>107.1</v>
      </c>
      <c r="M172" s="91">
        <v>107.2</v>
      </c>
      <c r="N172" s="91">
        <v>108</v>
      </c>
      <c r="O172" s="91">
        <v>103.9</v>
      </c>
      <c r="P172" s="91">
        <v>57.9</v>
      </c>
      <c r="Q172" s="91">
        <v>98.3</v>
      </c>
      <c r="R172" s="91">
        <v>143.4</v>
      </c>
      <c r="S172" s="91">
        <v>119.1</v>
      </c>
      <c r="T172" s="91">
        <v>71.400000000000006</v>
      </c>
      <c r="U172" s="91">
        <v>102</v>
      </c>
      <c r="V172" s="91">
        <v>81.400000000000006</v>
      </c>
      <c r="W172" s="91">
        <v>101.4</v>
      </c>
      <c r="X172" s="91">
        <v>92.9</v>
      </c>
      <c r="Y172" s="91">
        <v>73.7</v>
      </c>
      <c r="Z172" s="91">
        <v>117.2</v>
      </c>
      <c r="AA172" s="91">
        <v>108.4</v>
      </c>
      <c r="AB172" s="91">
        <v>69.599999999999994</v>
      </c>
      <c r="AC172" s="91">
        <v>81.099999999999994</v>
      </c>
      <c r="AD172" s="91">
        <v>89.6</v>
      </c>
      <c r="AE172" s="91">
        <v>92</v>
      </c>
      <c r="AF172" s="91">
        <v>104.9</v>
      </c>
      <c r="AG172" s="91">
        <v>115</v>
      </c>
      <c r="AH172" s="91">
        <v>111.2</v>
      </c>
      <c r="AI172" s="91">
        <v>75.7</v>
      </c>
      <c r="AJ172" s="91">
        <v>104.9</v>
      </c>
      <c r="AK172" s="91">
        <v>55.6</v>
      </c>
      <c r="AL172" s="91">
        <v>91.4</v>
      </c>
      <c r="AM172" s="91">
        <v>98.5</v>
      </c>
      <c r="AN172" s="91">
        <v>88.5</v>
      </c>
      <c r="AO172" s="91">
        <v>125</v>
      </c>
      <c r="AP172" s="91">
        <v>83.1</v>
      </c>
      <c r="AQ172" s="91">
        <v>55</v>
      </c>
      <c r="AR172" s="91">
        <v>115.1</v>
      </c>
      <c r="AS172" s="91">
        <v>93.6</v>
      </c>
      <c r="AT172" s="91">
        <v>49.7</v>
      </c>
      <c r="AU172" s="91">
        <v>56.5</v>
      </c>
      <c r="AV172" s="91">
        <v>51.6</v>
      </c>
      <c r="AW172" s="91">
        <v>69.5</v>
      </c>
      <c r="AX172" s="91">
        <v>44.8</v>
      </c>
      <c r="AY172" s="91">
        <v>89</v>
      </c>
      <c r="AZ172" s="91">
        <v>55.6</v>
      </c>
      <c r="BA172" s="89" t="s">
        <v>105</v>
      </c>
      <c r="BB172" s="89" t="s">
        <v>105</v>
      </c>
      <c r="BC172" s="89" t="s">
        <v>105</v>
      </c>
    </row>
    <row r="173" spans="1:55">
      <c r="A173" s="84" t="s">
        <v>323</v>
      </c>
      <c r="B173" s="84" t="s">
        <v>307</v>
      </c>
      <c r="C173" s="91">
        <v>99.8</v>
      </c>
      <c r="D173" s="91">
        <v>100</v>
      </c>
      <c r="E173" s="91">
        <v>101.3</v>
      </c>
      <c r="F173" s="91">
        <v>104.4</v>
      </c>
      <c r="G173" s="91">
        <v>106.3</v>
      </c>
      <c r="H173" s="91">
        <v>106.4</v>
      </c>
      <c r="I173" s="91">
        <v>106.6</v>
      </c>
      <c r="J173" s="91">
        <v>106.7</v>
      </c>
      <c r="K173" s="91">
        <v>106.9</v>
      </c>
      <c r="L173" s="91">
        <v>106.9</v>
      </c>
      <c r="M173" s="91">
        <v>107</v>
      </c>
      <c r="N173" s="91">
        <v>107.8</v>
      </c>
      <c r="O173" s="91">
        <v>103.7</v>
      </c>
      <c r="P173" s="91">
        <v>57.8</v>
      </c>
      <c r="Q173" s="91">
        <v>98.1</v>
      </c>
      <c r="R173" s="91">
        <v>143.1</v>
      </c>
      <c r="S173" s="91">
        <v>118.9</v>
      </c>
      <c r="T173" s="91">
        <v>71.3</v>
      </c>
      <c r="U173" s="91">
        <v>101.8</v>
      </c>
      <c r="V173" s="91">
        <v>81.3</v>
      </c>
      <c r="W173" s="91">
        <v>101.2</v>
      </c>
      <c r="X173" s="91">
        <v>92.7</v>
      </c>
      <c r="Y173" s="91">
        <v>73.599999999999994</v>
      </c>
      <c r="Z173" s="91">
        <v>117</v>
      </c>
      <c r="AA173" s="91">
        <v>108.2</v>
      </c>
      <c r="AB173" s="91">
        <v>69.400000000000006</v>
      </c>
      <c r="AC173" s="91">
        <v>81</v>
      </c>
      <c r="AD173" s="91">
        <v>89.4</v>
      </c>
      <c r="AE173" s="91">
        <v>91.8</v>
      </c>
      <c r="AF173" s="91">
        <v>104.7</v>
      </c>
      <c r="AG173" s="91">
        <v>114.8</v>
      </c>
      <c r="AH173" s="91">
        <v>111</v>
      </c>
      <c r="AI173" s="91">
        <v>75.599999999999994</v>
      </c>
      <c r="AJ173" s="91">
        <v>104.7</v>
      </c>
      <c r="AK173" s="91">
        <v>55.5</v>
      </c>
      <c r="AL173" s="91">
        <v>91.2</v>
      </c>
      <c r="AM173" s="91">
        <v>98.3</v>
      </c>
      <c r="AN173" s="91">
        <v>88.4</v>
      </c>
      <c r="AO173" s="91">
        <v>124.8</v>
      </c>
      <c r="AP173" s="91">
        <v>83</v>
      </c>
      <c r="AQ173" s="91">
        <v>54.9</v>
      </c>
      <c r="AR173" s="91">
        <v>114.9</v>
      </c>
      <c r="AS173" s="91">
        <v>93.4</v>
      </c>
      <c r="AT173" s="91">
        <v>49.7</v>
      </c>
      <c r="AU173" s="91">
        <v>56.4</v>
      </c>
      <c r="AV173" s="91">
        <v>51.5</v>
      </c>
      <c r="AW173" s="91">
        <v>69.400000000000006</v>
      </c>
      <c r="AX173" s="91">
        <v>44.7</v>
      </c>
      <c r="AY173" s="91">
        <v>88.8</v>
      </c>
      <c r="AZ173" s="91">
        <v>55.5</v>
      </c>
      <c r="BA173" s="89" t="s">
        <v>105</v>
      </c>
      <c r="BB173" s="89" t="s">
        <v>105</v>
      </c>
      <c r="BC173" s="89" t="s">
        <v>105</v>
      </c>
    </row>
    <row r="174" spans="1:55">
      <c r="A174" s="84" t="s">
        <v>323</v>
      </c>
      <c r="B174" s="84" t="s">
        <v>308</v>
      </c>
      <c r="C174" s="91">
        <v>95.6</v>
      </c>
      <c r="D174" s="91">
        <v>95.8</v>
      </c>
      <c r="E174" s="91">
        <v>97</v>
      </c>
      <c r="F174" s="91">
        <v>100</v>
      </c>
      <c r="G174" s="91">
        <v>101.8</v>
      </c>
      <c r="H174" s="91">
        <v>102</v>
      </c>
      <c r="I174" s="91">
        <v>102.1</v>
      </c>
      <c r="J174" s="91">
        <v>102.2</v>
      </c>
      <c r="K174" s="91">
        <v>102.4</v>
      </c>
      <c r="L174" s="91">
        <v>102.4</v>
      </c>
      <c r="M174" s="91">
        <v>102.5</v>
      </c>
      <c r="N174" s="91">
        <v>103.3</v>
      </c>
      <c r="O174" s="91">
        <v>99.4</v>
      </c>
      <c r="P174" s="91">
        <v>55.3</v>
      </c>
      <c r="Q174" s="91">
        <v>94</v>
      </c>
      <c r="R174" s="91">
        <v>137.1</v>
      </c>
      <c r="S174" s="91">
        <v>113.9</v>
      </c>
      <c r="T174" s="91">
        <v>68.3</v>
      </c>
      <c r="U174" s="91">
        <v>97.5</v>
      </c>
      <c r="V174" s="91">
        <v>77.900000000000006</v>
      </c>
      <c r="W174" s="91">
        <v>97</v>
      </c>
      <c r="X174" s="91">
        <v>88.8</v>
      </c>
      <c r="Y174" s="91">
        <v>70.5</v>
      </c>
      <c r="Z174" s="91">
        <v>112.1</v>
      </c>
      <c r="AA174" s="91">
        <v>103.7</v>
      </c>
      <c r="AB174" s="91">
        <v>66.5</v>
      </c>
      <c r="AC174" s="91">
        <v>77.599999999999994</v>
      </c>
      <c r="AD174" s="91">
        <v>85.7</v>
      </c>
      <c r="AE174" s="91">
        <v>88</v>
      </c>
      <c r="AF174" s="91">
        <v>100.3</v>
      </c>
      <c r="AG174" s="91">
        <v>110</v>
      </c>
      <c r="AH174" s="91">
        <v>106.3</v>
      </c>
      <c r="AI174" s="91">
        <v>72.400000000000006</v>
      </c>
      <c r="AJ174" s="91">
        <v>100.3</v>
      </c>
      <c r="AK174" s="91">
        <v>53.2</v>
      </c>
      <c r="AL174" s="91">
        <v>87.4</v>
      </c>
      <c r="AM174" s="91">
        <v>94.2</v>
      </c>
      <c r="AN174" s="91">
        <v>84.7</v>
      </c>
      <c r="AO174" s="91">
        <v>119.6</v>
      </c>
      <c r="AP174" s="91">
        <v>79.5</v>
      </c>
      <c r="AQ174" s="91">
        <v>52.6</v>
      </c>
      <c r="AR174" s="91">
        <v>110</v>
      </c>
      <c r="AS174" s="91">
        <v>89.5</v>
      </c>
      <c r="AT174" s="91">
        <v>47.6</v>
      </c>
      <c r="AU174" s="91">
        <v>54.1</v>
      </c>
      <c r="AV174" s="91">
        <v>49.3</v>
      </c>
      <c r="AW174" s="91">
        <v>66.5</v>
      </c>
      <c r="AX174" s="91">
        <v>42.8</v>
      </c>
      <c r="AY174" s="91">
        <v>85.1</v>
      </c>
      <c r="AZ174" s="91">
        <v>53.1</v>
      </c>
      <c r="BA174" s="89" t="s">
        <v>105</v>
      </c>
      <c r="BB174" s="89" t="s">
        <v>105</v>
      </c>
      <c r="BC174" s="89" t="s">
        <v>105</v>
      </c>
    </row>
    <row r="175" spans="1:55">
      <c r="A175" s="84" t="s">
        <v>323</v>
      </c>
      <c r="B175" s="84" t="s">
        <v>309</v>
      </c>
      <c r="C175" s="89" t="s">
        <v>105</v>
      </c>
      <c r="D175" s="89" t="s">
        <v>105</v>
      </c>
      <c r="E175" s="89" t="s">
        <v>105</v>
      </c>
      <c r="F175" s="89" t="s">
        <v>105</v>
      </c>
      <c r="G175" s="89" t="s">
        <v>105</v>
      </c>
      <c r="H175" s="89" t="s">
        <v>105</v>
      </c>
      <c r="I175" s="89" t="s">
        <v>105</v>
      </c>
      <c r="J175" s="89" t="s">
        <v>105</v>
      </c>
      <c r="K175" s="89" t="s">
        <v>105</v>
      </c>
      <c r="L175" s="89" t="s">
        <v>105</v>
      </c>
      <c r="M175" s="89" t="s">
        <v>105</v>
      </c>
      <c r="N175" s="89" t="s">
        <v>105</v>
      </c>
      <c r="O175" s="89" t="s">
        <v>105</v>
      </c>
      <c r="P175" s="89" t="s">
        <v>105</v>
      </c>
      <c r="Q175" s="89" t="s">
        <v>105</v>
      </c>
      <c r="R175" s="89" t="s">
        <v>105</v>
      </c>
      <c r="S175" s="89" t="s">
        <v>105</v>
      </c>
      <c r="T175" s="89" t="s">
        <v>105</v>
      </c>
      <c r="U175" s="89" t="s">
        <v>105</v>
      </c>
      <c r="V175" s="89" t="s">
        <v>105</v>
      </c>
      <c r="W175" s="89" t="s">
        <v>105</v>
      </c>
      <c r="X175" s="89" t="s">
        <v>105</v>
      </c>
      <c r="Y175" s="89" t="s">
        <v>105</v>
      </c>
      <c r="Z175" s="89" t="s">
        <v>105</v>
      </c>
      <c r="AA175" s="89" t="s">
        <v>105</v>
      </c>
      <c r="AB175" s="89" t="s">
        <v>105</v>
      </c>
      <c r="AC175" s="89" t="s">
        <v>105</v>
      </c>
      <c r="AD175" s="89" t="s">
        <v>105</v>
      </c>
      <c r="AE175" s="89" t="s">
        <v>105</v>
      </c>
      <c r="AF175" s="89" t="s">
        <v>105</v>
      </c>
      <c r="AG175" s="89" t="s">
        <v>105</v>
      </c>
      <c r="AH175" s="89" t="s">
        <v>105</v>
      </c>
      <c r="AI175" s="89" t="s">
        <v>105</v>
      </c>
      <c r="AJ175" s="89" t="s">
        <v>105</v>
      </c>
      <c r="AK175" s="89" t="s">
        <v>105</v>
      </c>
      <c r="AL175" s="89" t="s">
        <v>105</v>
      </c>
      <c r="AM175" s="89" t="s">
        <v>105</v>
      </c>
      <c r="AN175" s="89" t="s">
        <v>105</v>
      </c>
      <c r="AO175" s="89" t="s">
        <v>105</v>
      </c>
      <c r="AP175" s="89" t="s">
        <v>105</v>
      </c>
      <c r="AQ175" s="89" t="s">
        <v>105</v>
      </c>
      <c r="AR175" s="89" t="s">
        <v>105</v>
      </c>
      <c r="AS175" s="89" t="s">
        <v>105</v>
      </c>
      <c r="AT175" s="89" t="s">
        <v>105</v>
      </c>
      <c r="AU175" s="89" t="s">
        <v>105</v>
      </c>
      <c r="AV175" s="89" t="s">
        <v>105</v>
      </c>
      <c r="AW175" s="89" t="s">
        <v>105</v>
      </c>
      <c r="AX175" s="89" t="s">
        <v>105</v>
      </c>
      <c r="AY175" s="89" t="s">
        <v>105</v>
      </c>
      <c r="AZ175" s="89" t="s">
        <v>105</v>
      </c>
      <c r="BA175" s="89" t="s">
        <v>105</v>
      </c>
      <c r="BB175" s="89" t="s">
        <v>105</v>
      </c>
      <c r="BC175" s="89" t="s">
        <v>105</v>
      </c>
    </row>
    <row r="176" spans="1:55">
      <c r="A176" s="84" t="s">
        <v>323</v>
      </c>
      <c r="B176" s="84" t="s">
        <v>310</v>
      </c>
      <c r="C176" s="89" t="s">
        <v>105</v>
      </c>
      <c r="D176" s="89" t="s">
        <v>105</v>
      </c>
      <c r="E176" s="89" t="s">
        <v>105</v>
      </c>
      <c r="F176" s="89" t="s">
        <v>105</v>
      </c>
      <c r="G176" s="89" t="s">
        <v>105</v>
      </c>
      <c r="H176" s="89" t="s">
        <v>105</v>
      </c>
      <c r="I176" s="89" t="s">
        <v>105</v>
      </c>
      <c r="J176" s="89" t="s">
        <v>105</v>
      </c>
      <c r="K176" s="89" t="s">
        <v>105</v>
      </c>
      <c r="L176" s="89" t="s">
        <v>105</v>
      </c>
      <c r="M176" s="89" t="s">
        <v>105</v>
      </c>
      <c r="N176" s="89" t="s">
        <v>105</v>
      </c>
      <c r="O176" s="89" t="s">
        <v>105</v>
      </c>
      <c r="P176" s="89" t="s">
        <v>105</v>
      </c>
      <c r="Q176" s="89" t="s">
        <v>105</v>
      </c>
      <c r="R176" s="89" t="s">
        <v>105</v>
      </c>
      <c r="S176" s="89" t="s">
        <v>105</v>
      </c>
      <c r="T176" s="89" t="s">
        <v>105</v>
      </c>
      <c r="U176" s="89" t="s">
        <v>105</v>
      </c>
      <c r="V176" s="89" t="s">
        <v>105</v>
      </c>
      <c r="W176" s="89" t="s">
        <v>105</v>
      </c>
      <c r="X176" s="89" t="s">
        <v>105</v>
      </c>
      <c r="Y176" s="89" t="s">
        <v>105</v>
      </c>
      <c r="Z176" s="89" t="s">
        <v>105</v>
      </c>
      <c r="AA176" s="89" t="s">
        <v>105</v>
      </c>
      <c r="AB176" s="89" t="s">
        <v>105</v>
      </c>
      <c r="AC176" s="89" t="s">
        <v>105</v>
      </c>
      <c r="AD176" s="89" t="s">
        <v>105</v>
      </c>
      <c r="AE176" s="89" t="s">
        <v>105</v>
      </c>
      <c r="AF176" s="89" t="s">
        <v>105</v>
      </c>
      <c r="AG176" s="89" t="s">
        <v>105</v>
      </c>
      <c r="AH176" s="89" t="s">
        <v>105</v>
      </c>
      <c r="AI176" s="89" t="s">
        <v>105</v>
      </c>
      <c r="AJ176" s="89" t="s">
        <v>105</v>
      </c>
      <c r="AK176" s="89" t="s">
        <v>105</v>
      </c>
      <c r="AL176" s="89" t="s">
        <v>105</v>
      </c>
      <c r="AM176" s="89" t="s">
        <v>105</v>
      </c>
      <c r="AN176" s="89" t="s">
        <v>105</v>
      </c>
      <c r="AO176" s="89" t="s">
        <v>105</v>
      </c>
      <c r="AP176" s="89" t="s">
        <v>105</v>
      </c>
      <c r="AQ176" s="89" t="s">
        <v>105</v>
      </c>
      <c r="AR176" s="89" t="s">
        <v>105</v>
      </c>
      <c r="AS176" s="89" t="s">
        <v>105</v>
      </c>
      <c r="AT176" s="89" t="s">
        <v>105</v>
      </c>
      <c r="AU176" s="89" t="s">
        <v>105</v>
      </c>
      <c r="AV176" s="89" t="s">
        <v>105</v>
      </c>
      <c r="AW176" s="89" t="s">
        <v>105</v>
      </c>
      <c r="AX176" s="89" t="s">
        <v>105</v>
      </c>
      <c r="AY176" s="89" t="s">
        <v>105</v>
      </c>
      <c r="AZ176" s="89" t="s">
        <v>105</v>
      </c>
      <c r="BA176" s="89" t="s">
        <v>105</v>
      </c>
      <c r="BB176" s="89" t="s">
        <v>105</v>
      </c>
      <c r="BC176" s="89" t="s">
        <v>105</v>
      </c>
    </row>
    <row r="177" spans="1:55">
      <c r="A177" s="84" t="s">
        <v>323</v>
      </c>
      <c r="B177" s="84" t="s">
        <v>311</v>
      </c>
      <c r="C177" s="89" t="s">
        <v>105</v>
      </c>
      <c r="D177" s="89" t="s">
        <v>105</v>
      </c>
      <c r="E177" s="89" t="s">
        <v>105</v>
      </c>
      <c r="F177" s="89" t="s">
        <v>105</v>
      </c>
      <c r="G177" s="89" t="s">
        <v>105</v>
      </c>
      <c r="H177" s="89" t="s">
        <v>105</v>
      </c>
      <c r="I177" s="89" t="s">
        <v>105</v>
      </c>
      <c r="J177" s="89" t="s">
        <v>105</v>
      </c>
      <c r="K177" s="89" t="s">
        <v>105</v>
      </c>
      <c r="L177" s="89" t="s">
        <v>105</v>
      </c>
      <c r="M177" s="89" t="s">
        <v>105</v>
      </c>
      <c r="N177" s="89" t="s">
        <v>105</v>
      </c>
      <c r="O177" s="89" t="s">
        <v>105</v>
      </c>
      <c r="P177" s="89" t="s">
        <v>105</v>
      </c>
      <c r="Q177" s="89" t="s">
        <v>105</v>
      </c>
      <c r="R177" s="89" t="s">
        <v>105</v>
      </c>
      <c r="S177" s="89" t="s">
        <v>105</v>
      </c>
      <c r="T177" s="89" t="s">
        <v>105</v>
      </c>
      <c r="U177" s="89" t="s">
        <v>105</v>
      </c>
      <c r="V177" s="89" t="s">
        <v>105</v>
      </c>
      <c r="W177" s="89" t="s">
        <v>105</v>
      </c>
      <c r="X177" s="89" t="s">
        <v>105</v>
      </c>
      <c r="Y177" s="89" t="s">
        <v>105</v>
      </c>
      <c r="Z177" s="89" t="s">
        <v>105</v>
      </c>
      <c r="AA177" s="89" t="s">
        <v>105</v>
      </c>
      <c r="AB177" s="89" t="s">
        <v>105</v>
      </c>
      <c r="AC177" s="89" t="s">
        <v>105</v>
      </c>
      <c r="AD177" s="89" t="s">
        <v>105</v>
      </c>
      <c r="AE177" s="89" t="s">
        <v>105</v>
      </c>
      <c r="AF177" s="89" t="s">
        <v>105</v>
      </c>
      <c r="AG177" s="89" t="s">
        <v>105</v>
      </c>
      <c r="AH177" s="89" t="s">
        <v>105</v>
      </c>
      <c r="AI177" s="89" t="s">
        <v>105</v>
      </c>
      <c r="AJ177" s="89" t="s">
        <v>105</v>
      </c>
      <c r="AK177" s="89" t="s">
        <v>105</v>
      </c>
      <c r="AL177" s="89" t="s">
        <v>105</v>
      </c>
      <c r="AM177" s="89" t="s">
        <v>105</v>
      </c>
      <c r="AN177" s="89" t="s">
        <v>105</v>
      </c>
      <c r="AO177" s="89" t="s">
        <v>105</v>
      </c>
      <c r="AP177" s="89" t="s">
        <v>105</v>
      </c>
      <c r="AQ177" s="89" t="s">
        <v>105</v>
      </c>
      <c r="AR177" s="89" t="s">
        <v>105</v>
      </c>
      <c r="AS177" s="89" t="s">
        <v>105</v>
      </c>
      <c r="AT177" s="89" t="s">
        <v>105</v>
      </c>
      <c r="AU177" s="89" t="s">
        <v>105</v>
      </c>
      <c r="AV177" s="89" t="s">
        <v>105</v>
      </c>
      <c r="AW177" s="89" t="s">
        <v>105</v>
      </c>
      <c r="AX177" s="89" t="s">
        <v>105</v>
      </c>
      <c r="AY177" s="89" t="s">
        <v>105</v>
      </c>
      <c r="AZ177" s="89" t="s">
        <v>105</v>
      </c>
      <c r="BA177" s="89" t="s">
        <v>105</v>
      </c>
      <c r="BB177" s="89" t="s">
        <v>105</v>
      </c>
      <c r="BC177" s="89" t="s">
        <v>105</v>
      </c>
    </row>
    <row r="178" spans="1:55">
      <c r="A178" s="84" t="s">
        <v>323</v>
      </c>
      <c r="B178" s="84" t="s">
        <v>312</v>
      </c>
      <c r="C178" s="89" t="s">
        <v>105</v>
      </c>
      <c r="D178" s="89" t="s">
        <v>105</v>
      </c>
      <c r="E178" s="89" t="s">
        <v>105</v>
      </c>
      <c r="F178" s="89" t="s">
        <v>105</v>
      </c>
      <c r="G178" s="89" t="s">
        <v>105</v>
      </c>
      <c r="H178" s="89" t="s">
        <v>105</v>
      </c>
      <c r="I178" s="89" t="s">
        <v>105</v>
      </c>
      <c r="J178" s="89" t="s">
        <v>105</v>
      </c>
      <c r="K178" s="89" t="s">
        <v>105</v>
      </c>
      <c r="L178" s="89" t="s">
        <v>105</v>
      </c>
      <c r="M178" s="89" t="s">
        <v>105</v>
      </c>
      <c r="N178" s="89" t="s">
        <v>105</v>
      </c>
      <c r="O178" s="89" t="s">
        <v>105</v>
      </c>
      <c r="P178" s="89" t="s">
        <v>105</v>
      </c>
      <c r="Q178" s="89" t="s">
        <v>105</v>
      </c>
      <c r="R178" s="89" t="s">
        <v>105</v>
      </c>
      <c r="S178" s="89" t="s">
        <v>105</v>
      </c>
      <c r="T178" s="89" t="s">
        <v>105</v>
      </c>
      <c r="U178" s="89" t="s">
        <v>105</v>
      </c>
      <c r="V178" s="89" t="s">
        <v>105</v>
      </c>
      <c r="W178" s="89" t="s">
        <v>105</v>
      </c>
      <c r="X178" s="89" t="s">
        <v>105</v>
      </c>
      <c r="Y178" s="89" t="s">
        <v>105</v>
      </c>
      <c r="Z178" s="89" t="s">
        <v>105</v>
      </c>
      <c r="AA178" s="89" t="s">
        <v>105</v>
      </c>
      <c r="AB178" s="89" t="s">
        <v>105</v>
      </c>
      <c r="AC178" s="89" t="s">
        <v>105</v>
      </c>
      <c r="AD178" s="89" t="s">
        <v>105</v>
      </c>
      <c r="AE178" s="89" t="s">
        <v>105</v>
      </c>
      <c r="AF178" s="89" t="s">
        <v>105</v>
      </c>
      <c r="AG178" s="89" t="s">
        <v>105</v>
      </c>
      <c r="AH178" s="89" t="s">
        <v>105</v>
      </c>
      <c r="AI178" s="89" t="s">
        <v>105</v>
      </c>
      <c r="AJ178" s="89" t="s">
        <v>105</v>
      </c>
      <c r="AK178" s="89" t="s">
        <v>105</v>
      </c>
      <c r="AL178" s="89" t="s">
        <v>105</v>
      </c>
      <c r="AM178" s="89" t="s">
        <v>105</v>
      </c>
      <c r="AN178" s="89" t="s">
        <v>105</v>
      </c>
      <c r="AO178" s="89" t="s">
        <v>105</v>
      </c>
      <c r="AP178" s="89" t="s">
        <v>105</v>
      </c>
      <c r="AQ178" s="89" t="s">
        <v>105</v>
      </c>
      <c r="AR178" s="89" t="s">
        <v>105</v>
      </c>
      <c r="AS178" s="89" t="s">
        <v>105</v>
      </c>
      <c r="AT178" s="89" t="s">
        <v>105</v>
      </c>
      <c r="AU178" s="89" t="s">
        <v>105</v>
      </c>
      <c r="AV178" s="89" t="s">
        <v>105</v>
      </c>
      <c r="AW178" s="89" t="s">
        <v>105</v>
      </c>
      <c r="AX178" s="89" t="s">
        <v>105</v>
      </c>
      <c r="AY178" s="89" t="s">
        <v>105</v>
      </c>
      <c r="AZ178" s="89" t="s">
        <v>105</v>
      </c>
      <c r="BA178" s="89" t="s">
        <v>105</v>
      </c>
      <c r="BB178" s="89" t="s">
        <v>105</v>
      </c>
      <c r="BC178" s="89" t="s">
        <v>105</v>
      </c>
    </row>
    <row r="179" spans="1:55">
      <c r="A179" s="84" t="s">
        <v>323</v>
      </c>
      <c r="B179" s="84" t="s">
        <v>313</v>
      </c>
      <c r="C179" s="89" t="s">
        <v>105</v>
      </c>
      <c r="D179" s="89" t="s">
        <v>105</v>
      </c>
      <c r="E179" s="89" t="s">
        <v>105</v>
      </c>
      <c r="F179" s="89" t="s">
        <v>105</v>
      </c>
      <c r="G179" s="89" t="s">
        <v>105</v>
      </c>
      <c r="H179" s="89" t="s">
        <v>105</v>
      </c>
      <c r="I179" s="89" t="s">
        <v>105</v>
      </c>
      <c r="J179" s="89" t="s">
        <v>105</v>
      </c>
      <c r="K179" s="89" t="s">
        <v>105</v>
      </c>
      <c r="L179" s="89" t="s">
        <v>105</v>
      </c>
      <c r="M179" s="89" t="s">
        <v>105</v>
      </c>
      <c r="N179" s="89" t="s">
        <v>105</v>
      </c>
      <c r="O179" s="89" t="s">
        <v>105</v>
      </c>
      <c r="P179" s="89" t="s">
        <v>105</v>
      </c>
      <c r="Q179" s="89" t="s">
        <v>105</v>
      </c>
      <c r="R179" s="89" t="s">
        <v>105</v>
      </c>
      <c r="S179" s="89" t="s">
        <v>105</v>
      </c>
      <c r="T179" s="89" t="s">
        <v>105</v>
      </c>
      <c r="U179" s="89" t="s">
        <v>105</v>
      </c>
      <c r="V179" s="89" t="s">
        <v>105</v>
      </c>
      <c r="W179" s="89" t="s">
        <v>105</v>
      </c>
      <c r="X179" s="89" t="s">
        <v>105</v>
      </c>
      <c r="Y179" s="89" t="s">
        <v>105</v>
      </c>
      <c r="Z179" s="89" t="s">
        <v>105</v>
      </c>
      <c r="AA179" s="89" t="s">
        <v>105</v>
      </c>
      <c r="AB179" s="89" t="s">
        <v>105</v>
      </c>
      <c r="AC179" s="89" t="s">
        <v>105</v>
      </c>
      <c r="AD179" s="89" t="s">
        <v>105</v>
      </c>
      <c r="AE179" s="89" t="s">
        <v>105</v>
      </c>
      <c r="AF179" s="89" t="s">
        <v>105</v>
      </c>
      <c r="AG179" s="89" t="s">
        <v>105</v>
      </c>
      <c r="AH179" s="89" t="s">
        <v>105</v>
      </c>
      <c r="AI179" s="89" t="s">
        <v>105</v>
      </c>
      <c r="AJ179" s="89" t="s">
        <v>105</v>
      </c>
      <c r="AK179" s="89" t="s">
        <v>105</v>
      </c>
      <c r="AL179" s="89" t="s">
        <v>105</v>
      </c>
      <c r="AM179" s="89" t="s">
        <v>105</v>
      </c>
      <c r="AN179" s="89" t="s">
        <v>105</v>
      </c>
      <c r="AO179" s="89" t="s">
        <v>105</v>
      </c>
      <c r="AP179" s="89" t="s">
        <v>105</v>
      </c>
      <c r="AQ179" s="89" t="s">
        <v>105</v>
      </c>
      <c r="AR179" s="89" t="s">
        <v>105</v>
      </c>
      <c r="AS179" s="89" t="s">
        <v>105</v>
      </c>
      <c r="AT179" s="89" t="s">
        <v>105</v>
      </c>
      <c r="AU179" s="89" t="s">
        <v>105</v>
      </c>
      <c r="AV179" s="89" t="s">
        <v>105</v>
      </c>
      <c r="AW179" s="89" t="s">
        <v>105</v>
      </c>
      <c r="AX179" s="89" t="s">
        <v>105</v>
      </c>
      <c r="AY179" s="89" t="s">
        <v>105</v>
      </c>
      <c r="AZ179" s="89" t="s">
        <v>105</v>
      </c>
      <c r="BA179" s="89" t="s">
        <v>105</v>
      </c>
      <c r="BB179" s="89" t="s">
        <v>105</v>
      </c>
      <c r="BC179" s="89" t="s">
        <v>105</v>
      </c>
    </row>
    <row r="180" spans="1:55">
      <c r="A180" s="84" t="s">
        <v>323</v>
      </c>
      <c r="B180" s="84" t="s">
        <v>314</v>
      </c>
      <c r="C180" s="89" t="s">
        <v>105</v>
      </c>
      <c r="D180" s="89" t="s">
        <v>105</v>
      </c>
      <c r="E180" s="89" t="s">
        <v>105</v>
      </c>
      <c r="F180" s="89" t="s">
        <v>105</v>
      </c>
      <c r="G180" s="89" t="s">
        <v>105</v>
      </c>
      <c r="H180" s="89" t="s">
        <v>105</v>
      </c>
      <c r="I180" s="89" t="s">
        <v>105</v>
      </c>
      <c r="J180" s="89" t="s">
        <v>105</v>
      </c>
      <c r="K180" s="89" t="s">
        <v>105</v>
      </c>
      <c r="L180" s="89" t="s">
        <v>105</v>
      </c>
      <c r="M180" s="89" t="s">
        <v>105</v>
      </c>
      <c r="N180" s="89" t="s">
        <v>105</v>
      </c>
      <c r="O180" s="89" t="s">
        <v>105</v>
      </c>
      <c r="P180" s="89" t="s">
        <v>105</v>
      </c>
      <c r="Q180" s="89" t="s">
        <v>105</v>
      </c>
      <c r="R180" s="89" t="s">
        <v>105</v>
      </c>
      <c r="S180" s="89" t="s">
        <v>105</v>
      </c>
      <c r="T180" s="89" t="s">
        <v>105</v>
      </c>
      <c r="U180" s="89" t="s">
        <v>105</v>
      </c>
      <c r="V180" s="89" t="s">
        <v>105</v>
      </c>
      <c r="W180" s="89" t="s">
        <v>105</v>
      </c>
      <c r="X180" s="89" t="s">
        <v>105</v>
      </c>
      <c r="Y180" s="89" t="s">
        <v>105</v>
      </c>
      <c r="Z180" s="89" t="s">
        <v>105</v>
      </c>
      <c r="AA180" s="89" t="s">
        <v>105</v>
      </c>
      <c r="AB180" s="89" t="s">
        <v>105</v>
      </c>
      <c r="AC180" s="89" t="s">
        <v>105</v>
      </c>
      <c r="AD180" s="89" t="s">
        <v>105</v>
      </c>
      <c r="AE180" s="89" t="s">
        <v>105</v>
      </c>
      <c r="AF180" s="89" t="s">
        <v>105</v>
      </c>
      <c r="AG180" s="89" t="s">
        <v>105</v>
      </c>
      <c r="AH180" s="89" t="s">
        <v>105</v>
      </c>
      <c r="AI180" s="89" t="s">
        <v>105</v>
      </c>
      <c r="AJ180" s="89" t="s">
        <v>105</v>
      </c>
      <c r="AK180" s="89" t="s">
        <v>105</v>
      </c>
      <c r="AL180" s="89" t="s">
        <v>105</v>
      </c>
      <c r="AM180" s="89" t="s">
        <v>105</v>
      </c>
      <c r="AN180" s="89" t="s">
        <v>105</v>
      </c>
      <c r="AO180" s="89" t="s">
        <v>105</v>
      </c>
      <c r="AP180" s="89" t="s">
        <v>105</v>
      </c>
      <c r="AQ180" s="89" t="s">
        <v>105</v>
      </c>
      <c r="AR180" s="89" t="s">
        <v>105</v>
      </c>
      <c r="AS180" s="89" t="s">
        <v>105</v>
      </c>
      <c r="AT180" s="89" t="s">
        <v>105</v>
      </c>
      <c r="AU180" s="89" t="s">
        <v>105</v>
      </c>
      <c r="AV180" s="89" t="s">
        <v>105</v>
      </c>
      <c r="AW180" s="89" t="s">
        <v>105</v>
      </c>
      <c r="AX180" s="89" t="s">
        <v>105</v>
      </c>
      <c r="AY180" s="89" t="s">
        <v>105</v>
      </c>
      <c r="AZ180" s="89" t="s">
        <v>105</v>
      </c>
      <c r="BA180" s="89" t="s">
        <v>105</v>
      </c>
      <c r="BB180" s="89" t="s">
        <v>105</v>
      </c>
      <c r="BC180" s="89" t="s">
        <v>105</v>
      </c>
    </row>
    <row r="181" spans="1:55">
      <c r="A181" s="84" t="s">
        <v>323</v>
      </c>
      <c r="B181" s="84" t="s">
        <v>315</v>
      </c>
      <c r="C181" s="89" t="s">
        <v>105</v>
      </c>
      <c r="D181" s="89" t="s">
        <v>105</v>
      </c>
      <c r="E181" s="89" t="s">
        <v>105</v>
      </c>
      <c r="F181" s="89" t="s">
        <v>105</v>
      </c>
      <c r="G181" s="89" t="s">
        <v>105</v>
      </c>
      <c r="H181" s="89" t="s">
        <v>105</v>
      </c>
      <c r="I181" s="89" t="s">
        <v>105</v>
      </c>
      <c r="J181" s="89" t="s">
        <v>105</v>
      </c>
      <c r="K181" s="89" t="s">
        <v>105</v>
      </c>
      <c r="L181" s="89" t="s">
        <v>105</v>
      </c>
      <c r="M181" s="89" t="s">
        <v>105</v>
      </c>
      <c r="N181" s="89" t="s">
        <v>105</v>
      </c>
      <c r="O181" s="89" t="s">
        <v>105</v>
      </c>
      <c r="P181" s="89" t="s">
        <v>105</v>
      </c>
      <c r="Q181" s="89" t="s">
        <v>105</v>
      </c>
      <c r="R181" s="89" t="s">
        <v>105</v>
      </c>
      <c r="S181" s="89" t="s">
        <v>105</v>
      </c>
      <c r="T181" s="89" t="s">
        <v>105</v>
      </c>
      <c r="U181" s="89" t="s">
        <v>105</v>
      </c>
      <c r="V181" s="89" t="s">
        <v>105</v>
      </c>
      <c r="W181" s="89" t="s">
        <v>105</v>
      </c>
      <c r="X181" s="89" t="s">
        <v>105</v>
      </c>
      <c r="Y181" s="89" t="s">
        <v>105</v>
      </c>
      <c r="Z181" s="89" t="s">
        <v>105</v>
      </c>
      <c r="AA181" s="89" t="s">
        <v>105</v>
      </c>
      <c r="AB181" s="89" t="s">
        <v>105</v>
      </c>
      <c r="AC181" s="89" t="s">
        <v>105</v>
      </c>
      <c r="AD181" s="89" t="s">
        <v>105</v>
      </c>
      <c r="AE181" s="89" t="s">
        <v>105</v>
      </c>
      <c r="AF181" s="89" t="s">
        <v>105</v>
      </c>
      <c r="AG181" s="89" t="s">
        <v>105</v>
      </c>
      <c r="AH181" s="89" t="s">
        <v>105</v>
      </c>
      <c r="AI181" s="89" t="s">
        <v>105</v>
      </c>
      <c r="AJ181" s="89" t="s">
        <v>105</v>
      </c>
      <c r="AK181" s="89" t="s">
        <v>105</v>
      </c>
      <c r="AL181" s="89" t="s">
        <v>105</v>
      </c>
      <c r="AM181" s="89" t="s">
        <v>105</v>
      </c>
      <c r="AN181" s="89" t="s">
        <v>105</v>
      </c>
      <c r="AO181" s="89" t="s">
        <v>105</v>
      </c>
      <c r="AP181" s="89" t="s">
        <v>105</v>
      </c>
      <c r="AQ181" s="89" t="s">
        <v>105</v>
      </c>
      <c r="AR181" s="89" t="s">
        <v>105</v>
      </c>
      <c r="AS181" s="89" t="s">
        <v>105</v>
      </c>
      <c r="AT181" s="89" t="s">
        <v>105</v>
      </c>
      <c r="AU181" s="89" t="s">
        <v>105</v>
      </c>
      <c r="AV181" s="89" t="s">
        <v>105</v>
      </c>
      <c r="AW181" s="89" t="s">
        <v>105</v>
      </c>
      <c r="AX181" s="89" t="s">
        <v>105</v>
      </c>
      <c r="AY181" s="89" t="s">
        <v>105</v>
      </c>
      <c r="AZ181" s="89" t="s">
        <v>105</v>
      </c>
      <c r="BA181" s="89" t="s">
        <v>105</v>
      </c>
      <c r="BB181" s="89" t="s">
        <v>105</v>
      </c>
      <c r="BC181" s="89" t="s">
        <v>105</v>
      </c>
    </row>
    <row r="182" spans="1:55">
      <c r="A182" s="84" t="s">
        <v>323</v>
      </c>
      <c r="B182" s="84" t="s">
        <v>316</v>
      </c>
      <c r="C182" s="89" t="s">
        <v>105</v>
      </c>
      <c r="D182" s="89" t="s">
        <v>105</v>
      </c>
      <c r="E182" s="89" t="s">
        <v>105</v>
      </c>
      <c r="F182" s="89" t="s">
        <v>105</v>
      </c>
      <c r="G182" s="89" t="s">
        <v>105</v>
      </c>
      <c r="H182" s="89" t="s">
        <v>105</v>
      </c>
      <c r="I182" s="89" t="s">
        <v>105</v>
      </c>
      <c r="J182" s="89" t="s">
        <v>105</v>
      </c>
      <c r="K182" s="89" t="s">
        <v>105</v>
      </c>
      <c r="L182" s="89" t="s">
        <v>105</v>
      </c>
      <c r="M182" s="89" t="s">
        <v>105</v>
      </c>
      <c r="N182" s="89" t="s">
        <v>105</v>
      </c>
      <c r="O182" s="89" t="s">
        <v>105</v>
      </c>
      <c r="P182" s="89" t="s">
        <v>105</v>
      </c>
      <c r="Q182" s="89" t="s">
        <v>105</v>
      </c>
      <c r="R182" s="89" t="s">
        <v>105</v>
      </c>
      <c r="S182" s="89" t="s">
        <v>105</v>
      </c>
      <c r="T182" s="89" t="s">
        <v>105</v>
      </c>
      <c r="U182" s="89" t="s">
        <v>105</v>
      </c>
      <c r="V182" s="89" t="s">
        <v>105</v>
      </c>
      <c r="W182" s="89" t="s">
        <v>105</v>
      </c>
      <c r="X182" s="89" t="s">
        <v>105</v>
      </c>
      <c r="Y182" s="89" t="s">
        <v>105</v>
      </c>
      <c r="Z182" s="89" t="s">
        <v>105</v>
      </c>
      <c r="AA182" s="89" t="s">
        <v>105</v>
      </c>
      <c r="AB182" s="89" t="s">
        <v>105</v>
      </c>
      <c r="AC182" s="89" t="s">
        <v>105</v>
      </c>
      <c r="AD182" s="89" t="s">
        <v>105</v>
      </c>
      <c r="AE182" s="89" t="s">
        <v>105</v>
      </c>
      <c r="AF182" s="89" t="s">
        <v>105</v>
      </c>
      <c r="AG182" s="89" t="s">
        <v>105</v>
      </c>
      <c r="AH182" s="89" t="s">
        <v>105</v>
      </c>
      <c r="AI182" s="89" t="s">
        <v>105</v>
      </c>
      <c r="AJ182" s="89" t="s">
        <v>105</v>
      </c>
      <c r="AK182" s="89" t="s">
        <v>105</v>
      </c>
      <c r="AL182" s="89" t="s">
        <v>105</v>
      </c>
      <c r="AM182" s="89" t="s">
        <v>105</v>
      </c>
      <c r="AN182" s="89" t="s">
        <v>105</v>
      </c>
      <c r="AO182" s="89" t="s">
        <v>105</v>
      </c>
      <c r="AP182" s="89" t="s">
        <v>105</v>
      </c>
      <c r="AQ182" s="89" t="s">
        <v>105</v>
      </c>
      <c r="AR182" s="89" t="s">
        <v>105</v>
      </c>
      <c r="AS182" s="89" t="s">
        <v>105</v>
      </c>
      <c r="AT182" s="89" t="s">
        <v>105</v>
      </c>
      <c r="AU182" s="89" t="s">
        <v>105</v>
      </c>
      <c r="AV182" s="89" t="s">
        <v>105</v>
      </c>
      <c r="AW182" s="89" t="s">
        <v>105</v>
      </c>
      <c r="AX182" s="89" t="s">
        <v>105</v>
      </c>
      <c r="AY182" s="89" t="s">
        <v>105</v>
      </c>
      <c r="AZ182" s="89" t="s">
        <v>105</v>
      </c>
      <c r="BA182" s="89" t="s">
        <v>105</v>
      </c>
      <c r="BB182" s="89" t="s">
        <v>105</v>
      </c>
      <c r="BC182" s="89" t="s">
        <v>105</v>
      </c>
    </row>
    <row r="183" spans="1:55">
      <c r="A183" s="84" t="s">
        <v>323</v>
      </c>
      <c r="B183" s="84" t="s">
        <v>317</v>
      </c>
      <c r="C183" s="89" t="s">
        <v>105</v>
      </c>
      <c r="D183" s="89" t="s">
        <v>105</v>
      </c>
      <c r="E183" s="89" t="s">
        <v>105</v>
      </c>
      <c r="F183" s="89" t="s">
        <v>105</v>
      </c>
      <c r="G183" s="89" t="s">
        <v>105</v>
      </c>
      <c r="H183" s="89" t="s">
        <v>105</v>
      </c>
      <c r="I183" s="89" t="s">
        <v>105</v>
      </c>
      <c r="J183" s="89" t="s">
        <v>105</v>
      </c>
      <c r="K183" s="89" t="s">
        <v>105</v>
      </c>
      <c r="L183" s="89" t="s">
        <v>105</v>
      </c>
      <c r="M183" s="89" t="s">
        <v>105</v>
      </c>
      <c r="N183" s="89" t="s">
        <v>105</v>
      </c>
      <c r="O183" s="89" t="s">
        <v>105</v>
      </c>
      <c r="P183" s="89" t="s">
        <v>105</v>
      </c>
      <c r="Q183" s="89" t="s">
        <v>105</v>
      </c>
      <c r="R183" s="89" t="s">
        <v>105</v>
      </c>
      <c r="S183" s="89" t="s">
        <v>105</v>
      </c>
      <c r="T183" s="89" t="s">
        <v>105</v>
      </c>
      <c r="U183" s="89" t="s">
        <v>105</v>
      </c>
      <c r="V183" s="89" t="s">
        <v>105</v>
      </c>
      <c r="W183" s="89" t="s">
        <v>105</v>
      </c>
      <c r="X183" s="89" t="s">
        <v>105</v>
      </c>
      <c r="Y183" s="89" t="s">
        <v>105</v>
      </c>
      <c r="Z183" s="89" t="s">
        <v>105</v>
      </c>
      <c r="AA183" s="89" t="s">
        <v>105</v>
      </c>
      <c r="AB183" s="89" t="s">
        <v>105</v>
      </c>
      <c r="AC183" s="89" t="s">
        <v>105</v>
      </c>
      <c r="AD183" s="89" t="s">
        <v>105</v>
      </c>
      <c r="AE183" s="89" t="s">
        <v>105</v>
      </c>
      <c r="AF183" s="89" t="s">
        <v>105</v>
      </c>
      <c r="AG183" s="89" t="s">
        <v>105</v>
      </c>
      <c r="AH183" s="89" t="s">
        <v>105</v>
      </c>
      <c r="AI183" s="89" t="s">
        <v>105</v>
      </c>
      <c r="AJ183" s="89" t="s">
        <v>105</v>
      </c>
      <c r="AK183" s="89" t="s">
        <v>105</v>
      </c>
      <c r="AL183" s="89" t="s">
        <v>105</v>
      </c>
      <c r="AM183" s="89" t="s">
        <v>105</v>
      </c>
      <c r="AN183" s="89" t="s">
        <v>105</v>
      </c>
      <c r="AO183" s="89" t="s">
        <v>105</v>
      </c>
      <c r="AP183" s="89" t="s">
        <v>105</v>
      </c>
      <c r="AQ183" s="89" t="s">
        <v>105</v>
      </c>
      <c r="AR183" s="89" t="s">
        <v>105</v>
      </c>
      <c r="AS183" s="89" t="s">
        <v>105</v>
      </c>
      <c r="AT183" s="89" t="s">
        <v>105</v>
      </c>
      <c r="AU183" s="89" t="s">
        <v>105</v>
      </c>
      <c r="AV183" s="89" t="s">
        <v>105</v>
      </c>
      <c r="AW183" s="89" t="s">
        <v>105</v>
      </c>
      <c r="AX183" s="89" t="s">
        <v>105</v>
      </c>
      <c r="AY183" s="89" t="s">
        <v>105</v>
      </c>
      <c r="AZ183" s="89" t="s">
        <v>105</v>
      </c>
      <c r="BA183" s="89" t="s">
        <v>105</v>
      </c>
      <c r="BB183" s="89" t="s">
        <v>105</v>
      </c>
      <c r="BC183" s="89" t="s">
        <v>105</v>
      </c>
    </row>
    <row r="184" spans="1:55">
      <c r="A184" s="84" t="s">
        <v>323</v>
      </c>
      <c r="B184" s="84" t="s">
        <v>318</v>
      </c>
      <c r="C184" s="89" t="s">
        <v>105</v>
      </c>
      <c r="D184" s="89" t="s">
        <v>105</v>
      </c>
      <c r="E184" s="89" t="s">
        <v>105</v>
      </c>
      <c r="F184" s="89" t="s">
        <v>105</v>
      </c>
      <c r="G184" s="89" t="s">
        <v>105</v>
      </c>
      <c r="H184" s="89" t="s">
        <v>105</v>
      </c>
      <c r="I184" s="89" t="s">
        <v>105</v>
      </c>
      <c r="J184" s="89" t="s">
        <v>105</v>
      </c>
      <c r="K184" s="89" t="s">
        <v>105</v>
      </c>
      <c r="L184" s="89" t="s">
        <v>105</v>
      </c>
      <c r="M184" s="89" t="s">
        <v>105</v>
      </c>
      <c r="N184" s="89" t="s">
        <v>105</v>
      </c>
      <c r="O184" s="89" t="s">
        <v>105</v>
      </c>
      <c r="P184" s="89" t="s">
        <v>105</v>
      </c>
      <c r="Q184" s="89" t="s">
        <v>105</v>
      </c>
      <c r="R184" s="89" t="s">
        <v>105</v>
      </c>
      <c r="S184" s="89" t="s">
        <v>105</v>
      </c>
      <c r="T184" s="89" t="s">
        <v>105</v>
      </c>
      <c r="U184" s="89" t="s">
        <v>105</v>
      </c>
      <c r="V184" s="89" t="s">
        <v>105</v>
      </c>
      <c r="W184" s="89" t="s">
        <v>105</v>
      </c>
      <c r="X184" s="89" t="s">
        <v>105</v>
      </c>
      <c r="Y184" s="89" t="s">
        <v>105</v>
      </c>
      <c r="Z184" s="89" t="s">
        <v>105</v>
      </c>
      <c r="AA184" s="89" t="s">
        <v>105</v>
      </c>
      <c r="AB184" s="89" t="s">
        <v>105</v>
      </c>
      <c r="AC184" s="89" t="s">
        <v>105</v>
      </c>
      <c r="AD184" s="89" t="s">
        <v>105</v>
      </c>
      <c r="AE184" s="89" t="s">
        <v>105</v>
      </c>
      <c r="AF184" s="89" t="s">
        <v>105</v>
      </c>
      <c r="AG184" s="89" t="s">
        <v>105</v>
      </c>
      <c r="AH184" s="89" t="s">
        <v>105</v>
      </c>
      <c r="AI184" s="89" t="s">
        <v>105</v>
      </c>
      <c r="AJ184" s="89" t="s">
        <v>105</v>
      </c>
      <c r="AK184" s="89" t="s">
        <v>105</v>
      </c>
      <c r="AL184" s="89" t="s">
        <v>105</v>
      </c>
      <c r="AM184" s="89" t="s">
        <v>105</v>
      </c>
      <c r="AN184" s="89" t="s">
        <v>105</v>
      </c>
      <c r="AO184" s="89" t="s">
        <v>105</v>
      </c>
      <c r="AP184" s="89" t="s">
        <v>105</v>
      </c>
      <c r="AQ184" s="89" t="s">
        <v>105</v>
      </c>
      <c r="AR184" s="89" t="s">
        <v>105</v>
      </c>
      <c r="AS184" s="89" t="s">
        <v>105</v>
      </c>
      <c r="AT184" s="89" t="s">
        <v>105</v>
      </c>
      <c r="AU184" s="89" t="s">
        <v>105</v>
      </c>
      <c r="AV184" s="89" t="s">
        <v>105</v>
      </c>
      <c r="AW184" s="89" t="s">
        <v>105</v>
      </c>
      <c r="AX184" s="89" t="s">
        <v>105</v>
      </c>
      <c r="AY184" s="89" t="s">
        <v>105</v>
      </c>
      <c r="AZ184" s="89" t="s">
        <v>105</v>
      </c>
      <c r="BA184" s="89" t="s">
        <v>105</v>
      </c>
      <c r="BB184" s="89" t="s">
        <v>105</v>
      </c>
      <c r="BC184" s="89" t="s">
        <v>105</v>
      </c>
    </row>
    <row r="185" spans="1:55">
      <c r="A185" s="84" t="s">
        <v>323</v>
      </c>
      <c r="B185" s="84" t="s">
        <v>319</v>
      </c>
      <c r="C185" s="89" t="s">
        <v>105</v>
      </c>
      <c r="D185" s="89" t="s">
        <v>105</v>
      </c>
      <c r="E185" s="89" t="s">
        <v>105</v>
      </c>
      <c r="F185" s="89" t="s">
        <v>105</v>
      </c>
      <c r="G185" s="89" t="s">
        <v>105</v>
      </c>
      <c r="H185" s="89" t="s">
        <v>105</v>
      </c>
      <c r="I185" s="89" t="s">
        <v>105</v>
      </c>
      <c r="J185" s="89" t="s">
        <v>105</v>
      </c>
      <c r="K185" s="89" t="s">
        <v>105</v>
      </c>
      <c r="L185" s="89" t="s">
        <v>105</v>
      </c>
      <c r="M185" s="89" t="s">
        <v>105</v>
      </c>
      <c r="N185" s="89" t="s">
        <v>105</v>
      </c>
      <c r="O185" s="89" t="s">
        <v>105</v>
      </c>
      <c r="P185" s="89" t="s">
        <v>105</v>
      </c>
      <c r="Q185" s="89" t="s">
        <v>105</v>
      </c>
      <c r="R185" s="89" t="s">
        <v>105</v>
      </c>
      <c r="S185" s="89" t="s">
        <v>105</v>
      </c>
      <c r="T185" s="89" t="s">
        <v>105</v>
      </c>
      <c r="U185" s="89" t="s">
        <v>105</v>
      </c>
      <c r="V185" s="89" t="s">
        <v>105</v>
      </c>
      <c r="W185" s="89" t="s">
        <v>105</v>
      </c>
      <c r="X185" s="89" t="s">
        <v>105</v>
      </c>
      <c r="Y185" s="89" t="s">
        <v>105</v>
      </c>
      <c r="Z185" s="89" t="s">
        <v>105</v>
      </c>
      <c r="AA185" s="89" t="s">
        <v>105</v>
      </c>
      <c r="AB185" s="89" t="s">
        <v>105</v>
      </c>
      <c r="AC185" s="89" t="s">
        <v>105</v>
      </c>
      <c r="AD185" s="89" t="s">
        <v>105</v>
      </c>
      <c r="AE185" s="89" t="s">
        <v>105</v>
      </c>
      <c r="AF185" s="89" t="s">
        <v>105</v>
      </c>
      <c r="AG185" s="89" t="s">
        <v>105</v>
      </c>
      <c r="AH185" s="89" t="s">
        <v>105</v>
      </c>
      <c r="AI185" s="89" t="s">
        <v>105</v>
      </c>
      <c r="AJ185" s="89" t="s">
        <v>105</v>
      </c>
      <c r="AK185" s="89" t="s">
        <v>105</v>
      </c>
      <c r="AL185" s="89" t="s">
        <v>105</v>
      </c>
      <c r="AM185" s="89" t="s">
        <v>105</v>
      </c>
      <c r="AN185" s="89" t="s">
        <v>105</v>
      </c>
      <c r="AO185" s="89" t="s">
        <v>105</v>
      </c>
      <c r="AP185" s="89" t="s">
        <v>105</v>
      </c>
      <c r="AQ185" s="89" t="s">
        <v>105</v>
      </c>
      <c r="AR185" s="89" t="s">
        <v>105</v>
      </c>
      <c r="AS185" s="89" t="s">
        <v>105</v>
      </c>
      <c r="AT185" s="89" t="s">
        <v>105</v>
      </c>
      <c r="AU185" s="89" t="s">
        <v>105</v>
      </c>
      <c r="AV185" s="89" t="s">
        <v>105</v>
      </c>
      <c r="AW185" s="89" t="s">
        <v>105</v>
      </c>
      <c r="AX185" s="89" t="s">
        <v>105</v>
      </c>
      <c r="AY185" s="89" t="s">
        <v>105</v>
      </c>
      <c r="AZ185" s="89" t="s">
        <v>105</v>
      </c>
      <c r="BA185" s="89" t="s">
        <v>105</v>
      </c>
      <c r="BB185" s="89" t="s">
        <v>105</v>
      </c>
      <c r="BC185" s="89" t="s">
        <v>105</v>
      </c>
    </row>
    <row r="186" spans="1:55">
      <c r="A186" s="84" t="s">
        <v>323</v>
      </c>
      <c r="B186" s="84" t="s">
        <v>320</v>
      </c>
      <c r="C186" s="89" t="s">
        <v>105</v>
      </c>
      <c r="D186" s="89" t="s">
        <v>105</v>
      </c>
      <c r="E186" s="89" t="s">
        <v>105</v>
      </c>
      <c r="F186" s="89" t="s">
        <v>105</v>
      </c>
      <c r="G186" s="89" t="s">
        <v>105</v>
      </c>
      <c r="H186" s="89" t="s">
        <v>105</v>
      </c>
      <c r="I186" s="89" t="s">
        <v>105</v>
      </c>
      <c r="J186" s="89" t="s">
        <v>105</v>
      </c>
      <c r="K186" s="89" t="s">
        <v>105</v>
      </c>
      <c r="L186" s="89" t="s">
        <v>105</v>
      </c>
      <c r="M186" s="89" t="s">
        <v>105</v>
      </c>
      <c r="N186" s="89" t="s">
        <v>105</v>
      </c>
      <c r="O186" s="89" t="s">
        <v>105</v>
      </c>
      <c r="P186" s="89" t="s">
        <v>105</v>
      </c>
      <c r="Q186" s="89" t="s">
        <v>105</v>
      </c>
      <c r="R186" s="89" t="s">
        <v>105</v>
      </c>
      <c r="S186" s="89" t="s">
        <v>105</v>
      </c>
      <c r="T186" s="89" t="s">
        <v>105</v>
      </c>
      <c r="U186" s="89" t="s">
        <v>105</v>
      </c>
      <c r="V186" s="89" t="s">
        <v>105</v>
      </c>
      <c r="W186" s="89" t="s">
        <v>105</v>
      </c>
      <c r="X186" s="89" t="s">
        <v>105</v>
      </c>
      <c r="Y186" s="89" t="s">
        <v>105</v>
      </c>
      <c r="Z186" s="89" t="s">
        <v>105</v>
      </c>
      <c r="AA186" s="89" t="s">
        <v>105</v>
      </c>
      <c r="AB186" s="89" t="s">
        <v>105</v>
      </c>
      <c r="AC186" s="89" t="s">
        <v>105</v>
      </c>
      <c r="AD186" s="89" t="s">
        <v>105</v>
      </c>
      <c r="AE186" s="89" t="s">
        <v>105</v>
      </c>
      <c r="AF186" s="89" t="s">
        <v>105</v>
      </c>
      <c r="AG186" s="89" t="s">
        <v>105</v>
      </c>
      <c r="AH186" s="89" t="s">
        <v>105</v>
      </c>
      <c r="AI186" s="89" t="s">
        <v>105</v>
      </c>
      <c r="AJ186" s="89" t="s">
        <v>105</v>
      </c>
      <c r="AK186" s="89" t="s">
        <v>105</v>
      </c>
      <c r="AL186" s="89" t="s">
        <v>105</v>
      </c>
      <c r="AM186" s="89" t="s">
        <v>105</v>
      </c>
      <c r="AN186" s="89" t="s">
        <v>105</v>
      </c>
      <c r="AO186" s="89" t="s">
        <v>105</v>
      </c>
      <c r="AP186" s="89" t="s">
        <v>105</v>
      </c>
      <c r="AQ186" s="89" t="s">
        <v>105</v>
      </c>
      <c r="AR186" s="89" t="s">
        <v>105</v>
      </c>
      <c r="AS186" s="89" t="s">
        <v>105</v>
      </c>
      <c r="AT186" s="89" t="s">
        <v>105</v>
      </c>
      <c r="AU186" s="89" t="s">
        <v>105</v>
      </c>
      <c r="AV186" s="89" t="s">
        <v>105</v>
      </c>
      <c r="AW186" s="89" t="s">
        <v>105</v>
      </c>
      <c r="AX186" s="89" t="s">
        <v>105</v>
      </c>
      <c r="AY186" s="89" t="s">
        <v>105</v>
      </c>
      <c r="AZ186" s="89" t="s">
        <v>105</v>
      </c>
      <c r="BA186" s="89" t="s">
        <v>105</v>
      </c>
      <c r="BB186" s="89" t="s">
        <v>105</v>
      </c>
      <c r="BC186" s="89" t="s">
        <v>105</v>
      </c>
    </row>
    <row r="187" spans="1:55">
      <c r="A187" s="84" t="s">
        <v>323</v>
      </c>
      <c r="B187" s="84" t="s">
        <v>321</v>
      </c>
      <c r="C187" s="89" t="s">
        <v>105</v>
      </c>
      <c r="D187" s="89" t="s">
        <v>105</v>
      </c>
      <c r="E187" s="89" t="s">
        <v>105</v>
      </c>
      <c r="F187" s="89" t="s">
        <v>105</v>
      </c>
      <c r="G187" s="89" t="s">
        <v>105</v>
      </c>
      <c r="H187" s="89" t="s">
        <v>105</v>
      </c>
      <c r="I187" s="89" t="s">
        <v>105</v>
      </c>
      <c r="J187" s="89" t="s">
        <v>105</v>
      </c>
      <c r="K187" s="89" t="s">
        <v>105</v>
      </c>
      <c r="L187" s="89" t="s">
        <v>105</v>
      </c>
      <c r="M187" s="89" t="s">
        <v>105</v>
      </c>
      <c r="N187" s="89" t="s">
        <v>105</v>
      </c>
      <c r="O187" s="89" t="s">
        <v>105</v>
      </c>
      <c r="P187" s="89" t="s">
        <v>105</v>
      </c>
      <c r="Q187" s="89" t="s">
        <v>105</v>
      </c>
      <c r="R187" s="89" t="s">
        <v>105</v>
      </c>
      <c r="S187" s="89" t="s">
        <v>105</v>
      </c>
      <c r="T187" s="89" t="s">
        <v>105</v>
      </c>
      <c r="U187" s="89" t="s">
        <v>105</v>
      </c>
      <c r="V187" s="89" t="s">
        <v>105</v>
      </c>
      <c r="W187" s="89" t="s">
        <v>105</v>
      </c>
      <c r="X187" s="89" t="s">
        <v>105</v>
      </c>
      <c r="Y187" s="89" t="s">
        <v>105</v>
      </c>
      <c r="Z187" s="89" t="s">
        <v>105</v>
      </c>
      <c r="AA187" s="89" t="s">
        <v>105</v>
      </c>
      <c r="AB187" s="89" t="s">
        <v>105</v>
      </c>
      <c r="AC187" s="89" t="s">
        <v>105</v>
      </c>
      <c r="AD187" s="89" t="s">
        <v>105</v>
      </c>
      <c r="AE187" s="89" t="s">
        <v>105</v>
      </c>
      <c r="AF187" s="89" t="s">
        <v>105</v>
      </c>
      <c r="AG187" s="89" t="s">
        <v>105</v>
      </c>
      <c r="AH187" s="89" t="s">
        <v>105</v>
      </c>
      <c r="AI187" s="89" t="s">
        <v>105</v>
      </c>
      <c r="AJ187" s="89" t="s">
        <v>105</v>
      </c>
      <c r="AK187" s="89" t="s">
        <v>105</v>
      </c>
      <c r="AL187" s="89" t="s">
        <v>105</v>
      </c>
      <c r="AM187" s="89" t="s">
        <v>105</v>
      </c>
      <c r="AN187" s="89" t="s">
        <v>105</v>
      </c>
      <c r="AO187" s="89" t="s">
        <v>105</v>
      </c>
      <c r="AP187" s="89" t="s">
        <v>105</v>
      </c>
      <c r="AQ187" s="89" t="s">
        <v>105</v>
      </c>
      <c r="AR187" s="89" t="s">
        <v>105</v>
      </c>
      <c r="AS187" s="89" t="s">
        <v>105</v>
      </c>
      <c r="AT187" s="89" t="s">
        <v>105</v>
      </c>
      <c r="AU187" s="89" t="s">
        <v>105</v>
      </c>
      <c r="AV187" s="89" t="s">
        <v>105</v>
      </c>
      <c r="AW187" s="89" t="s">
        <v>105</v>
      </c>
      <c r="AX187" s="89" t="s">
        <v>105</v>
      </c>
      <c r="AY187" s="89" t="s">
        <v>105</v>
      </c>
      <c r="AZ187" s="89" t="s">
        <v>105</v>
      </c>
      <c r="BA187" s="89" t="s">
        <v>105</v>
      </c>
      <c r="BB187" s="89" t="s">
        <v>105</v>
      </c>
      <c r="BC187" s="89" t="s">
        <v>105</v>
      </c>
    </row>
    <row r="188" spans="1:55">
      <c r="A188" s="84" t="s">
        <v>324</v>
      </c>
      <c r="B188" s="84" t="s">
        <v>303</v>
      </c>
      <c r="C188" s="85">
        <v>1</v>
      </c>
      <c r="D188" s="86">
        <v>1.0022</v>
      </c>
      <c r="E188" s="86">
        <v>1.0255300000000001</v>
      </c>
      <c r="F188" s="86">
        <v>1.0586599999999999</v>
      </c>
      <c r="G188" s="86">
        <v>1.0449200000000001</v>
      </c>
      <c r="H188" s="86">
        <v>1.04694</v>
      </c>
      <c r="I188" s="86">
        <v>1.04796</v>
      </c>
      <c r="J188" s="86">
        <v>1.04895</v>
      </c>
      <c r="K188" s="86">
        <v>1.05122</v>
      </c>
      <c r="L188" s="86">
        <v>1.0527899999999999</v>
      </c>
      <c r="M188" s="86">
        <v>1.0539700000000001</v>
      </c>
      <c r="N188" s="86">
        <v>1.0578700000000001</v>
      </c>
      <c r="O188" s="85">
        <v>0.95906199999999997</v>
      </c>
      <c r="P188" s="85">
        <v>0.83144099999999999</v>
      </c>
      <c r="Q188" s="87">
        <v>20.2105</v>
      </c>
      <c r="R188" s="87">
        <v>10.212999999999999</v>
      </c>
      <c r="S188" s="86">
        <v>1.28792</v>
      </c>
      <c r="T188" s="85">
        <v>0.66514899999999999</v>
      </c>
      <c r="U188" s="85">
        <v>0.81516699999999997</v>
      </c>
      <c r="V188" s="85">
        <v>0.88972099999999998</v>
      </c>
      <c r="W188" s="85">
        <v>0.812469</v>
      </c>
      <c r="X188" s="86">
        <v>1.2186999999999999</v>
      </c>
      <c r="Y188" s="86">
        <v>4.7812700000000001</v>
      </c>
      <c r="Z188" s="85">
        <v>0.94799999999999995</v>
      </c>
      <c r="AA188" s="85">
        <v>0.74675899999999995</v>
      </c>
      <c r="AB188" s="85">
        <v>0.68893700000000002</v>
      </c>
      <c r="AC188" s="85">
        <v>0.60539900000000002</v>
      </c>
      <c r="AD188" s="86">
        <v>1.0825100000000001</v>
      </c>
      <c r="AE188" s="88">
        <v>172.315</v>
      </c>
      <c r="AF188" s="85">
        <v>0.64829099999999995</v>
      </c>
      <c r="AG188" s="86">
        <v>1.20641</v>
      </c>
      <c r="AH188" s="86">
        <v>1.26505</v>
      </c>
      <c r="AI188" s="86">
        <v>2.9154900000000001</v>
      </c>
      <c r="AJ188" s="85">
        <v>0.59393200000000002</v>
      </c>
      <c r="AK188" s="86">
        <v>1.9034199999999999</v>
      </c>
      <c r="AL188" s="85">
        <v>0.81788000000000005</v>
      </c>
      <c r="AM188" s="85">
        <v>0.78586699999999998</v>
      </c>
      <c r="AN188" s="86">
        <v>1.1530400000000001</v>
      </c>
      <c r="AO188" s="87">
        <v>15.2019</v>
      </c>
      <c r="AP188" s="85">
        <v>0.83668200000000004</v>
      </c>
      <c r="AQ188" s="88">
        <v>221.95099999999999</v>
      </c>
      <c r="AR188" s="87">
        <v>12.819800000000001</v>
      </c>
      <c r="AS188" s="86">
        <v>2.3373300000000001</v>
      </c>
      <c r="AT188" s="85">
        <v>0.40297100000000002</v>
      </c>
      <c r="AU188" s="85">
        <v>0.58436299999999997</v>
      </c>
      <c r="AV188" s="87">
        <v>21.67</v>
      </c>
      <c r="AW188" s="87">
        <v>56.695500000000003</v>
      </c>
      <c r="AX188" s="87">
        <v>40.8733</v>
      </c>
      <c r="AY188" s="85">
        <v>0.98191300000000004</v>
      </c>
      <c r="AZ188" s="85">
        <v>0.79638299999999995</v>
      </c>
      <c r="BA188" s="89" t="s">
        <v>105</v>
      </c>
      <c r="BB188" s="89" t="s">
        <v>105</v>
      </c>
      <c r="BC188" s="89" t="s">
        <v>105</v>
      </c>
    </row>
    <row r="189" spans="1:55">
      <c r="A189" s="84" t="s">
        <v>324</v>
      </c>
      <c r="B189" s="84" t="s">
        <v>304</v>
      </c>
      <c r="C189" s="85">
        <v>0.99780800000000003</v>
      </c>
      <c r="D189" s="86">
        <v>1</v>
      </c>
      <c r="E189" s="86">
        <v>1.02328</v>
      </c>
      <c r="F189" s="86">
        <v>1.0563400000000001</v>
      </c>
      <c r="G189" s="86">
        <v>1.0426299999999999</v>
      </c>
      <c r="H189" s="86">
        <v>1.0446500000000001</v>
      </c>
      <c r="I189" s="86">
        <v>1.04566</v>
      </c>
      <c r="J189" s="86">
        <v>1.0466500000000001</v>
      </c>
      <c r="K189" s="86">
        <v>1.0489200000000001</v>
      </c>
      <c r="L189" s="86">
        <v>1.0504800000000001</v>
      </c>
      <c r="M189" s="86">
        <v>1.05166</v>
      </c>
      <c r="N189" s="86">
        <v>1.0555600000000001</v>
      </c>
      <c r="O189" s="85">
        <v>0.95696000000000003</v>
      </c>
      <c r="P189" s="85">
        <v>0.829619</v>
      </c>
      <c r="Q189" s="87">
        <v>20.1662</v>
      </c>
      <c r="R189" s="87">
        <v>10.1906</v>
      </c>
      <c r="S189" s="86">
        <v>1.2850999999999999</v>
      </c>
      <c r="T189" s="85">
        <v>0.66369100000000003</v>
      </c>
      <c r="U189" s="85">
        <v>0.81337999999999999</v>
      </c>
      <c r="V189" s="85">
        <v>0.88776999999999995</v>
      </c>
      <c r="W189" s="85">
        <v>0.81068899999999999</v>
      </c>
      <c r="X189" s="86">
        <v>1.2160299999999999</v>
      </c>
      <c r="Y189" s="86">
        <v>4.7707899999999999</v>
      </c>
      <c r="Z189" s="85">
        <v>0.94592200000000004</v>
      </c>
      <c r="AA189" s="85">
        <v>0.74512199999999995</v>
      </c>
      <c r="AB189" s="85">
        <v>0.68742700000000001</v>
      </c>
      <c r="AC189" s="85">
        <v>0.60407100000000002</v>
      </c>
      <c r="AD189" s="86">
        <v>1.0801400000000001</v>
      </c>
      <c r="AE189" s="88">
        <v>171.93700000000001</v>
      </c>
      <c r="AF189" s="85">
        <v>0.64686999999999995</v>
      </c>
      <c r="AG189" s="86">
        <v>1.20377</v>
      </c>
      <c r="AH189" s="86">
        <v>1.26227</v>
      </c>
      <c r="AI189" s="86">
        <v>2.9091</v>
      </c>
      <c r="AJ189" s="85">
        <v>0.59262999999999999</v>
      </c>
      <c r="AK189" s="86">
        <v>1.8992500000000001</v>
      </c>
      <c r="AL189" s="85">
        <v>0.81608800000000004</v>
      </c>
      <c r="AM189" s="85">
        <v>0.78414399999999995</v>
      </c>
      <c r="AN189" s="86">
        <v>1.15052</v>
      </c>
      <c r="AO189" s="87">
        <v>15.1686</v>
      </c>
      <c r="AP189" s="85">
        <v>0.83484800000000003</v>
      </c>
      <c r="AQ189" s="88">
        <v>221.465</v>
      </c>
      <c r="AR189" s="87">
        <v>12.791700000000001</v>
      </c>
      <c r="AS189" s="86">
        <v>2.3322099999999999</v>
      </c>
      <c r="AT189" s="85">
        <v>0.402088</v>
      </c>
      <c r="AU189" s="85">
        <v>0.58308199999999999</v>
      </c>
      <c r="AV189" s="87">
        <v>21.622499999999999</v>
      </c>
      <c r="AW189" s="87">
        <v>56.571199999999997</v>
      </c>
      <c r="AX189" s="87">
        <v>40.783700000000003</v>
      </c>
      <c r="AY189" s="85">
        <v>0.97976099999999999</v>
      </c>
      <c r="AZ189" s="85">
        <v>0.79463700000000004</v>
      </c>
      <c r="BA189" s="89" t="s">
        <v>105</v>
      </c>
      <c r="BB189" s="89" t="s">
        <v>105</v>
      </c>
      <c r="BC189" s="89" t="s">
        <v>105</v>
      </c>
    </row>
    <row r="190" spans="1:55">
      <c r="A190" s="84" t="s">
        <v>324</v>
      </c>
      <c r="B190" s="84" t="s">
        <v>305</v>
      </c>
      <c r="C190" s="85">
        <v>0.94459400000000004</v>
      </c>
      <c r="D190" s="85">
        <v>0.94666899999999998</v>
      </c>
      <c r="E190" s="85">
        <v>0.96870500000000004</v>
      </c>
      <c r="F190" s="86">
        <v>1</v>
      </c>
      <c r="G190" s="85">
        <v>0.98702500000000004</v>
      </c>
      <c r="H190" s="85">
        <v>0.98893699999999995</v>
      </c>
      <c r="I190" s="85">
        <v>0.98989499999999997</v>
      </c>
      <c r="J190" s="85">
        <v>0.99083500000000002</v>
      </c>
      <c r="K190" s="85">
        <v>0.99297599999999997</v>
      </c>
      <c r="L190" s="85">
        <v>0.99446000000000001</v>
      </c>
      <c r="M190" s="85">
        <v>0.99557499999999999</v>
      </c>
      <c r="N190" s="85">
        <v>0.99926199999999998</v>
      </c>
      <c r="O190" s="85">
        <v>0.90592399999999995</v>
      </c>
      <c r="P190" s="85">
        <v>0.78537400000000002</v>
      </c>
      <c r="Q190" s="87">
        <v>19.090699999999998</v>
      </c>
      <c r="R190" s="86">
        <v>9.6471599999999995</v>
      </c>
      <c r="S190" s="86">
        <v>1.2165600000000001</v>
      </c>
      <c r="T190" s="85">
        <v>0.62829500000000005</v>
      </c>
      <c r="U190" s="85">
        <v>0.77000199999999996</v>
      </c>
      <c r="V190" s="85">
        <v>0.84042499999999998</v>
      </c>
      <c r="W190" s="85">
        <v>0.76745399999999997</v>
      </c>
      <c r="X190" s="86">
        <v>1.1511800000000001</v>
      </c>
      <c r="Y190" s="86">
        <v>4.5163599999999997</v>
      </c>
      <c r="Z190" s="85">
        <v>0.89547500000000002</v>
      </c>
      <c r="AA190" s="85">
        <v>0.70538400000000001</v>
      </c>
      <c r="AB190" s="85">
        <v>0.65076599999999996</v>
      </c>
      <c r="AC190" s="85">
        <v>0.57185600000000003</v>
      </c>
      <c r="AD190" s="86">
        <v>1.0225299999999999</v>
      </c>
      <c r="AE190" s="88">
        <v>162.767</v>
      </c>
      <c r="AF190" s="85">
        <v>0.612371</v>
      </c>
      <c r="AG190" s="86">
        <v>1.13957</v>
      </c>
      <c r="AH190" s="86">
        <v>1.19496</v>
      </c>
      <c r="AI190" s="86">
        <v>2.7539500000000001</v>
      </c>
      <c r="AJ190" s="85">
        <v>0.561025</v>
      </c>
      <c r="AK190" s="86">
        <v>1.79796</v>
      </c>
      <c r="AL190" s="85">
        <v>0.77256499999999995</v>
      </c>
      <c r="AM190" s="85">
        <v>0.74232500000000001</v>
      </c>
      <c r="AN190" s="86">
        <v>1.0891599999999999</v>
      </c>
      <c r="AO190" s="87">
        <v>14.3596</v>
      </c>
      <c r="AP190" s="85">
        <v>0.79032500000000006</v>
      </c>
      <c r="AQ190" s="88">
        <v>209.654</v>
      </c>
      <c r="AR190" s="87">
        <v>12.109500000000001</v>
      </c>
      <c r="AS190" s="86">
        <v>2.20783</v>
      </c>
      <c r="AT190" s="85">
        <v>0.38064399999999998</v>
      </c>
      <c r="AU190" s="85">
        <v>0.55198499999999995</v>
      </c>
      <c r="AV190" s="87">
        <v>20.4694</v>
      </c>
      <c r="AW190" s="87">
        <v>53.554200000000002</v>
      </c>
      <c r="AX190" s="87">
        <v>38.608600000000003</v>
      </c>
      <c r="AY190" s="85">
        <v>0.92750900000000003</v>
      </c>
      <c r="AZ190" s="85">
        <v>0.75225799999999998</v>
      </c>
      <c r="BA190" s="89" t="s">
        <v>105</v>
      </c>
      <c r="BB190" s="89" t="s">
        <v>105</v>
      </c>
      <c r="BC190" s="89" t="s">
        <v>105</v>
      </c>
    </row>
    <row r="191" spans="1:55">
      <c r="A191" s="84" t="s">
        <v>324</v>
      </c>
      <c r="B191" s="84" t="s">
        <v>306</v>
      </c>
      <c r="C191" s="91">
        <v>100</v>
      </c>
      <c r="D191" s="91">
        <v>100.2</v>
      </c>
      <c r="E191" s="91">
        <v>102.6</v>
      </c>
      <c r="F191" s="91">
        <v>105.9</v>
      </c>
      <c r="G191" s="91">
        <v>104.5</v>
      </c>
      <c r="H191" s="91">
        <v>104.7</v>
      </c>
      <c r="I191" s="91">
        <v>104.8</v>
      </c>
      <c r="J191" s="91">
        <v>104.9</v>
      </c>
      <c r="K191" s="91">
        <v>105.1</v>
      </c>
      <c r="L191" s="91">
        <v>105.3</v>
      </c>
      <c r="M191" s="91">
        <v>105.4</v>
      </c>
      <c r="N191" s="91">
        <v>105.8</v>
      </c>
      <c r="O191" s="91">
        <v>95.9</v>
      </c>
      <c r="P191" s="91">
        <v>42.5</v>
      </c>
      <c r="Q191" s="91">
        <v>79.900000000000006</v>
      </c>
      <c r="R191" s="91">
        <v>137.1</v>
      </c>
      <c r="S191" s="91">
        <v>128.80000000000001</v>
      </c>
      <c r="T191" s="91">
        <v>66.5</v>
      </c>
      <c r="U191" s="91">
        <v>81.5</v>
      </c>
      <c r="V191" s="91">
        <v>89</v>
      </c>
      <c r="W191" s="91">
        <v>81.2</v>
      </c>
      <c r="X191" s="91">
        <v>121.9</v>
      </c>
      <c r="Y191" s="91">
        <v>65.599999999999994</v>
      </c>
      <c r="Z191" s="91">
        <v>94.8</v>
      </c>
      <c r="AA191" s="91">
        <v>74.7</v>
      </c>
      <c r="AB191" s="91">
        <v>68.3</v>
      </c>
      <c r="AC191" s="91">
        <v>60.5</v>
      </c>
      <c r="AD191" s="91">
        <v>108.3</v>
      </c>
      <c r="AE191" s="91">
        <v>62.6</v>
      </c>
      <c r="AF191" s="91">
        <v>64.8</v>
      </c>
      <c r="AG191" s="91">
        <v>120.6</v>
      </c>
      <c r="AH191" s="91">
        <v>126.5</v>
      </c>
      <c r="AI191" s="91">
        <v>73</v>
      </c>
      <c r="AJ191" s="91">
        <v>59.4</v>
      </c>
      <c r="AK191" s="91">
        <v>45.2</v>
      </c>
      <c r="AL191" s="91">
        <v>81.8</v>
      </c>
      <c r="AM191" s="91">
        <v>78.599999999999994</v>
      </c>
      <c r="AN191" s="91">
        <v>115.3</v>
      </c>
      <c r="AO191" s="91">
        <v>159.4</v>
      </c>
      <c r="AP191" s="91">
        <v>97.5</v>
      </c>
      <c r="AQ191" s="91">
        <v>137.1</v>
      </c>
      <c r="AR191" s="91">
        <v>160.19999999999999</v>
      </c>
      <c r="AS191" s="91">
        <v>169.3</v>
      </c>
      <c r="AT191" s="91">
        <v>40.299999999999997</v>
      </c>
      <c r="AU191" s="91">
        <v>58.4</v>
      </c>
      <c r="AV191" s="91">
        <v>35.200000000000003</v>
      </c>
      <c r="AW191" s="91">
        <v>41.1</v>
      </c>
      <c r="AX191" s="91">
        <v>39.700000000000003</v>
      </c>
      <c r="AY191" s="91">
        <v>49.2</v>
      </c>
      <c r="AZ191" s="91">
        <v>40.700000000000003</v>
      </c>
      <c r="BA191" s="89" t="s">
        <v>105</v>
      </c>
      <c r="BB191" s="89" t="s">
        <v>105</v>
      </c>
      <c r="BC191" s="89" t="s">
        <v>105</v>
      </c>
    </row>
    <row r="192" spans="1:55">
      <c r="A192" s="84" t="s">
        <v>324</v>
      </c>
      <c r="B192" s="84" t="s">
        <v>307</v>
      </c>
      <c r="C192" s="91">
        <v>99.8</v>
      </c>
      <c r="D192" s="91">
        <v>100</v>
      </c>
      <c r="E192" s="91">
        <v>102.3</v>
      </c>
      <c r="F192" s="91">
        <v>105.6</v>
      </c>
      <c r="G192" s="91">
        <v>104.3</v>
      </c>
      <c r="H192" s="91">
        <v>104.5</v>
      </c>
      <c r="I192" s="91">
        <v>104.6</v>
      </c>
      <c r="J192" s="91">
        <v>104.7</v>
      </c>
      <c r="K192" s="91">
        <v>104.9</v>
      </c>
      <c r="L192" s="91">
        <v>105</v>
      </c>
      <c r="M192" s="91">
        <v>105.2</v>
      </c>
      <c r="N192" s="91">
        <v>105.6</v>
      </c>
      <c r="O192" s="91">
        <v>95.7</v>
      </c>
      <c r="P192" s="91">
        <v>42.4</v>
      </c>
      <c r="Q192" s="91">
        <v>79.8</v>
      </c>
      <c r="R192" s="91">
        <v>136.80000000000001</v>
      </c>
      <c r="S192" s="91">
        <v>128.5</v>
      </c>
      <c r="T192" s="91">
        <v>66.400000000000006</v>
      </c>
      <c r="U192" s="91">
        <v>81.3</v>
      </c>
      <c r="V192" s="91">
        <v>88.8</v>
      </c>
      <c r="W192" s="91">
        <v>81.099999999999994</v>
      </c>
      <c r="X192" s="91">
        <v>121.6</v>
      </c>
      <c r="Y192" s="91">
        <v>65.5</v>
      </c>
      <c r="Z192" s="91">
        <v>94.6</v>
      </c>
      <c r="AA192" s="91">
        <v>74.5</v>
      </c>
      <c r="AB192" s="91">
        <v>68.2</v>
      </c>
      <c r="AC192" s="91">
        <v>60.4</v>
      </c>
      <c r="AD192" s="91">
        <v>108</v>
      </c>
      <c r="AE192" s="91">
        <v>62.4</v>
      </c>
      <c r="AF192" s="91">
        <v>64.7</v>
      </c>
      <c r="AG192" s="91">
        <v>120.4</v>
      </c>
      <c r="AH192" s="91">
        <v>126.2</v>
      </c>
      <c r="AI192" s="91">
        <v>72.8</v>
      </c>
      <c r="AJ192" s="91">
        <v>59.3</v>
      </c>
      <c r="AK192" s="91">
        <v>45.1</v>
      </c>
      <c r="AL192" s="91">
        <v>81.599999999999994</v>
      </c>
      <c r="AM192" s="91">
        <v>78.400000000000006</v>
      </c>
      <c r="AN192" s="91">
        <v>115.1</v>
      </c>
      <c r="AO192" s="91">
        <v>159</v>
      </c>
      <c r="AP192" s="91">
        <v>97.3</v>
      </c>
      <c r="AQ192" s="91">
        <v>136.80000000000001</v>
      </c>
      <c r="AR192" s="91">
        <v>159.80000000000001</v>
      </c>
      <c r="AS192" s="91">
        <v>169</v>
      </c>
      <c r="AT192" s="91">
        <v>40.200000000000003</v>
      </c>
      <c r="AU192" s="91">
        <v>58.3</v>
      </c>
      <c r="AV192" s="91">
        <v>35.1</v>
      </c>
      <c r="AW192" s="91">
        <v>41.1</v>
      </c>
      <c r="AX192" s="91">
        <v>39.6</v>
      </c>
      <c r="AY192" s="91">
        <v>49.1</v>
      </c>
      <c r="AZ192" s="91">
        <v>40.6</v>
      </c>
      <c r="BA192" s="89" t="s">
        <v>105</v>
      </c>
      <c r="BB192" s="89" t="s">
        <v>105</v>
      </c>
      <c r="BC192" s="89" t="s">
        <v>105</v>
      </c>
    </row>
    <row r="193" spans="1:55">
      <c r="A193" s="84" t="s">
        <v>324</v>
      </c>
      <c r="B193" s="84" t="s">
        <v>308</v>
      </c>
      <c r="C193" s="91">
        <v>94.5</v>
      </c>
      <c r="D193" s="91">
        <v>94.7</v>
      </c>
      <c r="E193" s="91">
        <v>96.9</v>
      </c>
      <c r="F193" s="91">
        <v>100</v>
      </c>
      <c r="G193" s="91">
        <v>98.7</v>
      </c>
      <c r="H193" s="91">
        <v>98.9</v>
      </c>
      <c r="I193" s="91">
        <v>99</v>
      </c>
      <c r="J193" s="91">
        <v>99.1</v>
      </c>
      <c r="K193" s="91">
        <v>99.3</v>
      </c>
      <c r="L193" s="91">
        <v>99.4</v>
      </c>
      <c r="M193" s="91">
        <v>99.6</v>
      </c>
      <c r="N193" s="91">
        <v>99.9</v>
      </c>
      <c r="O193" s="91">
        <v>90.6</v>
      </c>
      <c r="P193" s="91">
        <v>40.200000000000003</v>
      </c>
      <c r="Q193" s="91">
        <v>75.5</v>
      </c>
      <c r="R193" s="91">
        <v>129.5</v>
      </c>
      <c r="S193" s="91">
        <v>121.7</v>
      </c>
      <c r="T193" s="91">
        <v>62.8</v>
      </c>
      <c r="U193" s="91">
        <v>77</v>
      </c>
      <c r="V193" s="91">
        <v>84</v>
      </c>
      <c r="W193" s="91">
        <v>76.7</v>
      </c>
      <c r="X193" s="91">
        <v>115.1</v>
      </c>
      <c r="Y193" s="91">
        <v>62</v>
      </c>
      <c r="Z193" s="91">
        <v>89.5</v>
      </c>
      <c r="AA193" s="91">
        <v>70.5</v>
      </c>
      <c r="AB193" s="91">
        <v>64.5</v>
      </c>
      <c r="AC193" s="91">
        <v>57.2</v>
      </c>
      <c r="AD193" s="91">
        <v>102.3</v>
      </c>
      <c r="AE193" s="91">
        <v>59.1</v>
      </c>
      <c r="AF193" s="91">
        <v>61.2</v>
      </c>
      <c r="AG193" s="91">
        <v>114</v>
      </c>
      <c r="AH193" s="91">
        <v>119.5</v>
      </c>
      <c r="AI193" s="91">
        <v>68.900000000000006</v>
      </c>
      <c r="AJ193" s="91">
        <v>56.1</v>
      </c>
      <c r="AK193" s="91">
        <v>42.7</v>
      </c>
      <c r="AL193" s="91">
        <v>77.3</v>
      </c>
      <c r="AM193" s="91">
        <v>74.2</v>
      </c>
      <c r="AN193" s="91">
        <v>108.9</v>
      </c>
      <c r="AO193" s="91">
        <v>150.6</v>
      </c>
      <c r="AP193" s="91">
        <v>92.1</v>
      </c>
      <c r="AQ193" s="91">
        <v>129.5</v>
      </c>
      <c r="AR193" s="91">
        <v>151.30000000000001</v>
      </c>
      <c r="AS193" s="91">
        <v>160</v>
      </c>
      <c r="AT193" s="91">
        <v>38.1</v>
      </c>
      <c r="AU193" s="91">
        <v>55.2</v>
      </c>
      <c r="AV193" s="91">
        <v>33.299999999999997</v>
      </c>
      <c r="AW193" s="91">
        <v>38.9</v>
      </c>
      <c r="AX193" s="91">
        <v>37.5</v>
      </c>
      <c r="AY193" s="91">
        <v>46.5</v>
      </c>
      <c r="AZ193" s="91">
        <v>38.5</v>
      </c>
      <c r="BA193" s="89" t="s">
        <v>105</v>
      </c>
      <c r="BB193" s="89" t="s">
        <v>105</v>
      </c>
      <c r="BC193" s="89" t="s">
        <v>105</v>
      </c>
    </row>
    <row r="194" spans="1:55">
      <c r="A194" s="84" t="s">
        <v>324</v>
      </c>
      <c r="B194" s="84" t="s">
        <v>309</v>
      </c>
      <c r="C194" s="92">
        <v>1323838</v>
      </c>
      <c r="D194" s="92">
        <v>1318328</v>
      </c>
      <c r="E194" s="92">
        <v>1294754</v>
      </c>
      <c r="F194" s="92">
        <v>1201841</v>
      </c>
      <c r="G194" s="92">
        <v>1043824</v>
      </c>
      <c r="H194" s="92">
        <v>1041052</v>
      </c>
      <c r="I194" s="92">
        <v>1039163</v>
      </c>
      <c r="J194" s="92">
        <v>1037453</v>
      </c>
      <c r="K194" s="92">
        <v>1030814</v>
      </c>
      <c r="L194" s="92">
        <v>1027396</v>
      </c>
      <c r="M194" s="92">
        <v>1023406</v>
      </c>
      <c r="N194" s="92">
        <v>1003352</v>
      </c>
      <c r="O194" s="92">
        <v>39015</v>
      </c>
      <c r="P194" s="92">
        <v>10410</v>
      </c>
      <c r="Q194" s="92">
        <v>485987</v>
      </c>
      <c r="R194" s="92">
        <v>141784</v>
      </c>
      <c r="S194" s="92">
        <v>237122</v>
      </c>
      <c r="T194" s="92">
        <v>1710</v>
      </c>
      <c r="U194" s="92">
        <v>11220</v>
      </c>
      <c r="V194" s="92">
        <v>20054</v>
      </c>
      <c r="W194" s="92">
        <v>154545</v>
      </c>
      <c r="X194" s="92">
        <v>248438</v>
      </c>
      <c r="Y194" s="92">
        <v>40159</v>
      </c>
      <c r="Z194" s="92">
        <v>169607</v>
      </c>
      <c r="AA194" s="92">
        <v>2763</v>
      </c>
      <c r="AB194" s="92">
        <v>1905</v>
      </c>
      <c r="AC194" s="92">
        <v>2772</v>
      </c>
      <c r="AD194" s="92">
        <v>3950</v>
      </c>
      <c r="AE194" s="92">
        <v>2753750</v>
      </c>
      <c r="AF194" s="92">
        <v>654</v>
      </c>
      <c r="AG194" s="92">
        <v>64661</v>
      </c>
      <c r="AH194" s="92">
        <v>30850</v>
      </c>
      <c r="AI194" s="92">
        <v>172884</v>
      </c>
      <c r="AJ194" s="92">
        <v>21040</v>
      </c>
      <c r="AK194" s="92">
        <v>76880</v>
      </c>
      <c r="AL194" s="92">
        <v>3990</v>
      </c>
      <c r="AM194" s="92">
        <v>6639</v>
      </c>
      <c r="AN194" s="92">
        <v>22904</v>
      </c>
      <c r="AO194" s="92">
        <v>312981</v>
      </c>
      <c r="AP194" s="92">
        <v>108585</v>
      </c>
      <c r="AQ194" s="92">
        <v>131391</v>
      </c>
      <c r="AR194" s="92">
        <v>333707</v>
      </c>
      <c r="AS194" s="92">
        <v>52033</v>
      </c>
      <c r="AT194" s="92">
        <v>7302</v>
      </c>
      <c r="AU194" s="92">
        <v>439</v>
      </c>
      <c r="AV194" s="92">
        <v>64069</v>
      </c>
      <c r="AW194" s="92">
        <v>280816</v>
      </c>
      <c r="AX194" s="92">
        <v>265484</v>
      </c>
      <c r="AY194" s="92">
        <v>92482</v>
      </c>
      <c r="AZ194" s="92">
        <v>2361</v>
      </c>
      <c r="BA194" s="89" t="s">
        <v>105</v>
      </c>
      <c r="BB194" s="89" t="s">
        <v>105</v>
      </c>
      <c r="BC194" s="89" t="s">
        <v>105</v>
      </c>
    </row>
    <row r="195" spans="1:55">
      <c r="A195" s="84" t="s">
        <v>324</v>
      </c>
      <c r="B195" s="84" t="s">
        <v>310</v>
      </c>
      <c r="C195" s="91">
        <v>10.3</v>
      </c>
      <c r="D195" s="91">
        <v>10.3</v>
      </c>
      <c r="E195" s="91">
        <v>10.3</v>
      </c>
      <c r="F195" s="91">
        <v>10.199999999999999</v>
      </c>
      <c r="G195" s="91">
        <v>10.9</v>
      </c>
      <c r="H195" s="91">
        <v>10.9</v>
      </c>
      <c r="I195" s="91">
        <v>10.9</v>
      </c>
      <c r="J195" s="91">
        <v>10.9</v>
      </c>
      <c r="K195" s="91">
        <v>10.9</v>
      </c>
      <c r="L195" s="91">
        <v>10.9</v>
      </c>
      <c r="M195" s="91">
        <v>10.9</v>
      </c>
      <c r="N195" s="91">
        <v>11</v>
      </c>
      <c r="O195" s="91">
        <v>10.7</v>
      </c>
      <c r="P195" s="91">
        <v>13.9</v>
      </c>
      <c r="Q195" s="91">
        <v>12.3</v>
      </c>
      <c r="R195" s="91">
        <v>7.8</v>
      </c>
      <c r="S195" s="91">
        <v>9.1999999999999993</v>
      </c>
      <c r="T195" s="91">
        <v>11.6</v>
      </c>
      <c r="U195" s="91">
        <v>6.7</v>
      </c>
      <c r="V195" s="91">
        <v>8.9</v>
      </c>
      <c r="W195" s="91">
        <v>14.3</v>
      </c>
      <c r="X195" s="91">
        <v>12.4</v>
      </c>
      <c r="Y195" s="91">
        <v>12.2</v>
      </c>
      <c r="Z195" s="91">
        <v>10.6</v>
      </c>
      <c r="AA195" s="91">
        <v>14.3</v>
      </c>
      <c r="AB195" s="91">
        <v>10.6</v>
      </c>
      <c r="AC195" s="91">
        <v>9.9</v>
      </c>
      <c r="AD195" s="91">
        <v>9.9</v>
      </c>
      <c r="AE195" s="91">
        <v>10.199999999999999</v>
      </c>
      <c r="AF195" s="91">
        <v>9.9</v>
      </c>
      <c r="AG195" s="91">
        <v>10.199999999999999</v>
      </c>
      <c r="AH195" s="91">
        <v>10.5</v>
      </c>
      <c r="AI195" s="91">
        <v>12</v>
      </c>
      <c r="AJ195" s="91">
        <v>11.7</v>
      </c>
      <c r="AK195" s="91">
        <v>14.4</v>
      </c>
      <c r="AL195" s="91">
        <v>11</v>
      </c>
      <c r="AM195" s="91">
        <v>9.8000000000000007</v>
      </c>
      <c r="AN195" s="91">
        <v>12.2</v>
      </c>
      <c r="AO195" s="91">
        <v>8.9</v>
      </c>
      <c r="AP195" s="91">
        <v>6.9</v>
      </c>
      <c r="AQ195" s="91">
        <v>8.1</v>
      </c>
      <c r="AR195" s="91">
        <v>12.9</v>
      </c>
      <c r="AS195" s="91">
        <v>8.6</v>
      </c>
      <c r="AT195" s="91">
        <v>11.8</v>
      </c>
      <c r="AU195" s="91">
        <v>14.1</v>
      </c>
      <c r="AV195" s="91">
        <v>14.7</v>
      </c>
      <c r="AW195" s="91">
        <v>22.7</v>
      </c>
      <c r="AX195" s="91">
        <v>8.6999999999999993</v>
      </c>
      <c r="AY195" s="91">
        <v>8.4</v>
      </c>
      <c r="AZ195" s="91">
        <v>9.3000000000000007</v>
      </c>
      <c r="BA195" s="89" t="s">
        <v>105</v>
      </c>
      <c r="BB195" s="89" t="s">
        <v>105</v>
      </c>
      <c r="BC195" s="89" t="s">
        <v>105</v>
      </c>
    </row>
    <row r="196" spans="1:55">
      <c r="A196" s="84" t="s">
        <v>324</v>
      </c>
      <c r="B196" s="84" t="s">
        <v>311</v>
      </c>
      <c r="C196" s="92">
        <v>1323838</v>
      </c>
      <c r="D196" s="92">
        <v>1318328</v>
      </c>
      <c r="E196" s="92">
        <v>1294754</v>
      </c>
      <c r="F196" s="92">
        <v>1201841</v>
      </c>
      <c r="G196" s="92">
        <v>1043824</v>
      </c>
      <c r="H196" s="92">
        <v>1041052</v>
      </c>
      <c r="I196" s="92">
        <v>1039163</v>
      </c>
      <c r="J196" s="92">
        <v>1037453</v>
      </c>
      <c r="K196" s="92">
        <v>1030814</v>
      </c>
      <c r="L196" s="92">
        <v>1027396</v>
      </c>
      <c r="M196" s="92">
        <v>1023406</v>
      </c>
      <c r="N196" s="92">
        <v>1003352</v>
      </c>
      <c r="O196" s="92">
        <v>39015</v>
      </c>
      <c r="P196" s="92">
        <v>5322</v>
      </c>
      <c r="Q196" s="92">
        <v>19221</v>
      </c>
      <c r="R196" s="92">
        <v>19038</v>
      </c>
      <c r="S196" s="92">
        <v>237122</v>
      </c>
      <c r="T196" s="92">
        <v>1710</v>
      </c>
      <c r="U196" s="92">
        <v>11220</v>
      </c>
      <c r="V196" s="92">
        <v>20054</v>
      </c>
      <c r="W196" s="92">
        <v>154545</v>
      </c>
      <c r="X196" s="92">
        <v>248438</v>
      </c>
      <c r="Y196" s="92">
        <v>5509</v>
      </c>
      <c r="Z196" s="92">
        <v>169607</v>
      </c>
      <c r="AA196" s="92">
        <v>2763</v>
      </c>
      <c r="AB196" s="92">
        <v>1890</v>
      </c>
      <c r="AC196" s="92">
        <v>2772</v>
      </c>
      <c r="AD196" s="92">
        <v>3950</v>
      </c>
      <c r="AE196" s="92">
        <v>9996</v>
      </c>
      <c r="AF196" s="92">
        <v>654</v>
      </c>
      <c r="AG196" s="92">
        <v>64661</v>
      </c>
      <c r="AH196" s="92">
        <v>30850</v>
      </c>
      <c r="AI196" s="92">
        <v>43278</v>
      </c>
      <c r="AJ196" s="92">
        <v>21040</v>
      </c>
      <c r="AK196" s="92">
        <v>18252</v>
      </c>
      <c r="AL196" s="92">
        <v>3990</v>
      </c>
      <c r="AM196" s="92">
        <v>6639</v>
      </c>
      <c r="AN196" s="92">
        <v>22904</v>
      </c>
      <c r="AO196" s="92">
        <v>32817</v>
      </c>
      <c r="AP196" s="92">
        <v>126580</v>
      </c>
      <c r="AQ196" s="92">
        <v>812</v>
      </c>
      <c r="AR196" s="92">
        <v>41691</v>
      </c>
      <c r="AS196" s="92">
        <v>37697</v>
      </c>
      <c r="AT196" s="92">
        <v>7302</v>
      </c>
      <c r="AU196" s="92">
        <v>439</v>
      </c>
      <c r="AV196" s="92">
        <v>1041</v>
      </c>
      <c r="AW196" s="92">
        <v>2038</v>
      </c>
      <c r="AX196" s="92">
        <v>2576</v>
      </c>
      <c r="AY196" s="92">
        <v>46322</v>
      </c>
      <c r="AZ196" s="92">
        <v>1207</v>
      </c>
      <c r="BA196" s="89" t="s">
        <v>105</v>
      </c>
      <c r="BB196" s="89" t="s">
        <v>105</v>
      </c>
      <c r="BC196" s="89" t="s">
        <v>105</v>
      </c>
    </row>
    <row r="197" spans="1:55">
      <c r="A197" s="84" t="s">
        <v>324</v>
      </c>
      <c r="B197" s="84" t="s">
        <v>312</v>
      </c>
      <c r="C197" s="92">
        <v>2629</v>
      </c>
      <c r="D197" s="92">
        <v>2641</v>
      </c>
      <c r="E197" s="92">
        <v>2745</v>
      </c>
      <c r="F197" s="92">
        <v>3025</v>
      </c>
      <c r="G197" s="92">
        <v>3117</v>
      </c>
      <c r="H197" s="92">
        <v>3138</v>
      </c>
      <c r="I197" s="92">
        <v>3152</v>
      </c>
      <c r="J197" s="92">
        <v>3160</v>
      </c>
      <c r="K197" s="92">
        <v>3192</v>
      </c>
      <c r="L197" s="92">
        <v>3194</v>
      </c>
      <c r="M197" s="92">
        <v>3202</v>
      </c>
      <c r="N197" s="92">
        <v>3252</v>
      </c>
      <c r="O197" s="92">
        <v>3585</v>
      </c>
      <c r="P197" s="92">
        <v>720</v>
      </c>
      <c r="Q197" s="92">
        <v>1828</v>
      </c>
      <c r="R197" s="92">
        <v>3432</v>
      </c>
      <c r="S197" s="92">
        <v>2954</v>
      </c>
      <c r="T197" s="92">
        <v>1282</v>
      </c>
      <c r="U197" s="92">
        <v>2461</v>
      </c>
      <c r="V197" s="92">
        <v>1803</v>
      </c>
      <c r="W197" s="92">
        <v>3319</v>
      </c>
      <c r="X197" s="92">
        <v>3824</v>
      </c>
      <c r="Y197" s="92">
        <v>1282</v>
      </c>
      <c r="Z197" s="92">
        <v>2835</v>
      </c>
      <c r="AA197" s="92">
        <v>3331</v>
      </c>
      <c r="AB197" s="92">
        <v>901</v>
      </c>
      <c r="AC197" s="92">
        <v>895</v>
      </c>
      <c r="AD197" s="92">
        <v>7784</v>
      </c>
      <c r="AE197" s="92">
        <v>1000</v>
      </c>
      <c r="AF197" s="92">
        <v>1579</v>
      </c>
      <c r="AG197" s="92">
        <v>3892</v>
      </c>
      <c r="AH197" s="92">
        <v>3690</v>
      </c>
      <c r="AI197" s="92">
        <v>1124</v>
      </c>
      <c r="AJ197" s="92">
        <v>1990</v>
      </c>
      <c r="AK197" s="92">
        <v>901</v>
      </c>
      <c r="AL197" s="92">
        <v>1947</v>
      </c>
      <c r="AM197" s="92">
        <v>1223</v>
      </c>
      <c r="AN197" s="92">
        <v>4270</v>
      </c>
      <c r="AO197" s="92">
        <v>3499</v>
      </c>
      <c r="AP197" s="92">
        <v>2017</v>
      </c>
      <c r="AQ197" s="92">
        <v>2552</v>
      </c>
      <c r="AR197" s="92">
        <v>8528</v>
      </c>
      <c r="AS197" s="92">
        <v>4799</v>
      </c>
      <c r="AT197" s="92">
        <v>437</v>
      </c>
      <c r="AU197" s="92">
        <v>709</v>
      </c>
      <c r="AV197" s="92">
        <v>507</v>
      </c>
      <c r="AW197" s="92">
        <v>700</v>
      </c>
      <c r="AX197" s="92">
        <v>353</v>
      </c>
      <c r="AY197" s="92">
        <v>638</v>
      </c>
      <c r="AZ197" s="92">
        <v>314</v>
      </c>
      <c r="BA197" s="89" t="s">
        <v>105</v>
      </c>
      <c r="BB197" s="89" t="s">
        <v>105</v>
      </c>
      <c r="BC197" s="89" t="s">
        <v>105</v>
      </c>
    </row>
    <row r="198" spans="1:55">
      <c r="A198" s="84" t="s">
        <v>324</v>
      </c>
      <c r="B198" s="84" t="s">
        <v>313</v>
      </c>
      <c r="C198" s="92">
        <v>1323838</v>
      </c>
      <c r="D198" s="92">
        <v>1315439</v>
      </c>
      <c r="E198" s="92">
        <v>1262528</v>
      </c>
      <c r="F198" s="92">
        <v>1135251</v>
      </c>
      <c r="G198" s="92">
        <v>998951</v>
      </c>
      <c r="H198" s="92">
        <v>994372</v>
      </c>
      <c r="I198" s="92">
        <v>991607</v>
      </c>
      <c r="J198" s="92">
        <v>989036</v>
      </c>
      <c r="K198" s="92">
        <v>980588</v>
      </c>
      <c r="L198" s="92">
        <v>975878</v>
      </c>
      <c r="M198" s="92">
        <v>971000</v>
      </c>
      <c r="N198" s="92">
        <v>948460</v>
      </c>
      <c r="O198" s="92">
        <v>40681</v>
      </c>
      <c r="P198" s="92">
        <v>12520</v>
      </c>
      <c r="Q198" s="92">
        <v>24046</v>
      </c>
      <c r="R198" s="92">
        <v>13883</v>
      </c>
      <c r="S198" s="92">
        <v>184112</v>
      </c>
      <c r="T198" s="92">
        <v>2570</v>
      </c>
      <c r="U198" s="92">
        <v>13764</v>
      </c>
      <c r="V198" s="92">
        <v>22540</v>
      </c>
      <c r="W198" s="92">
        <v>190216</v>
      </c>
      <c r="X198" s="92">
        <v>203855</v>
      </c>
      <c r="Y198" s="92">
        <v>8399</v>
      </c>
      <c r="Z198" s="92">
        <v>178911</v>
      </c>
      <c r="AA198" s="92">
        <v>3700</v>
      </c>
      <c r="AB198" s="92">
        <v>2766</v>
      </c>
      <c r="AC198" s="92">
        <v>4579</v>
      </c>
      <c r="AD198" s="92">
        <v>3649</v>
      </c>
      <c r="AE198" s="92">
        <v>15981</v>
      </c>
      <c r="AF198" s="92">
        <v>1009</v>
      </c>
      <c r="AG198" s="92">
        <v>53598</v>
      </c>
      <c r="AH198" s="92">
        <v>24386</v>
      </c>
      <c r="AI198" s="92">
        <v>59298</v>
      </c>
      <c r="AJ198" s="92">
        <v>35424</v>
      </c>
      <c r="AK198" s="92">
        <v>40390</v>
      </c>
      <c r="AL198" s="92">
        <v>4878</v>
      </c>
      <c r="AM198" s="92">
        <v>8448</v>
      </c>
      <c r="AN198" s="92">
        <v>19864</v>
      </c>
      <c r="AO198" s="92">
        <v>20588</v>
      </c>
      <c r="AP198" s="92">
        <v>129780</v>
      </c>
      <c r="AQ198" s="92">
        <v>592</v>
      </c>
      <c r="AR198" s="92">
        <v>26031</v>
      </c>
      <c r="AS198" s="92">
        <v>22262</v>
      </c>
      <c r="AT198" s="92">
        <v>18122</v>
      </c>
      <c r="AU198" s="92">
        <v>752</v>
      </c>
      <c r="AV198" s="92">
        <v>2957</v>
      </c>
      <c r="AW198" s="92">
        <v>4953</v>
      </c>
      <c r="AX198" s="92">
        <v>6495</v>
      </c>
      <c r="AY198" s="92">
        <v>94186</v>
      </c>
      <c r="AZ198" s="92">
        <v>2965</v>
      </c>
      <c r="BA198" s="89" t="s">
        <v>105</v>
      </c>
      <c r="BB198" s="89" t="s">
        <v>105</v>
      </c>
      <c r="BC198" s="89" t="s">
        <v>105</v>
      </c>
    </row>
    <row r="199" spans="1:55">
      <c r="A199" s="84" t="s">
        <v>324</v>
      </c>
      <c r="B199" s="84" t="s">
        <v>314</v>
      </c>
      <c r="C199" s="92">
        <v>1326746</v>
      </c>
      <c r="D199" s="92">
        <v>1318328</v>
      </c>
      <c r="E199" s="92">
        <v>1265302</v>
      </c>
      <c r="F199" s="92">
        <v>1137745</v>
      </c>
      <c r="G199" s="92">
        <v>1001146</v>
      </c>
      <c r="H199" s="92">
        <v>996557</v>
      </c>
      <c r="I199" s="92">
        <v>993785</v>
      </c>
      <c r="J199" s="92">
        <v>991209</v>
      </c>
      <c r="K199" s="92">
        <v>982742</v>
      </c>
      <c r="L199" s="92">
        <v>978022</v>
      </c>
      <c r="M199" s="92">
        <v>973133</v>
      </c>
      <c r="N199" s="92">
        <v>950544</v>
      </c>
      <c r="O199" s="92">
        <v>40770</v>
      </c>
      <c r="P199" s="92">
        <v>12548</v>
      </c>
      <c r="Q199" s="92">
        <v>24099</v>
      </c>
      <c r="R199" s="92">
        <v>13913</v>
      </c>
      <c r="S199" s="92">
        <v>184517</v>
      </c>
      <c r="T199" s="92">
        <v>2576</v>
      </c>
      <c r="U199" s="92">
        <v>13795</v>
      </c>
      <c r="V199" s="92">
        <v>22589</v>
      </c>
      <c r="W199" s="92">
        <v>190634</v>
      </c>
      <c r="X199" s="92">
        <v>204302</v>
      </c>
      <c r="Y199" s="92">
        <v>8418</v>
      </c>
      <c r="Z199" s="92">
        <v>179304</v>
      </c>
      <c r="AA199" s="92">
        <v>3708</v>
      </c>
      <c r="AB199" s="92">
        <v>2772</v>
      </c>
      <c r="AC199" s="92">
        <v>4589</v>
      </c>
      <c r="AD199" s="92">
        <v>3657</v>
      </c>
      <c r="AE199" s="92">
        <v>16016</v>
      </c>
      <c r="AF199" s="92">
        <v>1012</v>
      </c>
      <c r="AG199" s="92">
        <v>53715</v>
      </c>
      <c r="AH199" s="92">
        <v>24440</v>
      </c>
      <c r="AI199" s="92">
        <v>59429</v>
      </c>
      <c r="AJ199" s="92">
        <v>35502</v>
      </c>
      <c r="AK199" s="92">
        <v>40479</v>
      </c>
      <c r="AL199" s="92">
        <v>4889</v>
      </c>
      <c r="AM199" s="92">
        <v>8467</v>
      </c>
      <c r="AN199" s="92">
        <v>19908</v>
      </c>
      <c r="AO199" s="92">
        <v>20633</v>
      </c>
      <c r="AP199" s="92">
        <v>130066</v>
      </c>
      <c r="AQ199" s="92">
        <v>593</v>
      </c>
      <c r="AR199" s="92">
        <v>26088</v>
      </c>
      <c r="AS199" s="92">
        <v>22311</v>
      </c>
      <c r="AT199" s="92">
        <v>18161</v>
      </c>
      <c r="AU199" s="92">
        <v>754</v>
      </c>
      <c r="AV199" s="92">
        <v>2963</v>
      </c>
      <c r="AW199" s="92">
        <v>4964</v>
      </c>
      <c r="AX199" s="92">
        <v>6510</v>
      </c>
      <c r="AY199" s="92">
        <v>94393</v>
      </c>
      <c r="AZ199" s="92">
        <v>2971</v>
      </c>
      <c r="BA199" s="89" t="s">
        <v>105</v>
      </c>
      <c r="BB199" s="89" t="s">
        <v>105</v>
      </c>
      <c r="BC199" s="89" t="s">
        <v>105</v>
      </c>
    </row>
    <row r="200" spans="1:55">
      <c r="A200" s="84" t="s">
        <v>324</v>
      </c>
      <c r="B200" s="84" t="s">
        <v>315</v>
      </c>
      <c r="C200" s="92">
        <v>1401489</v>
      </c>
      <c r="D200" s="92">
        <v>1392597</v>
      </c>
      <c r="E200" s="92">
        <v>1336583</v>
      </c>
      <c r="F200" s="92">
        <v>1201841</v>
      </c>
      <c r="G200" s="92">
        <v>1057546</v>
      </c>
      <c r="H200" s="92">
        <v>1052698</v>
      </c>
      <c r="I200" s="92">
        <v>1049770</v>
      </c>
      <c r="J200" s="92">
        <v>1047049</v>
      </c>
      <c r="K200" s="92">
        <v>1038105</v>
      </c>
      <c r="L200" s="92">
        <v>1033120</v>
      </c>
      <c r="M200" s="92">
        <v>1027955</v>
      </c>
      <c r="N200" s="92">
        <v>1004093</v>
      </c>
      <c r="O200" s="92">
        <v>43067</v>
      </c>
      <c r="P200" s="92">
        <v>13254</v>
      </c>
      <c r="Q200" s="92">
        <v>25457</v>
      </c>
      <c r="R200" s="92">
        <v>14697</v>
      </c>
      <c r="S200" s="92">
        <v>194912</v>
      </c>
      <c r="T200" s="92">
        <v>2721</v>
      </c>
      <c r="U200" s="92">
        <v>14572</v>
      </c>
      <c r="V200" s="92">
        <v>23862</v>
      </c>
      <c r="W200" s="92">
        <v>201374</v>
      </c>
      <c r="X200" s="92">
        <v>215812</v>
      </c>
      <c r="Y200" s="92">
        <v>8892</v>
      </c>
      <c r="Z200" s="92">
        <v>189405</v>
      </c>
      <c r="AA200" s="92">
        <v>3917</v>
      </c>
      <c r="AB200" s="92">
        <v>2928</v>
      </c>
      <c r="AC200" s="92">
        <v>4847</v>
      </c>
      <c r="AD200" s="92">
        <v>3863</v>
      </c>
      <c r="AE200" s="92">
        <v>16918</v>
      </c>
      <c r="AF200" s="92">
        <v>1069</v>
      </c>
      <c r="AG200" s="92">
        <v>56741</v>
      </c>
      <c r="AH200" s="92">
        <v>25817</v>
      </c>
      <c r="AI200" s="92">
        <v>62777</v>
      </c>
      <c r="AJ200" s="92">
        <v>37502</v>
      </c>
      <c r="AK200" s="92">
        <v>42760</v>
      </c>
      <c r="AL200" s="92">
        <v>5165</v>
      </c>
      <c r="AM200" s="92">
        <v>8944</v>
      </c>
      <c r="AN200" s="92">
        <v>21029</v>
      </c>
      <c r="AO200" s="92">
        <v>21796</v>
      </c>
      <c r="AP200" s="92">
        <v>137393</v>
      </c>
      <c r="AQ200" s="92">
        <v>627</v>
      </c>
      <c r="AR200" s="92">
        <v>27558</v>
      </c>
      <c r="AS200" s="92">
        <v>23568</v>
      </c>
      <c r="AT200" s="92">
        <v>19184</v>
      </c>
      <c r="AU200" s="92">
        <v>796</v>
      </c>
      <c r="AV200" s="92">
        <v>3130</v>
      </c>
      <c r="AW200" s="92">
        <v>5244</v>
      </c>
      <c r="AX200" s="92">
        <v>6876</v>
      </c>
      <c r="AY200" s="92">
        <v>99710</v>
      </c>
      <c r="AZ200" s="92">
        <v>3139</v>
      </c>
      <c r="BA200" s="89" t="s">
        <v>105</v>
      </c>
      <c r="BB200" s="89" t="s">
        <v>105</v>
      </c>
      <c r="BC200" s="89" t="s">
        <v>105</v>
      </c>
    </row>
    <row r="201" spans="1:55">
      <c r="A201" s="84" t="s">
        <v>324</v>
      </c>
      <c r="B201" s="84" t="s">
        <v>316</v>
      </c>
      <c r="C201" s="92">
        <v>2600</v>
      </c>
      <c r="D201" s="92">
        <v>2600</v>
      </c>
      <c r="E201" s="92">
        <v>2700</v>
      </c>
      <c r="F201" s="92">
        <v>2900</v>
      </c>
      <c r="G201" s="92">
        <v>3000</v>
      </c>
      <c r="H201" s="92">
        <v>3000</v>
      </c>
      <c r="I201" s="92">
        <v>3000</v>
      </c>
      <c r="J201" s="92">
        <v>3000</v>
      </c>
      <c r="K201" s="92">
        <v>3000</v>
      </c>
      <c r="L201" s="92">
        <v>3000</v>
      </c>
      <c r="M201" s="92">
        <v>3000</v>
      </c>
      <c r="N201" s="92">
        <v>3100</v>
      </c>
      <c r="O201" s="92">
        <v>3700</v>
      </c>
      <c r="P201" s="92">
        <v>1700</v>
      </c>
      <c r="Q201" s="92">
        <v>2300</v>
      </c>
      <c r="R201" s="92">
        <v>2500</v>
      </c>
      <c r="S201" s="92">
        <v>2300</v>
      </c>
      <c r="T201" s="92">
        <v>1900</v>
      </c>
      <c r="U201" s="92">
        <v>3000</v>
      </c>
      <c r="V201" s="92">
        <v>2000</v>
      </c>
      <c r="W201" s="92">
        <v>4100</v>
      </c>
      <c r="X201" s="92">
        <v>3100</v>
      </c>
      <c r="Y201" s="92">
        <v>2000</v>
      </c>
      <c r="Z201" s="92">
        <v>3000</v>
      </c>
      <c r="AA201" s="92">
        <v>4500</v>
      </c>
      <c r="AB201" s="92">
        <v>1300</v>
      </c>
      <c r="AC201" s="92">
        <v>1500</v>
      </c>
      <c r="AD201" s="92">
        <v>7200</v>
      </c>
      <c r="AE201" s="92">
        <v>1600</v>
      </c>
      <c r="AF201" s="92">
        <v>2400</v>
      </c>
      <c r="AG201" s="92">
        <v>3200</v>
      </c>
      <c r="AH201" s="92">
        <v>2900</v>
      </c>
      <c r="AI201" s="92">
        <v>1500</v>
      </c>
      <c r="AJ201" s="92">
        <v>3400</v>
      </c>
      <c r="AK201" s="92">
        <v>2000</v>
      </c>
      <c r="AL201" s="92">
        <v>2400</v>
      </c>
      <c r="AM201" s="92">
        <v>1600</v>
      </c>
      <c r="AN201" s="92">
        <v>3700</v>
      </c>
      <c r="AO201" s="92">
        <v>2200</v>
      </c>
      <c r="AP201" s="92">
        <v>2100</v>
      </c>
      <c r="AQ201" s="92">
        <v>1900</v>
      </c>
      <c r="AR201" s="92">
        <v>5300</v>
      </c>
      <c r="AS201" s="92">
        <v>2800</v>
      </c>
      <c r="AT201" s="92">
        <v>1100</v>
      </c>
      <c r="AU201" s="92">
        <v>1200</v>
      </c>
      <c r="AV201" s="92">
        <v>1400</v>
      </c>
      <c r="AW201" s="92">
        <v>1700</v>
      </c>
      <c r="AX201" s="92">
        <v>900</v>
      </c>
      <c r="AY201" s="92">
        <v>1300</v>
      </c>
      <c r="AZ201" s="92">
        <v>800</v>
      </c>
      <c r="BA201" s="89" t="s">
        <v>105</v>
      </c>
      <c r="BB201" s="89" t="s">
        <v>105</v>
      </c>
      <c r="BC201" s="89" t="s">
        <v>105</v>
      </c>
    </row>
    <row r="202" spans="1:55">
      <c r="A202" s="84" t="s">
        <v>324</v>
      </c>
      <c r="B202" s="84" t="s">
        <v>317</v>
      </c>
      <c r="C202" s="92">
        <v>2600</v>
      </c>
      <c r="D202" s="92">
        <v>2600</v>
      </c>
      <c r="E202" s="92">
        <v>2700</v>
      </c>
      <c r="F202" s="92">
        <v>2900</v>
      </c>
      <c r="G202" s="92">
        <v>3000</v>
      </c>
      <c r="H202" s="92">
        <v>3000</v>
      </c>
      <c r="I202" s="92">
        <v>3000</v>
      </c>
      <c r="J202" s="92">
        <v>3000</v>
      </c>
      <c r="K202" s="92">
        <v>3000</v>
      </c>
      <c r="L202" s="92">
        <v>3000</v>
      </c>
      <c r="M202" s="92">
        <v>3000</v>
      </c>
      <c r="N202" s="92">
        <v>3100</v>
      </c>
      <c r="O202" s="92">
        <v>3700</v>
      </c>
      <c r="P202" s="92">
        <v>1700</v>
      </c>
      <c r="Q202" s="92">
        <v>2300</v>
      </c>
      <c r="R202" s="92">
        <v>2500</v>
      </c>
      <c r="S202" s="92">
        <v>2300</v>
      </c>
      <c r="T202" s="92">
        <v>1900</v>
      </c>
      <c r="U202" s="92">
        <v>3000</v>
      </c>
      <c r="V202" s="92">
        <v>2000</v>
      </c>
      <c r="W202" s="92">
        <v>4100</v>
      </c>
      <c r="X202" s="92">
        <v>3100</v>
      </c>
      <c r="Y202" s="92">
        <v>2000</v>
      </c>
      <c r="Z202" s="92">
        <v>3000</v>
      </c>
      <c r="AA202" s="92">
        <v>4500</v>
      </c>
      <c r="AB202" s="92">
        <v>1300</v>
      </c>
      <c r="AC202" s="92">
        <v>1500</v>
      </c>
      <c r="AD202" s="92">
        <v>7200</v>
      </c>
      <c r="AE202" s="92">
        <v>1600</v>
      </c>
      <c r="AF202" s="92">
        <v>2400</v>
      </c>
      <c r="AG202" s="92">
        <v>3200</v>
      </c>
      <c r="AH202" s="92">
        <v>2900</v>
      </c>
      <c r="AI202" s="92">
        <v>1500</v>
      </c>
      <c r="AJ202" s="92">
        <v>3400</v>
      </c>
      <c r="AK202" s="92">
        <v>2000</v>
      </c>
      <c r="AL202" s="92">
        <v>2400</v>
      </c>
      <c r="AM202" s="92">
        <v>1600</v>
      </c>
      <c r="AN202" s="92">
        <v>3700</v>
      </c>
      <c r="AO202" s="92">
        <v>2200</v>
      </c>
      <c r="AP202" s="92">
        <v>2100</v>
      </c>
      <c r="AQ202" s="92">
        <v>1900</v>
      </c>
      <c r="AR202" s="92">
        <v>5300</v>
      </c>
      <c r="AS202" s="92">
        <v>2800</v>
      </c>
      <c r="AT202" s="92">
        <v>1100</v>
      </c>
      <c r="AU202" s="92">
        <v>1200</v>
      </c>
      <c r="AV202" s="92">
        <v>1400</v>
      </c>
      <c r="AW202" s="92">
        <v>1700</v>
      </c>
      <c r="AX202" s="92">
        <v>900</v>
      </c>
      <c r="AY202" s="92">
        <v>1300</v>
      </c>
      <c r="AZ202" s="92">
        <v>800</v>
      </c>
      <c r="BA202" s="89" t="s">
        <v>105</v>
      </c>
      <c r="BB202" s="89" t="s">
        <v>105</v>
      </c>
      <c r="BC202" s="89" t="s">
        <v>105</v>
      </c>
    </row>
    <row r="203" spans="1:55">
      <c r="A203" s="84" t="s">
        <v>324</v>
      </c>
      <c r="B203" s="84" t="s">
        <v>318</v>
      </c>
      <c r="C203" s="92">
        <v>2800</v>
      </c>
      <c r="D203" s="92">
        <v>2800</v>
      </c>
      <c r="E203" s="92">
        <v>2800</v>
      </c>
      <c r="F203" s="92">
        <v>3000</v>
      </c>
      <c r="G203" s="92">
        <v>3200</v>
      </c>
      <c r="H203" s="92">
        <v>3200</v>
      </c>
      <c r="I203" s="92">
        <v>3200</v>
      </c>
      <c r="J203" s="92">
        <v>3200</v>
      </c>
      <c r="K203" s="92">
        <v>3200</v>
      </c>
      <c r="L203" s="92">
        <v>3200</v>
      </c>
      <c r="M203" s="92">
        <v>3200</v>
      </c>
      <c r="N203" s="92">
        <v>3300</v>
      </c>
      <c r="O203" s="92">
        <v>4000</v>
      </c>
      <c r="P203" s="92">
        <v>1800</v>
      </c>
      <c r="Q203" s="92">
        <v>2400</v>
      </c>
      <c r="R203" s="92">
        <v>2600</v>
      </c>
      <c r="S203" s="92">
        <v>2400</v>
      </c>
      <c r="T203" s="92">
        <v>2000</v>
      </c>
      <c r="U203" s="92">
        <v>3200</v>
      </c>
      <c r="V203" s="92">
        <v>2100</v>
      </c>
      <c r="W203" s="92">
        <v>4300</v>
      </c>
      <c r="X203" s="92">
        <v>3300</v>
      </c>
      <c r="Y203" s="92">
        <v>2100</v>
      </c>
      <c r="Z203" s="92">
        <v>3200</v>
      </c>
      <c r="AA203" s="92">
        <v>4700</v>
      </c>
      <c r="AB203" s="92">
        <v>1400</v>
      </c>
      <c r="AC203" s="92">
        <v>1600</v>
      </c>
      <c r="AD203" s="92">
        <v>7600</v>
      </c>
      <c r="AE203" s="92">
        <v>1700</v>
      </c>
      <c r="AF203" s="92">
        <v>2600</v>
      </c>
      <c r="AG203" s="92">
        <v>3400</v>
      </c>
      <c r="AH203" s="92">
        <v>3100</v>
      </c>
      <c r="AI203" s="92">
        <v>1600</v>
      </c>
      <c r="AJ203" s="92">
        <v>3500</v>
      </c>
      <c r="AK203" s="92">
        <v>2100</v>
      </c>
      <c r="AL203" s="92">
        <v>2500</v>
      </c>
      <c r="AM203" s="92">
        <v>1600</v>
      </c>
      <c r="AN203" s="92">
        <v>3900</v>
      </c>
      <c r="AO203" s="92">
        <v>2300</v>
      </c>
      <c r="AP203" s="92">
        <v>2200</v>
      </c>
      <c r="AQ203" s="92">
        <v>2000</v>
      </c>
      <c r="AR203" s="92">
        <v>5600</v>
      </c>
      <c r="AS203" s="92">
        <v>3000</v>
      </c>
      <c r="AT203" s="92">
        <v>1100</v>
      </c>
      <c r="AU203" s="92">
        <v>1300</v>
      </c>
      <c r="AV203" s="92">
        <v>1500</v>
      </c>
      <c r="AW203" s="92">
        <v>1800</v>
      </c>
      <c r="AX203" s="92">
        <v>900</v>
      </c>
      <c r="AY203" s="92">
        <v>1400</v>
      </c>
      <c r="AZ203" s="92">
        <v>800</v>
      </c>
      <c r="BA203" s="89" t="s">
        <v>105</v>
      </c>
      <c r="BB203" s="89" t="s">
        <v>105</v>
      </c>
      <c r="BC203" s="89" t="s">
        <v>105</v>
      </c>
    </row>
    <row r="204" spans="1:55">
      <c r="A204" s="84" t="s">
        <v>324</v>
      </c>
      <c r="B204" s="84" t="s">
        <v>319</v>
      </c>
      <c r="C204" s="92">
        <v>100</v>
      </c>
      <c r="D204" s="92">
        <v>100</v>
      </c>
      <c r="E204" s="92">
        <v>102</v>
      </c>
      <c r="F204" s="92">
        <v>109</v>
      </c>
      <c r="G204" s="92">
        <v>113</v>
      </c>
      <c r="H204" s="92">
        <v>114</v>
      </c>
      <c r="I204" s="92">
        <v>114</v>
      </c>
      <c r="J204" s="92">
        <v>115</v>
      </c>
      <c r="K204" s="92">
        <v>116</v>
      </c>
      <c r="L204" s="92">
        <v>115</v>
      </c>
      <c r="M204" s="92">
        <v>116</v>
      </c>
      <c r="N204" s="92">
        <v>117</v>
      </c>
      <c r="O204" s="92">
        <v>142</v>
      </c>
      <c r="P204" s="92">
        <v>64</v>
      </c>
      <c r="Q204" s="92">
        <v>87</v>
      </c>
      <c r="R204" s="92">
        <v>95</v>
      </c>
      <c r="S204" s="92">
        <v>87</v>
      </c>
      <c r="T204" s="92">
        <v>73</v>
      </c>
      <c r="U204" s="92">
        <v>115</v>
      </c>
      <c r="V204" s="92">
        <v>77</v>
      </c>
      <c r="W204" s="92">
        <v>155</v>
      </c>
      <c r="X204" s="92">
        <v>119</v>
      </c>
      <c r="Y204" s="92">
        <v>74</v>
      </c>
      <c r="Z204" s="92">
        <v>114</v>
      </c>
      <c r="AA204" s="92">
        <v>170</v>
      </c>
      <c r="AB204" s="92">
        <v>50</v>
      </c>
      <c r="AC204" s="92">
        <v>56</v>
      </c>
      <c r="AD204" s="92">
        <v>273</v>
      </c>
      <c r="AE204" s="92">
        <v>61</v>
      </c>
      <c r="AF204" s="92">
        <v>93</v>
      </c>
      <c r="AG204" s="92">
        <v>123</v>
      </c>
      <c r="AH204" s="92">
        <v>111</v>
      </c>
      <c r="AI204" s="92">
        <v>59</v>
      </c>
      <c r="AJ204" s="92">
        <v>127</v>
      </c>
      <c r="AK204" s="92">
        <v>76</v>
      </c>
      <c r="AL204" s="92">
        <v>91</v>
      </c>
      <c r="AM204" s="92">
        <v>59</v>
      </c>
      <c r="AN204" s="92">
        <v>141</v>
      </c>
      <c r="AO204" s="92">
        <v>84</v>
      </c>
      <c r="AP204" s="92">
        <v>79</v>
      </c>
      <c r="AQ204" s="92">
        <v>71</v>
      </c>
      <c r="AR204" s="92">
        <v>203</v>
      </c>
      <c r="AS204" s="92">
        <v>108</v>
      </c>
      <c r="AT204" s="92">
        <v>41</v>
      </c>
      <c r="AU204" s="92">
        <v>46</v>
      </c>
      <c r="AV204" s="92">
        <v>55</v>
      </c>
      <c r="AW204" s="92">
        <v>65</v>
      </c>
      <c r="AX204" s="92">
        <v>34</v>
      </c>
      <c r="AY204" s="92">
        <v>49</v>
      </c>
      <c r="AZ204" s="92">
        <v>29</v>
      </c>
      <c r="BA204" s="89" t="s">
        <v>105</v>
      </c>
      <c r="BB204" s="89" t="s">
        <v>105</v>
      </c>
      <c r="BC204" s="89" t="s">
        <v>105</v>
      </c>
    </row>
    <row r="205" spans="1:55">
      <c r="A205" s="84" t="s">
        <v>324</v>
      </c>
      <c r="B205" s="84" t="s">
        <v>320</v>
      </c>
      <c r="C205" s="92">
        <v>100</v>
      </c>
      <c r="D205" s="92">
        <v>100</v>
      </c>
      <c r="E205" s="92">
        <v>102</v>
      </c>
      <c r="F205" s="92">
        <v>108</v>
      </c>
      <c r="G205" s="92">
        <v>113</v>
      </c>
      <c r="H205" s="92">
        <v>114</v>
      </c>
      <c r="I205" s="92">
        <v>114</v>
      </c>
      <c r="J205" s="92">
        <v>114</v>
      </c>
      <c r="K205" s="92">
        <v>115</v>
      </c>
      <c r="L205" s="92">
        <v>115</v>
      </c>
      <c r="M205" s="92">
        <v>115</v>
      </c>
      <c r="N205" s="92">
        <v>117</v>
      </c>
      <c r="O205" s="92">
        <v>142</v>
      </c>
      <c r="P205" s="92">
        <v>64</v>
      </c>
      <c r="Q205" s="92">
        <v>87</v>
      </c>
      <c r="R205" s="92">
        <v>95</v>
      </c>
      <c r="S205" s="92">
        <v>87</v>
      </c>
      <c r="T205" s="92">
        <v>73</v>
      </c>
      <c r="U205" s="92">
        <v>115</v>
      </c>
      <c r="V205" s="92">
        <v>77</v>
      </c>
      <c r="W205" s="92">
        <v>155</v>
      </c>
      <c r="X205" s="92">
        <v>119</v>
      </c>
      <c r="Y205" s="92">
        <v>74</v>
      </c>
      <c r="Z205" s="92">
        <v>113</v>
      </c>
      <c r="AA205" s="92">
        <v>169</v>
      </c>
      <c r="AB205" s="92">
        <v>50</v>
      </c>
      <c r="AC205" s="92">
        <v>56</v>
      </c>
      <c r="AD205" s="92">
        <v>273</v>
      </c>
      <c r="AE205" s="92">
        <v>61</v>
      </c>
      <c r="AF205" s="92">
        <v>92</v>
      </c>
      <c r="AG205" s="92">
        <v>122</v>
      </c>
      <c r="AH205" s="92">
        <v>111</v>
      </c>
      <c r="AI205" s="92">
        <v>58</v>
      </c>
      <c r="AJ205" s="92">
        <v>127</v>
      </c>
      <c r="AK205" s="92">
        <v>76</v>
      </c>
      <c r="AL205" s="92">
        <v>90</v>
      </c>
      <c r="AM205" s="92">
        <v>59</v>
      </c>
      <c r="AN205" s="92">
        <v>141</v>
      </c>
      <c r="AO205" s="92">
        <v>83</v>
      </c>
      <c r="AP205" s="92">
        <v>78</v>
      </c>
      <c r="AQ205" s="92">
        <v>71</v>
      </c>
      <c r="AR205" s="92">
        <v>202</v>
      </c>
      <c r="AS205" s="92">
        <v>108</v>
      </c>
      <c r="AT205" s="92">
        <v>41</v>
      </c>
      <c r="AU205" s="92">
        <v>46</v>
      </c>
      <c r="AV205" s="92">
        <v>55</v>
      </c>
      <c r="AW205" s="92">
        <v>65</v>
      </c>
      <c r="AX205" s="92">
        <v>34</v>
      </c>
      <c r="AY205" s="92">
        <v>49</v>
      </c>
      <c r="AZ205" s="92">
        <v>29</v>
      </c>
      <c r="BA205" s="89" t="s">
        <v>105</v>
      </c>
      <c r="BB205" s="89" t="s">
        <v>105</v>
      </c>
      <c r="BC205" s="89" t="s">
        <v>105</v>
      </c>
    </row>
    <row r="206" spans="1:55">
      <c r="A206" s="84" t="s">
        <v>324</v>
      </c>
      <c r="B206" s="84" t="s">
        <v>321</v>
      </c>
      <c r="C206" s="92">
        <v>92</v>
      </c>
      <c r="D206" s="92">
        <v>92</v>
      </c>
      <c r="E206" s="92">
        <v>94</v>
      </c>
      <c r="F206" s="92">
        <v>100</v>
      </c>
      <c r="G206" s="92">
        <v>104</v>
      </c>
      <c r="H206" s="92">
        <v>105</v>
      </c>
      <c r="I206" s="92">
        <v>105</v>
      </c>
      <c r="J206" s="92">
        <v>105</v>
      </c>
      <c r="K206" s="92">
        <v>106</v>
      </c>
      <c r="L206" s="92">
        <v>106</v>
      </c>
      <c r="M206" s="92">
        <v>106</v>
      </c>
      <c r="N206" s="92">
        <v>108</v>
      </c>
      <c r="O206" s="92">
        <v>131</v>
      </c>
      <c r="P206" s="92">
        <v>59</v>
      </c>
      <c r="Q206" s="92">
        <v>80</v>
      </c>
      <c r="R206" s="92">
        <v>88</v>
      </c>
      <c r="S206" s="92">
        <v>80</v>
      </c>
      <c r="T206" s="92">
        <v>67</v>
      </c>
      <c r="U206" s="92">
        <v>106</v>
      </c>
      <c r="V206" s="92">
        <v>71</v>
      </c>
      <c r="W206" s="92">
        <v>143</v>
      </c>
      <c r="X206" s="92">
        <v>110</v>
      </c>
      <c r="Y206" s="92">
        <v>68</v>
      </c>
      <c r="Z206" s="92">
        <v>105</v>
      </c>
      <c r="AA206" s="92">
        <v>156</v>
      </c>
      <c r="AB206" s="92">
        <v>46</v>
      </c>
      <c r="AC206" s="92">
        <v>52</v>
      </c>
      <c r="AD206" s="92">
        <v>252</v>
      </c>
      <c r="AE206" s="92">
        <v>56</v>
      </c>
      <c r="AF206" s="92">
        <v>85</v>
      </c>
      <c r="AG206" s="92">
        <v>113</v>
      </c>
      <c r="AH206" s="92">
        <v>102</v>
      </c>
      <c r="AI206" s="92">
        <v>54</v>
      </c>
      <c r="AJ206" s="92">
        <v>117</v>
      </c>
      <c r="AK206" s="92">
        <v>70</v>
      </c>
      <c r="AL206" s="92">
        <v>83</v>
      </c>
      <c r="AM206" s="92">
        <v>54</v>
      </c>
      <c r="AN206" s="92">
        <v>130</v>
      </c>
      <c r="AO206" s="92">
        <v>77</v>
      </c>
      <c r="AP206" s="92">
        <v>72</v>
      </c>
      <c r="AQ206" s="92">
        <v>65</v>
      </c>
      <c r="AR206" s="92">
        <v>186</v>
      </c>
      <c r="AS206" s="92">
        <v>99</v>
      </c>
      <c r="AT206" s="92">
        <v>38</v>
      </c>
      <c r="AU206" s="92">
        <v>42</v>
      </c>
      <c r="AV206" s="92">
        <v>50</v>
      </c>
      <c r="AW206" s="92">
        <v>60</v>
      </c>
      <c r="AX206" s="92">
        <v>31</v>
      </c>
      <c r="AY206" s="92">
        <v>45</v>
      </c>
      <c r="AZ206" s="92">
        <v>27</v>
      </c>
      <c r="BA206" s="89" t="s">
        <v>105</v>
      </c>
      <c r="BB206" s="89" t="s">
        <v>105</v>
      </c>
      <c r="BC206" s="89" t="s">
        <v>105</v>
      </c>
    </row>
    <row r="207" spans="1:55">
      <c r="A207" s="84" t="s">
        <v>325</v>
      </c>
      <c r="B207" s="84" t="s">
        <v>303</v>
      </c>
      <c r="C207" s="85">
        <v>1</v>
      </c>
      <c r="D207" s="86">
        <v>1.00149</v>
      </c>
      <c r="E207" s="86">
        <v>1.0142</v>
      </c>
      <c r="F207" s="86">
        <v>1.0429900000000001</v>
      </c>
      <c r="G207" s="86">
        <v>1.0502800000000001</v>
      </c>
      <c r="H207" s="86">
        <v>1.0511200000000001</v>
      </c>
      <c r="I207" s="86">
        <v>1.05159</v>
      </c>
      <c r="J207" s="86">
        <v>1.0521400000000001</v>
      </c>
      <c r="K207" s="86">
        <v>1.0537099999999999</v>
      </c>
      <c r="L207" s="86">
        <v>1.05535</v>
      </c>
      <c r="M207" s="86">
        <v>1.0563</v>
      </c>
      <c r="N207" s="86">
        <v>1.06369</v>
      </c>
      <c r="O207" s="86">
        <v>1.01424</v>
      </c>
      <c r="P207" s="85">
        <v>0.56842300000000001</v>
      </c>
      <c r="Q207" s="87">
        <v>17.079000000000001</v>
      </c>
      <c r="R207" s="87">
        <v>11.2395</v>
      </c>
      <c r="S207" s="86">
        <v>1.3556999999999999</v>
      </c>
      <c r="T207" s="85">
        <v>0.61839999999999995</v>
      </c>
      <c r="U207" s="85">
        <v>0.85500200000000004</v>
      </c>
      <c r="V207" s="85">
        <v>0.80172900000000002</v>
      </c>
      <c r="W207" s="85">
        <v>0.776922</v>
      </c>
      <c r="X207" s="86">
        <v>1.20221</v>
      </c>
      <c r="Y207" s="86">
        <v>4.2986300000000002</v>
      </c>
      <c r="Z207" s="85">
        <v>0.89900000000000002</v>
      </c>
      <c r="AA207" s="85">
        <v>0.75689499999999998</v>
      </c>
      <c r="AB207" s="85">
        <v>0.590198</v>
      </c>
      <c r="AC207" s="85">
        <v>0.61007999999999996</v>
      </c>
      <c r="AD207" s="86">
        <v>1.2540199999999999</v>
      </c>
      <c r="AE207" s="88">
        <v>139.01</v>
      </c>
      <c r="AF207" s="85">
        <v>0.56321500000000002</v>
      </c>
      <c r="AG207" s="86">
        <v>1.2500800000000001</v>
      </c>
      <c r="AH207" s="86">
        <v>1.28843</v>
      </c>
      <c r="AI207" s="86">
        <v>2.4249000000000001</v>
      </c>
      <c r="AJ207" s="85">
        <v>0.625332</v>
      </c>
      <c r="AK207" s="86">
        <v>1.71315</v>
      </c>
      <c r="AL207" s="85">
        <v>0.74640600000000001</v>
      </c>
      <c r="AM207" s="85">
        <v>0.72327900000000001</v>
      </c>
      <c r="AN207" s="86">
        <v>1.151</v>
      </c>
      <c r="AO207" s="87">
        <v>15.0726</v>
      </c>
      <c r="AP207" s="85">
        <v>0.71820499999999998</v>
      </c>
      <c r="AQ207" s="88">
        <v>288.82</v>
      </c>
      <c r="AR207" s="87">
        <v>14.7692</v>
      </c>
      <c r="AS207" s="86">
        <v>2.5291100000000002</v>
      </c>
      <c r="AT207" s="85">
        <v>0.352352</v>
      </c>
      <c r="AU207" s="85">
        <v>0.47423300000000002</v>
      </c>
      <c r="AV207" s="87">
        <v>16.591799999999999</v>
      </c>
      <c r="AW207" s="87">
        <v>54.520200000000003</v>
      </c>
      <c r="AX207" s="87">
        <v>35.245800000000003</v>
      </c>
      <c r="AY207" s="85">
        <v>0.81033500000000003</v>
      </c>
      <c r="AZ207" s="85">
        <v>0.69774800000000003</v>
      </c>
      <c r="BA207" s="89" t="s">
        <v>105</v>
      </c>
      <c r="BB207" s="89" t="s">
        <v>105</v>
      </c>
      <c r="BC207" s="89" t="s">
        <v>105</v>
      </c>
    </row>
    <row r="208" spans="1:55">
      <c r="A208" s="84" t="s">
        <v>325</v>
      </c>
      <c r="B208" s="84" t="s">
        <v>304</v>
      </c>
      <c r="C208" s="85">
        <v>0.99850899999999998</v>
      </c>
      <c r="D208" s="86">
        <v>1</v>
      </c>
      <c r="E208" s="86">
        <v>1.0126900000000001</v>
      </c>
      <c r="F208" s="86">
        <v>1.0414399999999999</v>
      </c>
      <c r="G208" s="86">
        <v>1.04871</v>
      </c>
      <c r="H208" s="86">
        <v>1.04956</v>
      </c>
      <c r="I208" s="86">
        <v>1.05002</v>
      </c>
      <c r="J208" s="86">
        <v>1.05057</v>
      </c>
      <c r="K208" s="86">
        <v>1.0521400000000001</v>
      </c>
      <c r="L208" s="86">
        <v>1.0537700000000001</v>
      </c>
      <c r="M208" s="86">
        <v>1.0547200000000001</v>
      </c>
      <c r="N208" s="86">
        <v>1.0621100000000001</v>
      </c>
      <c r="O208" s="86">
        <v>1.0127200000000001</v>
      </c>
      <c r="P208" s="85">
        <v>0.56757599999999997</v>
      </c>
      <c r="Q208" s="87">
        <v>17.053599999999999</v>
      </c>
      <c r="R208" s="87">
        <v>11.2227</v>
      </c>
      <c r="S208" s="86">
        <v>1.35368</v>
      </c>
      <c r="T208" s="85">
        <v>0.61747700000000005</v>
      </c>
      <c r="U208" s="85">
        <v>0.85372700000000001</v>
      </c>
      <c r="V208" s="85">
        <v>0.80053300000000005</v>
      </c>
      <c r="W208" s="85">
        <v>0.77576299999999998</v>
      </c>
      <c r="X208" s="86">
        <v>1.20042</v>
      </c>
      <c r="Y208" s="86">
        <v>4.2922200000000004</v>
      </c>
      <c r="Z208" s="85">
        <v>0.89765899999999998</v>
      </c>
      <c r="AA208" s="85">
        <v>0.75576600000000005</v>
      </c>
      <c r="AB208" s="85">
        <v>0.58931800000000001</v>
      </c>
      <c r="AC208" s="85">
        <v>0.60916999999999999</v>
      </c>
      <c r="AD208" s="86">
        <v>1.2521500000000001</v>
      </c>
      <c r="AE208" s="88">
        <v>138.803</v>
      </c>
      <c r="AF208" s="85">
        <v>0.56237499999999996</v>
      </c>
      <c r="AG208" s="86">
        <v>1.24821</v>
      </c>
      <c r="AH208" s="86">
        <v>1.28651</v>
      </c>
      <c r="AI208" s="86">
        <v>2.4212899999999999</v>
      </c>
      <c r="AJ208" s="85">
        <v>0.62439999999999996</v>
      </c>
      <c r="AK208" s="86">
        <v>1.7105999999999999</v>
      </c>
      <c r="AL208" s="85">
        <v>0.74529299999999998</v>
      </c>
      <c r="AM208" s="85">
        <v>0.72220099999999998</v>
      </c>
      <c r="AN208" s="86">
        <v>1.1492800000000001</v>
      </c>
      <c r="AO208" s="87">
        <v>15.0501</v>
      </c>
      <c r="AP208" s="85">
        <v>0.71713400000000005</v>
      </c>
      <c r="AQ208" s="88">
        <v>288.39</v>
      </c>
      <c r="AR208" s="87">
        <v>14.747199999999999</v>
      </c>
      <c r="AS208" s="86">
        <v>2.5253399999999999</v>
      </c>
      <c r="AT208" s="85">
        <v>0.351827</v>
      </c>
      <c r="AU208" s="85">
        <v>0.473526</v>
      </c>
      <c r="AV208" s="87">
        <v>16.5671</v>
      </c>
      <c r="AW208" s="87">
        <v>54.438899999999997</v>
      </c>
      <c r="AX208" s="87">
        <v>35.193300000000001</v>
      </c>
      <c r="AY208" s="85">
        <v>0.80912700000000004</v>
      </c>
      <c r="AZ208" s="85">
        <v>0.69670799999999999</v>
      </c>
      <c r="BA208" s="89" t="s">
        <v>105</v>
      </c>
      <c r="BB208" s="89" t="s">
        <v>105</v>
      </c>
      <c r="BC208" s="89" t="s">
        <v>105</v>
      </c>
    </row>
    <row r="209" spans="1:55">
      <c r="A209" s="84" t="s">
        <v>325</v>
      </c>
      <c r="B209" s="84" t="s">
        <v>305</v>
      </c>
      <c r="C209" s="85">
        <v>0.95877900000000005</v>
      </c>
      <c r="D209" s="85">
        <v>0.96021100000000004</v>
      </c>
      <c r="E209" s="85">
        <v>0.97239600000000004</v>
      </c>
      <c r="F209" s="86">
        <v>1</v>
      </c>
      <c r="G209" s="86">
        <v>1.0069900000000001</v>
      </c>
      <c r="H209" s="86">
        <v>1.0078</v>
      </c>
      <c r="I209" s="86">
        <v>1.00824</v>
      </c>
      <c r="J209" s="86">
        <v>1.0087699999999999</v>
      </c>
      <c r="K209" s="86">
        <v>1.0102800000000001</v>
      </c>
      <c r="L209" s="86">
        <v>1.0118400000000001</v>
      </c>
      <c r="M209" s="86">
        <v>1.0127600000000001</v>
      </c>
      <c r="N209" s="86">
        <v>1.0198499999999999</v>
      </c>
      <c r="O209" s="85">
        <v>0.97242899999999999</v>
      </c>
      <c r="P209" s="85">
        <v>0.54499200000000003</v>
      </c>
      <c r="Q209" s="87">
        <v>16.375</v>
      </c>
      <c r="R209" s="87">
        <v>10.776199999999999</v>
      </c>
      <c r="S209" s="86">
        <v>1.29982</v>
      </c>
      <c r="T209" s="85">
        <v>0.59290900000000002</v>
      </c>
      <c r="U209" s="85">
        <v>0.81975799999999999</v>
      </c>
      <c r="V209" s="85">
        <v>0.76868099999999995</v>
      </c>
      <c r="W209" s="85">
        <v>0.74489700000000003</v>
      </c>
      <c r="X209" s="86">
        <v>1.15265</v>
      </c>
      <c r="Y209" s="86">
        <v>4.1214300000000001</v>
      </c>
      <c r="Z209" s="85">
        <v>0.86194199999999999</v>
      </c>
      <c r="AA209" s="85">
        <v>0.72569499999999998</v>
      </c>
      <c r="AB209" s="85">
        <v>0.56586999999999998</v>
      </c>
      <c r="AC209" s="85">
        <v>0.58493200000000001</v>
      </c>
      <c r="AD209" s="86">
        <v>1.2023299999999999</v>
      </c>
      <c r="AE209" s="88">
        <v>133.28</v>
      </c>
      <c r="AF209" s="85">
        <v>0.53999900000000001</v>
      </c>
      <c r="AG209" s="86">
        <v>1.19855</v>
      </c>
      <c r="AH209" s="86">
        <v>1.23532</v>
      </c>
      <c r="AI209" s="86">
        <v>2.3249499999999999</v>
      </c>
      <c r="AJ209" s="85">
        <v>0.59955599999999998</v>
      </c>
      <c r="AK209" s="86">
        <v>1.64253</v>
      </c>
      <c r="AL209" s="85">
        <v>0.71563900000000003</v>
      </c>
      <c r="AM209" s="85">
        <v>0.693465</v>
      </c>
      <c r="AN209" s="86">
        <v>1.10355</v>
      </c>
      <c r="AO209" s="87">
        <v>14.4513</v>
      </c>
      <c r="AP209" s="85">
        <v>0.68859999999999999</v>
      </c>
      <c r="AQ209" s="88">
        <v>276.91500000000002</v>
      </c>
      <c r="AR209" s="87">
        <v>14.160399999999999</v>
      </c>
      <c r="AS209" s="86">
        <v>2.4248599999999998</v>
      </c>
      <c r="AT209" s="85">
        <v>0.33782800000000002</v>
      </c>
      <c r="AU209" s="85">
        <v>0.45468500000000001</v>
      </c>
      <c r="AV209" s="87">
        <v>15.9079</v>
      </c>
      <c r="AW209" s="87">
        <v>52.272799999999997</v>
      </c>
      <c r="AX209" s="87">
        <v>33.792999999999999</v>
      </c>
      <c r="AY209" s="85">
        <v>0.77693299999999998</v>
      </c>
      <c r="AZ209" s="85">
        <v>0.668987</v>
      </c>
      <c r="BA209" s="89" t="s">
        <v>105</v>
      </c>
      <c r="BB209" s="89" t="s">
        <v>105</v>
      </c>
      <c r="BC209" s="89" t="s">
        <v>105</v>
      </c>
    </row>
    <row r="210" spans="1:55">
      <c r="A210" s="84" t="s">
        <v>325</v>
      </c>
      <c r="B210" s="84" t="s">
        <v>306</v>
      </c>
      <c r="C210" s="91">
        <v>100</v>
      </c>
      <c r="D210" s="91">
        <v>100.1</v>
      </c>
      <c r="E210" s="91">
        <v>101.4</v>
      </c>
      <c r="F210" s="91">
        <v>104.3</v>
      </c>
      <c r="G210" s="91">
        <v>105</v>
      </c>
      <c r="H210" s="91">
        <v>105.1</v>
      </c>
      <c r="I210" s="91">
        <v>105.2</v>
      </c>
      <c r="J210" s="91">
        <v>105.2</v>
      </c>
      <c r="K210" s="91">
        <v>105.4</v>
      </c>
      <c r="L210" s="91">
        <v>105.5</v>
      </c>
      <c r="M210" s="91">
        <v>105.6</v>
      </c>
      <c r="N210" s="91">
        <v>106.4</v>
      </c>
      <c r="O210" s="91">
        <v>101.4</v>
      </c>
      <c r="P210" s="91">
        <v>29.1</v>
      </c>
      <c r="Q210" s="91">
        <v>67.5</v>
      </c>
      <c r="R210" s="91">
        <v>150.9</v>
      </c>
      <c r="S210" s="91">
        <v>135.6</v>
      </c>
      <c r="T210" s="91">
        <v>61.8</v>
      </c>
      <c r="U210" s="91">
        <v>85.5</v>
      </c>
      <c r="V210" s="91">
        <v>80.2</v>
      </c>
      <c r="W210" s="91">
        <v>77.7</v>
      </c>
      <c r="X210" s="91">
        <v>120.2</v>
      </c>
      <c r="Y210" s="91">
        <v>59</v>
      </c>
      <c r="Z210" s="91">
        <v>89.9</v>
      </c>
      <c r="AA210" s="91">
        <v>75.7</v>
      </c>
      <c r="AB210" s="91">
        <v>58.5</v>
      </c>
      <c r="AC210" s="91">
        <v>61</v>
      </c>
      <c r="AD210" s="91">
        <v>125.4</v>
      </c>
      <c r="AE210" s="91">
        <v>50.5</v>
      </c>
      <c r="AF210" s="91">
        <v>56.3</v>
      </c>
      <c r="AG210" s="91">
        <v>125</v>
      </c>
      <c r="AH210" s="91">
        <v>128.80000000000001</v>
      </c>
      <c r="AI210" s="91">
        <v>60.7</v>
      </c>
      <c r="AJ210" s="91">
        <v>62.5</v>
      </c>
      <c r="AK210" s="91">
        <v>40.700000000000003</v>
      </c>
      <c r="AL210" s="91">
        <v>74.599999999999994</v>
      </c>
      <c r="AM210" s="91">
        <v>72.3</v>
      </c>
      <c r="AN210" s="91">
        <v>115.1</v>
      </c>
      <c r="AO210" s="91">
        <v>158</v>
      </c>
      <c r="AP210" s="91">
        <v>83.7</v>
      </c>
      <c r="AQ210" s="91">
        <v>178.4</v>
      </c>
      <c r="AR210" s="91">
        <v>184.5</v>
      </c>
      <c r="AS210" s="91">
        <v>183.2</v>
      </c>
      <c r="AT210" s="91">
        <v>35.200000000000003</v>
      </c>
      <c r="AU210" s="91">
        <v>47.4</v>
      </c>
      <c r="AV210" s="91">
        <v>27</v>
      </c>
      <c r="AW210" s="91">
        <v>39.6</v>
      </c>
      <c r="AX210" s="91">
        <v>34.200000000000003</v>
      </c>
      <c r="AY210" s="91">
        <v>40.6</v>
      </c>
      <c r="AZ210" s="91">
        <v>35.700000000000003</v>
      </c>
      <c r="BA210" s="89" t="s">
        <v>105</v>
      </c>
      <c r="BB210" s="89" t="s">
        <v>105</v>
      </c>
      <c r="BC210" s="89" t="s">
        <v>105</v>
      </c>
    </row>
    <row r="211" spans="1:55">
      <c r="A211" s="84" t="s">
        <v>325</v>
      </c>
      <c r="B211" s="84" t="s">
        <v>307</v>
      </c>
      <c r="C211" s="91">
        <v>99.9</v>
      </c>
      <c r="D211" s="91">
        <v>100</v>
      </c>
      <c r="E211" s="91">
        <v>101.3</v>
      </c>
      <c r="F211" s="91">
        <v>104.1</v>
      </c>
      <c r="G211" s="91">
        <v>104.9</v>
      </c>
      <c r="H211" s="91">
        <v>105</v>
      </c>
      <c r="I211" s="91">
        <v>105</v>
      </c>
      <c r="J211" s="91">
        <v>105.1</v>
      </c>
      <c r="K211" s="91">
        <v>105.2</v>
      </c>
      <c r="L211" s="91">
        <v>105.4</v>
      </c>
      <c r="M211" s="91">
        <v>105.5</v>
      </c>
      <c r="N211" s="91">
        <v>106.2</v>
      </c>
      <c r="O211" s="91">
        <v>101.3</v>
      </c>
      <c r="P211" s="91">
        <v>29</v>
      </c>
      <c r="Q211" s="91">
        <v>67.400000000000006</v>
      </c>
      <c r="R211" s="91">
        <v>150.69999999999999</v>
      </c>
      <c r="S211" s="91">
        <v>135.4</v>
      </c>
      <c r="T211" s="91">
        <v>61.7</v>
      </c>
      <c r="U211" s="91">
        <v>85.4</v>
      </c>
      <c r="V211" s="91">
        <v>80.099999999999994</v>
      </c>
      <c r="W211" s="91">
        <v>77.599999999999994</v>
      </c>
      <c r="X211" s="91">
        <v>120</v>
      </c>
      <c r="Y211" s="91">
        <v>58.9</v>
      </c>
      <c r="Z211" s="91">
        <v>89.8</v>
      </c>
      <c r="AA211" s="91">
        <v>75.599999999999994</v>
      </c>
      <c r="AB211" s="91">
        <v>58.4</v>
      </c>
      <c r="AC211" s="91">
        <v>60.9</v>
      </c>
      <c r="AD211" s="91">
        <v>125.2</v>
      </c>
      <c r="AE211" s="91">
        <v>50.4</v>
      </c>
      <c r="AF211" s="91">
        <v>56.2</v>
      </c>
      <c r="AG211" s="91">
        <v>124.8</v>
      </c>
      <c r="AH211" s="91">
        <v>128.69999999999999</v>
      </c>
      <c r="AI211" s="91">
        <v>60.6</v>
      </c>
      <c r="AJ211" s="91">
        <v>62.4</v>
      </c>
      <c r="AK211" s="91">
        <v>40.6</v>
      </c>
      <c r="AL211" s="91">
        <v>74.5</v>
      </c>
      <c r="AM211" s="91">
        <v>72.2</v>
      </c>
      <c r="AN211" s="91">
        <v>114.9</v>
      </c>
      <c r="AO211" s="91">
        <v>157.80000000000001</v>
      </c>
      <c r="AP211" s="91">
        <v>83.6</v>
      </c>
      <c r="AQ211" s="91">
        <v>178.1</v>
      </c>
      <c r="AR211" s="91">
        <v>184.2</v>
      </c>
      <c r="AS211" s="91">
        <v>183</v>
      </c>
      <c r="AT211" s="91">
        <v>35.200000000000003</v>
      </c>
      <c r="AU211" s="91">
        <v>47.4</v>
      </c>
      <c r="AV211" s="91">
        <v>26.9</v>
      </c>
      <c r="AW211" s="91">
        <v>39.5</v>
      </c>
      <c r="AX211" s="91">
        <v>34.200000000000003</v>
      </c>
      <c r="AY211" s="91">
        <v>40.5</v>
      </c>
      <c r="AZ211" s="91">
        <v>35.6</v>
      </c>
      <c r="BA211" s="89" t="s">
        <v>105</v>
      </c>
      <c r="BB211" s="89" t="s">
        <v>105</v>
      </c>
      <c r="BC211" s="89" t="s">
        <v>105</v>
      </c>
    </row>
    <row r="212" spans="1:55">
      <c r="A212" s="84" t="s">
        <v>325</v>
      </c>
      <c r="B212" s="84" t="s">
        <v>308</v>
      </c>
      <c r="C212" s="91">
        <v>95.9</v>
      </c>
      <c r="D212" s="91">
        <v>96</v>
      </c>
      <c r="E212" s="91">
        <v>97.2</v>
      </c>
      <c r="F212" s="91">
        <v>100</v>
      </c>
      <c r="G212" s="91">
        <v>100.7</v>
      </c>
      <c r="H212" s="91">
        <v>100.8</v>
      </c>
      <c r="I212" s="91">
        <v>100.8</v>
      </c>
      <c r="J212" s="91">
        <v>100.9</v>
      </c>
      <c r="K212" s="91">
        <v>101</v>
      </c>
      <c r="L212" s="91">
        <v>101.2</v>
      </c>
      <c r="M212" s="91">
        <v>101.3</v>
      </c>
      <c r="N212" s="91">
        <v>102</v>
      </c>
      <c r="O212" s="91">
        <v>97.2</v>
      </c>
      <c r="P212" s="91">
        <v>27.9</v>
      </c>
      <c r="Q212" s="91">
        <v>64.8</v>
      </c>
      <c r="R212" s="91">
        <v>144.69999999999999</v>
      </c>
      <c r="S212" s="91">
        <v>130</v>
      </c>
      <c r="T212" s="91">
        <v>59.3</v>
      </c>
      <c r="U212" s="91">
        <v>82</v>
      </c>
      <c r="V212" s="91">
        <v>76.900000000000006</v>
      </c>
      <c r="W212" s="91">
        <v>74.5</v>
      </c>
      <c r="X212" s="91">
        <v>115.3</v>
      </c>
      <c r="Y212" s="91">
        <v>56.5</v>
      </c>
      <c r="Z212" s="91">
        <v>86.2</v>
      </c>
      <c r="AA212" s="91">
        <v>72.599999999999994</v>
      </c>
      <c r="AB212" s="91">
        <v>56.1</v>
      </c>
      <c r="AC212" s="91">
        <v>58.5</v>
      </c>
      <c r="AD212" s="91">
        <v>120.2</v>
      </c>
      <c r="AE212" s="91">
        <v>48.4</v>
      </c>
      <c r="AF212" s="91">
        <v>54</v>
      </c>
      <c r="AG212" s="91">
        <v>119.9</v>
      </c>
      <c r="AH212" s="91">
        <v>123.5</v>
      </c>
      <c r="AI212" s="91">
        <v>58.2</v>
      </c>
      <c r="AJ212" s="91">
        <v>60</v>
      </c>
      <c r="AK212" s="91">
        <v>39</v>
      </c>
      <c r="AL212" s="91">
        <v>71.599999999999994</v>
      </c>
      <c r="AM212" s="91">
        <v>69.3</v>
      </c>
      <c r="AN212" s="91">
        <v>110.4</v>
      </c>
      <c r="AO212" s="91">
        <v>151.5</v>
      </c>
      <c r="AP212" s="91">
        <v>80.3</v>
      </c>
      <c r="AQ212" s="91">
        <v>171.1</v>
      </c>
      <c r="AR212" s="91">
        <v>176.9</v>
      </c>
      <c r="AS212" s="91">
        <v>175.7</v>
      </c>
      <c r="AT212" s="91">
        <v>33.799999999999997</v>
      </c>
      <c r="AU212" s="91">
        <v>45.5</v>
      </c>
      <c r="AV212" s="91">
        <v>25.9</v>
      </c>
      <c r="AW212" s="91">
        <v>37.9</v>
      </c>
      <c r="AX212" s="91">
        <v>32.799999999999997</v>
      </c>
      <c r="AY212" s="91">
        <v>38.9</v>
      </c>
      <c r="AZ212" s="91">
        <v>34.200000000000003</v>
      </c>
      <c r="BA212" s="89" t="s">
        <v>105</v>
      </c>
      <c r="BB212" s="89" t="s">
        <v>105</v>
      </c>
      <c r="BC212" s="89" t="s">
        <v>105</v>
      </c>
    </row>
    <row r="213" spans="1:55">
      <c r="A213" s="84" t="s">
        <v>325</v>
      </c>
      <c r="B213" s="84" t="s">
        <v>309</v>
      </c>
      <c r="C213" s="89" t="s">
        <v>105</v>
      </c>
      <c r="D213" s="89" t="s">
        <v>105</v>
      </c>
      <c r="E213" s="89" t="s">
        <v>105</v>
      </c>
      <c r="F213" s="89" t="s">
        <v>105</v>
      </c>
      <c r="G213" s="89" t="s">
        <v>105</v>
      </c>
      <c r="H213" s="89" t="s">
        <v>105</v>
      </c>
      <c r="I213" s="89" t="s">
        <v>105</v>
      </c>
      <c r="J213" s="89" t="s">
        <v>105</v>
      </c>
      <c r="K213" s="89" t="s">
        <v>105</v>
      </c>
      <c r="L213" s="89" t="s">
        <v>105</v>
      </c>
      <c r="M213" s="89" t="s">
        <v>105</v>
      </c>
      <c r="N213" s="89" t="s">
        <v>105</v>
      </c>
      <c r="O213" s="89" t="s">
        <v>105</v>
      </c>
      <c r="P213" s="89" t="s">
        <v>105</v>
      </c>
      <c r="Q213" s="89" t="s">
        <v>105</v>
      </c>
      <c r="R213" s="89" t="s">
        <v>105</v>
      </c>
      <c r="S213" s="89" t="s">
        <v>105</v>
      </c>
      <c r="T213" s="89" t="s">
        <v>105</v>
      </c>
      <c r="U213" s="89" t="s">
        <v>105</v>
      </c>
      <c r="V213" s="89" t="s">
        <v>105</v>
      </c>
      <c r="W213" s="89" t="s">
        <v>105</v>
      </c>
      <c r="X213" s="89" t="s">
        <v>105</v>
      </c>
      <c r="Y213" s="89" t="s">
        <v>105</v>
      </c>
      <c r="Z213" s="89" t="s">
        <v>105</v>
      </c>
      <c r="AA213" s="89" t="s">
        <v>105</v>
      </c>
      <c r="AB213" s="89" t="s">
        <v>105</v>
      </c>
      <c r="AC213" s="89" t="s">
        <v>105</v>
      </c>
      <c r="AD213" s="89" t="s">
        <v>105</v>
      </c>
      <c r="AE213" s="89" t="s">
        <v>105</v>
      </c>
      <c r="AF213" s="89" t="s">
        <v>105</v>
      </c>
      <c r="AG213" s="89" t="s">
        <v>105</v>
      </c>
      <c r="AH213" s="89" t="s">
        <v>105</v>
      </c>
      <c r="AI213" s="89" t="s">
        <v>105</v>
      </c>
      <c r="AJ213" s="89" t="s">
        <v>105</v>
      </c>
      <c r="AK213" s="89" t="s">
        <v>105</v>
      </c>
      <c r="AL213" s="89" t="s">
        <v>105</v>
      </c>
      <c r="AM213" s="89" t="s">
        <v>105</v>
      </c>
      <c r="AN213" s="89" t="s">
        <v>105</v>
      </c>
      <c r="AO213" s="89" t="s">
        <v>105</v>
      </c>
      <c r="AP213" s="89" t="s">
        <v>105</v>
      </c>
      <c r="AQ213" s="89" t="s">
        <v>105</v>
      </c>
      <c r="AR213" s="89" t="s">
        <v>105</v>
      </c>
      <c r="AS213" s="89" t="s">
        <v>105</v>
      </c>
      <c r="AT213" s="89" t="s">
        <v>105</v>
      </c>
      <c r="AU213" s="89" t="s">
        <v>105</v>
      </c>
      <c r="AV213" s="89" t="s">
        <v>105</v>
      </c>
      <c r="AW213" s="89" t="s">
        <v>105</v>
      </c>
      <c r="AX213" s="89" t="s">
        <v>105</v>
      </c>
      <c r="AY213" s="89" t="s">
        <v>105</v>
      </c>
      <c r="AZ213" s="89" t="s">
        <v>105</v>
      </c>
      <c r="BA213" s="89" t="s">
        <v>105</v>
      </c>
      <c r="BB213" s="89" t="s">
        <v>105</v>
      </c>
      <c r="BC213" s="89" t="s">
        <v>105</v>
      </c>
    </row>
    <row r="214" spans="1:55">
      <c r="A214" s="84" t="s">
        <v>325</v>
      </c>
      <c r="B214" s="84" t="s">
        <v>310</v>
      </c>
      <c r="C214" s="89" t="s">
        <v>105</v>
      </c>
      <c r="D214" s="89" t="s">
        <v>105</v>
      </c>
      <c r="E214" s="89" t="s">
        <v>105</v>
      </c>
      <c r="F214" s="89" t="s">
        <v>105</v>
      </c>
      <c r="G214" s="89" t="s">
        <v>105</v>
      </c>
      <c r="H214" s="89" t="s">
        <v>105</v>
      </c>
      <c r="I214" s="89" t="s">
        <v>105</v>
      </c>
      <c r="J214" s="89" t="s">
        <v>105</v>
      </c>
      <c r="K214" s="89" t="s">
        <v>105</v>
      </c>
      <c r="L214" s="89" t="s">
        <v>105</v>
      </c>
      <c r="M214" s="89" t="s">
        <v>105</v>
      </c>
      <c r="N214" s="89" t="s">
        <v>105</v>
      </c>
      <c r="O214" s="89" t="s">
        <v>105</v>
      </c>
      <c r="P214" s="89" t="s">
        <v>105</v>
      </c>
      <c r="Q214" s="89" t="s">
        <v>105</v>
      </c>
      <c r="R214" s="89" t="s">
        <v>105</v>
      </c>
      <c r="S214" s="89" t="s">
        <v>105</v>
      </c>
      <c r="T214" s="89" t="s">
        <v>105</v>
      </c>
      <c r="U214" s="89" t="s">
        <v>105</v>
      </c>
      <c r="V214" s="89" t="s">
        <v>105</v>
      </c>
      <c r="W214" s="89" t="s">
        <v>105</v>
      </c>
      <c r="X214" s="89" t="s">
        <v>105</v>
      </c>
      <c r="Y214" s="89" t="s">
        <v>105</v>
      </c>
      <c r="Z214" s="89" t="s">
        <v>105</v>
      </c>
      <c r="AA214" s="89" t="s">
        <v>105</v>
      </c>
      <c r="AB214" s="89" t="s">
        <v>105</v>
      </c>
      <c r="AC214" s="89" t="s">
        <v>105</v>
      </c>
      <c r="AD214" s="89" t="s">
        <v>105</v>
      </c>
      <c r="AE214" s="89" t="s">
        <v>105</v>
      </c>
      <c r="AF214" s="89" t="s">
        <v>105</v>
      </c>
      <c r="AG214" s="89" t="s">
        <v>105</v>
      </c>
      <c r="AH214" s="89" t="s">
        <v>105</v>
      </c>
      <c r="AI214" s="89" t="s">
        <v>105</v>
      </c>
      <c r="AJ214" s="89" t="s">
        <v>105</v>
      </c>
      <c r="AK214" s="89" t="s">
        <v>105</v>
      </c>
      <c r="AL214" s="89" t="s">
        <v>105</v>
      </c>
      <c r="AM214" s="89" t="s">
        <v>105</v>
      </c>
      <c r="AN214" s="89" t="s">
        <v>105</v>
      </c>
      <c r="AO214" s="89" t="s">
        <v>105</v>
      </c>
      <c r="AP214" s="89" t="s">
        <v>105</v>
      </c>
      <c r="AQ214" s="89" t="s">
        <v>105</v>
      </c>
      <c r="AR214" s="89" t="s">
        <v>105</v>
      </c>
      <c r="AS214" s="89" t="s">
        <v>105</v>
      </c>
      <c r="AT214" s="89" t="s">
        <v>105</v>
      </c>
      <c r="AU214" s="89" t="s">
        <v>105</v>
      </c>
      <c r="AV214" s="89" t="s">
        <v>105</v>
      </c>
      <c r="AW214" s="89" t="s">
        <v>105</v>
      </c>
      <c r="AX214" s="89" t="s">
        <v>105</v>
      </c>
      <c r="AY214" s="89" t="s">
        <v>105</v>
      </c>
      <c r="AZ214" s="89" t="s">
        <v>105</v>
      </c>
      <c r="BA214" s="89" t="s">
        <v>105</v>
      </c>
      <c r="BB214" s="89" t="s">
        <v>105</v>
      </c>
      <c r="BC214" s="89" t="s">
        <v>105</v>
      </c>
    </row>
    <row r="215" spans="1:55">
      <c r="A215" s="84" t="s">
        <v>325</v>
      </c>
      <c r="B215" s="84" t="s">
        <v>311</v>
      </c>
      <c r="C215" s="89" t="s">
        <v>105</v>
      </c>
      <c r="D215" s="89" t="s">
        <v>105</v>
      </c>
      <c r="E215" s="89" t="s">
        <v>105</v>
      </c>
      <c r="F215" s="89" t="s">
        <v>105</v>
      </c>
      <c r="G215" s="89" t="s">
        <v>105</v>
      </c>
      <c r="H215" s="89" t="s">
        <v>105</v>
      </c>
      <c r="I215" s="89" t="s">
        <v>105</v>
      </c>
      <c r="J215" s="89" t="s">
        <v>105</v>
      </c>
      <c r="K215" s="89" t="s">
        <v>105</v>
      </c>
      <c r="L215" s="89" t="s">
        <v>105</v>
      </c>
      <c r="M215" s="89" t="s">
        <v>105</v>
      </c>
      <c r="N215" s="89" t="s">
        <v>105</v>
      </c>
      <c r="O215" s="89" t="s">
        <v>105</v>
      </c>
      <c r="P215" s="89" t="s">
        <v>105</v>
      </c>
      <c r="Q215" s="89" t="s">
        <v>105</v>
      </c>
      <c r="R215" s="89" t="s">
        <v>105</v>
      </c>
      <c r="S215" s="89" t="s">
        <v>105</v>
      </c>
      <c r="T215" s="89" t="s">
        <v>105</v>
      </c>
      <c r="U215" s="89" t="s">
        <v>105</v>
      </c>
      <c r="V215" s="89" t="s">
        <v>105</v>
      </c>
      <c r="W215" s="89" t="s">
        <v>105</v>
      </c>
      <c r="X215" s="89" t="s">
        <v>105</v>
      </c>
      <c r="Y215" s="89" t="s">
        <v>105</v>
      </c>
      <c r="Z215" s="89" t="s">
        <v>105</v>
      </c>
      <c r="AA215" s="89" t="s">
        <v>105</v>
      </c>
      <c r="AB215" s="89" t="s">
        <v>105</v>
      </c>
      <c r="AC215" s="89" t="s">
        <v>105</v>
      </c>
      <c r="AD215" s="89" t="s">
        <v>105</v>
      </c>
      <c r="AE215" s="89" t="s">
        <v>105</v>
      </c>
      <c r="AF215" s="89" t="s">
        <v>105</v>
      </c>
      <c r="AG215" s="89" t="s">
        <v>105</v>
      </c>
      <c r="AH215" s="89" t="s">
        <v>105</v>
      </c>
      <c r="AI215" s="89" t="s">
        <v>105</v>
      </c>
      <c r="AJ215" s="89" t="s">
        <v>105</v>
      </c>
      <c r="AK215" s="89" t="s">
        <v>105</v>
      </c>
      <c r="AL215" s="89" t="s">
        <v>105</v>
      </c>
      <c r="AM215" s="89" t="s">
        <v>105</v>
      </c>
      <c r="AN215" s="89" t="s">
        <v>105</v>
      </c>
      <c r="AO215" s="89" t="s">
        <v>105</v>
      </c>
      <c r="AP215" s="89" t="s">
        <v>105</v>
      </c>
      <c r="AQ215" s="89" t="s">
        <v>105</v>
      </c>
      <c r="AR215" s="89" t="s">
        <v>105</v>
      </c>
      <c r="AS215" s="89" t="s">
        <v>105</v>
      </c>
      <c r="AT215" s="89" t="s">
        <v>105</v>
      </c>
      <c r="AU215" s="89" t="s">
        <v>105</v>
      </c>
      <c r="AV215" s="89" t="s">
        <v>105</v>
      </c>
      <c r="AW215" s="89" t="s">
        <v>105</v>
      </c>
      <c r="AX215" s="89" t="s">
        <v>105</v>
      </c>
      <c r="AY215" s="89" t="s">
        <v>105</v>
      </c>
      <c r="AZ215" s="89" t="s">
        <v>105</v>
      </c>
      <c r="BA215" s="89" t="s">
        <v>105</v>
      </c>
      <c r="BB215" s="89" t="s">
        <v>105</v>
      </c>
      <c r="BC215" s="89" t="s">
        <v>105</v>
      </c>
    </row>
    <row r="216" spans="1:55">
      <c r="A216" s="84" t="s">
        <v>325</v>
      </c>
      <c r="B216" s="84" t="s">
        <v>312</v>
      </c>
      <c r="C216" s="89" t="s">
        <v>105</v>
      </c>
      <c r="D216" s="89" t="s">
        <v>105</v>
      </c>
      <c r="E216" s="89" t="s">
        <v>105</v>
      </c>
      <c r="F216" s="89" t="s">
        <v>105</v>
      </c>
      <c r="G216" s="89" t="s">
        <v>105</v>
      </c>
      <c r="H216" s="89" t="s">
        <v>105</v>
      </c>
      <c r="I216" s="89" t="s">
        <v>105</v>
      </c>
      <c r="J216" s="89" t="s">
        <v>105</v>
      </c>
      <c r="K216" s="89" t="s">
        <v>105</v>
      </c>
      <c r="L216" s="89" t="s">
        <v>105</v>
      </c>
      <c r="M216" s="89" t="s">
        <v>105</v>
      </c>
      <c r="N216" s="89" t="s">
        <v>105</v>
      </c>
      <c r="O216" s="89" t="s">
        <v>105</v>
      </c>
      <c r="P216" s="89" t="s">
        <v>105</v>
      </c>
      <c r="Q216" s="89" t="s">
        <v>105</v>
      </c>
      <c r="R216" s="89" t="s">
        <v>105</v>
      </c>
      <c r="S216" s="89" t="s">
        <v>105</v>
      </c>
      <c r="T216" s="89" t="s">
        <v>105</v>
      </c>
      <c r="U216" s="89" t="s">
        <v>105</v>
      </c>
      <c r="V216" s="89" t="s">
        <v>105</v>
      </c>
      <c r="W216" s="89" t="s">
        <v>105</v>
      </c>
      <c r="X216" s="89" t="s">
        <v>105</v>
      </c>
      <c r="Y216" s="89" t="s">
        <v>105</v>
      </c>
      <c r="Z216" s="89" t="s">
        <v>105</v>
      </c>
      <c r="AA216" s="89" t="s">
        <v>105</v>
      </c>
      <c r="AB216" s="89" t="s">
        <v>105</v>
      </c>
      <c r="AC216" s="89" t="s">
        <v>105</v>
      </c>
      <c r="AD216" s="89" t="s">
        <v>105</v>
      </c>
      <c r="AE216" s="89" t="s">
        <v>105</v>
      </c>
      <c r="AF216" s="89" t="s">
        <v>105</v>
      </c>
      <c r="AG216" s="89" t="s">
        <v>105</v>
      </c>
      <c r="AH216" s="89" t="s">
        <v>105</v>
      </c>
      <c r="AI216" s="89" t="s">
        <v>105</v>
      </c>
      <c r="AJ216" s="89" t="s">
        <v>105</v>
      </c>
      <c r="AK216" s="89" t="s">
        <v>105</v>
      </c>
      <c r="AL216" s="89" t="s">
        <v>105</v>
      </c>
      <c r="AM216" s="89" t="s">
        <v>105</v>
      </c>
      <c r="AN216" s="89" t="s">
        <v>105</v>
      </c>
      <c r="AO216" s="89" t="s">
        <v>105</v>
      </c>
      <c r="AP216" s="89" t="s">
        <v>105</v>
      </c>
      <c r="AQ216" s="89" t="s">
        <v>105</v>
      </c>
      <c r="AR216" s="89" t="s">
        <v>105</v>
      </c>
      <c r="AS216" s="89" t="s">
        <v>105</v>
      </c>
      <c r="AT216" s="89" t="s">
        <v>105</v>
      </c>
      <c r="AU216" s="89" t="s">
        <v>105</v>
      </c>
      <c r="AV216" s="89" t="s">
        <v>105</v>
      </c>
      <c r="AW216" s="89" t="s">
        <v>105</v>
      </c>
      <c r="AX216" s="89" t="s">
        <v>105</v>
      </c>
      <c r="AY216" s="89" t="s">
        <v>105</v>
      </c>
      <c r="AZ216" s="89" t="s">
        <v>105</v>
      </c>
      <c r="BA216" s="89" t="s">
        <v>105</v>
      </c>
      <c r="BB216" s="89" t="s">
        <v>105</v>
      </c>
      <c r="BC216" s="89" t="s">
        <v>105</v>
      </c>
    </row>
    <row r="217" spans="1:55">
      <c r="A217" s="84" t="s">
        <v>325</v>
      </c>
      <c r="B217" s="84" t="s">
        <v>313</v>
      </c>
      <c r="C217" s="89" t="s">
        <v>105</v>
      </c>
      <c r="D217" s="89" t="s">
        <v>105</v>
      </c>
      <c r="E217" s="89" t="s">
        <v>105</v>
      </c>
      <c r="F217" s="89" t="s">
        <v>105</v>
      </c>
      <c r="G217" s="89" t="s">
        <v>105</v>
      </c>
      <c r="H217" s="89" t="s">
        <v>105</v>
      </c>
      <c r="I217" s="89" t="s">
        <v>105</v>
      </c>
      <c r="J217" s="89" t="s">
        <v>105</v>
      </c>
      <c r="K217" s="89" t="s">
        <v>105</v>
      </c>
      <c r="L217" s="89" t="s">
        <v>105</v>
      </c>
      <c r="M217" s="89" t="s">
        <v>105</v>
      </c>
      <c r="N217" s="89" t="s">
        <v>105</v>
      </c>
      <c r="O217" s="89" t="s">
        <v>105</v>
      </c>
      <c r="P217" s="89" t="s">
        <v>105</v>
      </c>
      <c r="Q217" s="89" t="s">
        <v>105</v>
      </c>
      <c r="R217" s="89" t="s">
        <v>105</v>
      </c>
      <c r="S217" s="89" t="s">
        <v>105</v>
      </c>
      <c r="T217" s="89" t="s">
        <v>105</v>
      </c>
      <c r="U217" s="89" t="s">
        <v>105</v>
      </c>
      <c r="V217" s="89" t="s">
        <v>105</v>
      </c>
      <c r="W217" s="89" t="s">
        <v>105</v>
      </c>
      <c r="X217" s="89" t="s">
        <v>105</v>
      </c>
      <c r="Y217" s="89" t="s">
        <v>105</v>
      </c>
      <c r="Z217" s="89" t="s">
        <v>105</v>
      </c>
      <c r="AA217" s="89" t="s">
        <v>105</v>
      </c>
      <c r="AB217" s="89" t="s">
        <v>105</v>
      </c>
      <c r="AC217" s="89" t="s">
        <v>105</v>
      </c>
      <c r="AD217" s="89" t="s">
        <v>105</v>
      </c>
      <c r="AE217" s="89" t="s">
        <v>105</v>
      </c>
      <c r="AF217" s="89" t="s">
        <v>105</v>
      </c>
      <c r="AG217" s="89" t="s">
        <v>105</v>
      </c>
      <c r="AH217" s="89" t="s">
        <v>105</v>
      </c>
      <c r="AI217" s="89" t="s">
        <v>105</v>
      </c>
      <c r="AJ217" s="89" t="s">
        <v>105</v>
      </c>
      <c r="AK217" s="89" t="s">
        <v>105</v>
      </c>
      <c r="AL217" s="89" t="s">
        <v>105</v>
      </c>
      <c r="AM217" s="89" t="s">
        <v>105</v>
      </c>
      <c r="AN217" s="89" t="s">
        <v>105</v>
      </c>
      <c r="AO217" s="89" t="s">
        <v>105</v>
      </c>
      <c r="AP217" s="89" t="s">
        <v>105</v>
      </c>
      <c r="AQ217" s="89" t="s">
        <v>105</v>
      </c>
      <c r="AR217" s="89" t="s">
        <v>105</v>
      </c>
      <c r="AS217" s="89" t="s">
        <v>105</v>
      </c>
      <c r="AT217" s="89" t="s">
        <v>105</v>
      </c>
      <c r="AU217" s="89" t="s">
        <v>105</v>
      </c>
      <c r="AV217" s="89" t="s">
        <v>105</v>
      </c>
      <c r="AW217" s="89" t="s">
        <v>105</v>
      </c>
      <c r="AX217" s="89" t="s">
        <v>105</v>
      </c>
      <c r="AY217" s="89" t="s">
        <v>105</v>
      </c>
      <c r="AZ217" s="89" t="s">
        <v>105</v>
      </c>
      <c r="BA217" s="89" t="s">
        <v>105</v>
      </c>
      <c r="BB217" s="89" t="s">
        <v>105</v>
      </c>
      <c r="BC217" s="89" t="s">
        <v>105</v>
      </c>
    </row>
    <row r="218" spans="1:55">
      <c r="A218" s="84" t="s">
        <v>325</v>
      </c>
      <c r="B218" s="84" t="s">
        <v>314</v>
      </c>
      <c r="C218" s="89" t="s">
        <v>105</v>
      </c>
      <c r="D218" s="89" t="s">
        <v>105</v>
      </c>
      <c r="E218" s="89" t="s">
        <v>105</v>
      </c>
      <c r="F218" s="89" t="s">
        <v>105</v>
      </c>
      <c r="G218" s="89" t="s">
        <v>105</v>
      </c>
      <c r="H218" s="89" t="s">
        <v>105</v>
      </c>
      <c r="I218" s="89" t="s">
        <v>105</v>
      </c>
      <c r="J218" s="89" t="s">
        <v>105</v>
      </c>
      <c r="K218" s="89" t="s">
        <v>105</v>
      </c>
      <c r="L218" s="89" t="s">
        <v>105</v>
      </c>
      <c r="M218" s="89" t="s">
        <v>105</v>
      </c>
      <c r="N218" s="89" t="s">
        <v>105</v>
      </c>
      <c r="O218" s="89" t="s">
        <v>105</v>
      </c>
      <c r="P218" s="89" t="s">
        <v>105</v>
      </c>
      <c r="Q218" s="89" t="s">
        <v>105</v>
      </c>
      <c r="R218" s="89" t="s">
        <v>105</v>
      </c>
      <c r="S218" s="89" t="s">
        <v>105</v>
      </c>
      <c r="T218" s="89" t="s">
        <v>105</v>
      </c>
      <c r="U218" s="89" t="s">
        <v>105</v>
      </c>
      <c r="V218" s="89" t="s">
        <v>105</v>
      </c>
      <c r="W218" s="89" t="s">
        <v>105</v>
      </c>
      <c r="X218" s="89" t="s">
        <v>105</v>
      </c>
      <c r="Y218" s="89" t="s">
        <v>105</v>
      </c>
      <c r="Z218" s="89" t="s">
        <v>105</v>
      </c>
      <c r="AA218" s="89" t="s">
        <v>105</v>
      </c>
      <c r="AB218" s="89" t="s">
        <v>105</v>
      </c>
      <c r="AC218" s="89" t="s">
        <v>105</v>
      </c>
      <c r="AD218" s="89" t="s">
        <v>105</v>
      </c>
      <c r="AE218" s="89" t="s">
        <v>105</v>
      </c>
      <c r="AF218" s="89" t="s">
        <v>105</v>
      </c>
      <c r="AG218" s="89" t="s">
        <v>105</v>
      </c>
      <c r="AH218" s="89" t="s">
        <v>105</v>
      </c>
      <c r="AI218" s="89" t="s">
        <v>105</v>
      </c>
      <c r="AJ218" s="89" t="s">
        <v>105</v>
      </c>
      <c r="AK218" s="89" t="s">
        <v>105</v>
      </c>
      <c r="AL218" s="89" t="s">
        <v>105</v>
      </c>
      <c r="AM218" s="89" t="s">
        <v>105</v>
      </c>
      <c r="AN218" s="89" t="s">
        <v>105</v>
      </c>
      <c r="AO218" s="89" t="s">
        <v>105</v>
      </c>
      <c r="AP218" s="89" t="s">
        <v>105</v>
      </c>
      <c r="AQ218" s="89" t="s">
        <v>105</v>
      </c>
      <c r="AR218" s="89" t="s">
        <v>105</v>
      </c>
      <c r="AS218" s="89" t="s">
        <v>105</v>
      </c>
      <c r="AT218" s="89" t="s">
        <v>105</v>
      </c>
      <c r="AU218" s="89" t="s">
        <v>105</v>
      </c>
      <c r="AV218" s="89" t="s">
        <v>105</v>
      </c>
      <c r="AW218" s="89" t="s">
        <v>105</v>
      </c>
      <c r="AX218" s="89" t="s">
        <v>105</v>
      </c>
      <c r="AY218" s="89" t="s">
        <v>105</v>
      </c>
      <c r="AZ218" s="89" t="s">
        <v>105</v>
      </c>
      <c r="BA218" s="89" t="s">
        <v>105</v>
      </c>
      <c r="BB218" s="89" t="s">
        <v>105</v>
      </c>
      <c r="BC218" s="89" t="s">
        <v>105</v>
      </c>
    </row>
    <row r="219" spans="1:55">
      <c r="A219" s="84" t="s">
        <v>325</v>
      </c>
      <c r="B219" s="84" t="s">
        <v>315</v>
      </c>
      <c r="C219" s="89" t="s">
        <v>105</v>
      </c>
      <c r="D219" s="89" t="s">
        <v>105</v>
      </c>
      <c r="E219" s="89" t="s">
        <v>105</v>
      </c>
      <c r="F219" s="89" t="s">
        <v>105</v>
      </c>
      <c r="G219" s="89" t="s">
        <v>105</v>
      </c>
      <c r="H219" s="89" t="s">
        <v>105</v>
      </c>
      <c r="I219" s="89" t="s">
        <v>105</v>
      </c>
      <c r="J219" s="89" t="s">
        <v>105</v>
      </c>
      <c r="K219" s="89" t="s">
        <v>105</v>
      </c>
      <c r="L219" s="89" t="s">
        <v>105</v>
      </c>
      <c r="M219" s="89" t="s">
        <v>105</v>
      </c>
      <c r="N219" s="89" t="s">
        <v>105</v>
      </c>
      <c r="O219" s="89" t="s">
        <v>105</v>
      </c>
      <c r="P219" s="89" t="s">
        <v>105</v>
      </c>
      <c r="Q219" s="89" t="s">
        <v>105</v>
      </c>
      <c r="R219" s="89" t="s">
        <v>105</v>
      </c>
      <c r="S219" s="89" t="s">
        <v>105</v>
      </c>
      <c r="T219" s="89" t="s">
        <v>105</v>
      </c>
      <c r="U219" s="89" t="s">
        <v>105</v>
      </c>
      <c r="V219" s="89" t="s">
        <v>105</v>
      </c>
      <c r="W219" s="89" t="s">
        <v>105</v>
      </c>
      <c r="X219" s="89" t="s">
        <v>105</v>
      </c>
      <c r="Y219" s="89" t="s">
        <v>105</v>
      </c>
      <c r="Z219" s="89" t="s">
        <v>105</v>
      </c>
      <c r="AA219" s="89" t="s">
        <v>105</v>
      </c>
      <c r="AB219" s="89" t="s">
        <v>105</v>
      </c>
      <c r="AC219" s="89" t="s">
        <v>105</v>
      </c>
      <c r="AD219" s="89" t="s">
        <v>105</v>
      </c>
      <c r="AE219" s="89" t="s">
        <v>105</v>
      </c>
      <c r="AF219" s="89" t="s">
        <v>105</v>
      </c>
      <c r="AG219" s="89" t="s">
        <v>105</v>
      </c>
      <c r="AH219" s="89" t="s">
        <v>105</v>
      </c>
      <c r="AI219" s="89" t="s">
        <v>105</v>
      </c>
      <c r="AJ219" s="89" t="s">
        <v>105</v>
      </c>
      <c r="AK219" s="89" t="s">
        <v>105</v>
      </c>
      <c r="AL219" s="89" t="s">
        <v>105</v>
      </c>
      <c r="AM219" s="89" t="s">
        <v>105</v>
      </c>
      <c r="AN219" s="89" t="s">
        <v>105</v>
      </c>
      <c r="AO219" s="89" t="s">
        <v>105</v>
      </c>
      <c r="AP219" s="89" t="s">
        <v>105</v>
      </c>
      <c r="AQ219" s="89" t="s">
        <v>105</v>
      </c>
      <c r="AR219" s="89" t="s">
        <v>105</v>
      </c>
      <c r="AS219" s="89" t="s">
        <v>105</v>
      </c>
      <c r="AT219" s="89" t="s">
        <v>105</v>
      </c>
      <c r="AU219" s="89" t="s">
        <v>105</v>
      </c>
      <c r="AV219" s="89" t="s">
        <v>105</v>
      </c>
      <c r="AW219" s="89" t="s">
        <v>105</v>
      </c>
      <c r="AX219" s="89" t="s">
        <v>105</v>
      </c>
      <c r="AY219" s="89" t="s">
        <v>105</v>
      </c>
      <c r="AZ219" s="89" t="s">
        <v>105</v>
      </c>
      <c r="BA219" s="89" t="s">
        <v>105</v>
      </c>
      <c r="BB219" s="89" t="s">
        <v>105</v>
      </c>
      <c r="BC219" s="89" t="s">
        <v>105</v>
      </c>
    </row>
    <row r="220" spans="1:55">
      <c r="A220" s="84" t="s">
        <v>325</v>
      </c>
      <c r="B220" s="84" t="s">
        <v>316</v>
      </c>
      <c r="C220" s="89" t="s">
        <v>105</v>
      </c>
      <c r="D220" s="89" t="s">
        <v>105</v>
      </c>
      <c r="E220" s="89" t="s">
        <v>105</v>
      </c>
      <c r="F220" s="89" t="s">
        <v>105</v>
      </c>
      <c r="G220" s="89" t="s">
        <v>105</v>
      </c>
      <c r="H220" s="89" t="s">
        <v>105</v>
      </c>
      <c r="I220" s="89" t="s">
        <v>105</v>
      </c>
      <c r="J220" s="89" t="s">
        <v>105</v>
      </c>
      <c r="K220" s="89" t="s">
        <v>105</v>
      </c>
      <c r="L220" s="89" t="s">
        <v>105</v>
      </c>
      <c r="M220" s="89" t="s">
        <v>105</v>
      </c>
      <c r="N220" s="89" t="s">
        <v>105</v>
      </c>
      <c r="O220" s="89" t="s">
        <v>105</v>
      </c>
      <c r="P220" s="89" t="s">
        <v>105</v>
      </c>
      <c r="Q220" s="89" t="s">
        <v>105</v>
      </c>
      <c r="R220" s="89" t="s">
        <v>105</v>
      </c>
      <c r="S220" s="89" t="s">
        <v>105</v>
      </c>
      <c r="T220" s="89" t="s">
        <v>105</v>
      </c>
      <c r="U220" s="89" t="s">
        <v>105</v>
      </c>
      <c r="V220" s="89" t="s">
        <v>105</v>
      </c>
      <c r="W220" s="89" t="s">
        <v>105</v>
      </c>
      <c r="X220" s="89" t="s">
        <v>105</v>
      </c>
      <c r="Y220" s="89" t="s">
        <v>105</v>
      </c>
      <c r="Z220" s="89" t="s">
        <v>105</v>
      </c>
      <c r="AA220" s="89" t="s">
        <v>105</v>
      </c>
      <c r="AB220" s="89" t="s">
        <v>105</v>
      </c>
      <c r="AC220" s="89" t="s">
        <v>105</v>
      </c>
      <c r="AD220" s="89" t="s">
        <v>105</v>
      </c>
      <c r="AE220" s="89" t="s">
        <v>105</v>
      </c>
      <c r="AF220" s="89" t="s">
        <v>105</v>
      </c>
      <c r="AG220" s="89" t="s">
        <v>105</v>
      </c>
      <c r="AH220" s="89" t="s">
        <v>105</v>
      </c>
      <c r="AI220" s="89" t="s">
        <v>105</v>
      </c>
      <c r="AJ220" s="89" t="s">
        <v>105</v>
      </c>
      <c r="AK220" s="89" t="s">
        <v>105</v>
      </c>
      <c r="AL220" s="89" t="s">
        <v>105</v>
      </c>
      <c r="AM220" s="89" t="s">
        <v>105</v>
      </c>
      <c r="AN220" s="89" t="s">
        <v>105</v>
      </c>
      <c r="AO220" s="89" t="s">
        <v>105</v>
      </c>
      <c r="AP220" s="89" t="s">
        <v>105</v>
      </c>
      <c r="AQ220" s="89" t="s">
        <v>105</v>
      </c>
      <c r="AR220" s="89" t="s">
        <v>105</v>
      </c>
      <c r="AS220" s="89" t="s">
        <v>105</v>
      </c>
      <c r="AT220" s="89" t="s">
        <v>105</v>
      </c>
      <c r="AU220" s="89" t="s">
        <v>105</v>
      </c>
      <c r="AV220" s="89" t="s">
        <v>105</v>
      </c>
      <c r="AW220" s="89" t="s">
        <v>105</v>
      </c>
      <c r="AX220" s="89" t="s">
        <v>105</v>
      </c>
      <c r="AY220" s="89" t="s">
        <v>105</v>
      </c>
      <c r="AZ220" s="89" t="s">
        <v>105</v>
      </c>
      <c r="BA220" s="89" t="s">
        <v>105</v>
      </c>
      <c r="BB220" s="89" t="s">
        <v>105</v>
      </c>
      <c r="BC220" s="89" t="s">
        <v>105</v>
      </c>
    </row>
    <row r="221" spans="1:55">
      <c r="A221" s="84" t="s">
        <v>325</v>
      </c>
      <c r="B221" s="84" t="s">
        <v>317</v>
      </c>
      <c r="C221" s="89" t="s">
        <v>105</v>
      </c>
      <c r="D221" s="89" t="s">
        <v>105</v>
      </c>
      <c r="E221" s="89" t="s">
        <v>105</v>
      </c>
      <c r="F221" s="89" t="s">
        <v>105</v>
      </c>
      <c r="G221" s="89" t="s">
        <v>105</v>
      </c>
      <c r="H221" s="89" t="s">
        <v>105</v>
      </c>
      <c r="I221" s="89" t="s">
        <v>105</v>
      </c>
      <c r="J221" s="89" t="s">
        <v>105</v>
      </c>
      <c r="K221" s="89" t="s">
        <v>105</v>
      </c>
      <c r="L221" s="89" t="s">
        <v>105</v>
      </c>
      <c r="M221" s="89" t="s">
        <v>105</v>
      </c>
      <c r="N221" s="89" t="s">
        <v>105</v>
      </c>
      <c r="O221" s="89" t="s">
        <v>105</v>
      </c>
      <c r="P221" s="89" t="s">
        <v>105</v>
      </c>
      <c r="Q221" s="89" t="s">
        <v>105</v>
      </c>
      <c r="R221" s="89" t="s">
        <v>105</v>
      </c>
      <c r="S221" s="89" t="s">
        <v>105</v>
      </c>
      <c r="T221" s="89" t="s">
        <v>105</v>
      </c>
      <c r="U221" s="89" t="s">
        <v>105</v>
      </c>
      <c r="V221" s="89" t="s">
        <v>105</v>
      </c>
      <c r="W221" s="89" t="s">
        <v>105</v>
      </c>
      <c r="X221" s="89" t="s">
        <v>105</v>
      </c>
      <c r="Y221" s="89" t="s">
        <v>105</v>
      </c>
      <c r="Z221" s="89" t="s">
        <v>105</v>
      </c>
      <c r="AA221" s="89" t="s">
        <v>105</v>
      </c>
      <c r="AB221" s="89" t="s">
        <v>105</v>
      </c>
      <c r="AC221" s="89" t="s">
        <v>105</v>
      </c>
      <c r="AD221" s="89" t="s">
        <v>105</v>
      </c>
      <c r="AE221" s="89" t="s">
        <v>105</v>
      </c>
      <c r="AF221" s="89" t="s">
        <v>105</v>
      </c>
      <c r="AG221" s="89" t="s">
        <v>105</v>
      </c>
      <c r="AH221" s="89" t="s">
        <v>105</v>
      </c>
      <c r="AI221" s="89" t="s">
        <v>105</v>
      </c>
      <c r="AJ221" s="89" t="s">
        <v>105</v>
      </c>
      <c r="AK221" s="89" t="s">
        <v>105</v>
      </c>
      <c r="AL221" s="89" t="s">
        <v>105</v>
      </c>
      <c r="AM221" s="89" t="s">
        <v>105</v>
      </c>
      <c r="AN221" s="89" t="s">
        <v>105</v>
      </c>
      <c r="AO221" s="89" t="s">
        <v>105</v>
      </c>
      <c r="AP221" s="89" t="s">
        <v>105</v>
      </c>
      <c r="AQ221" s="89" t="s">
        <v>105</v>
      </c>
      <c r="AR221" s="89" t="s">
        <v>105</v>
      </c>
      <c r="AS221" s="89" t="s">
        <v>105</v>
      </c>
      <c r="AT221" s="89" t="s">
        <v>105</v>
      </c>
      <c r="AU221" s="89" t="s">
        <v>105</v>
      </c>
      <c r="AV221" s="89" t="s">
        <v>105</v>
      </c>
      <c r="AW221" s="89" t="s">
        <v>105</v>
      </c>
      <c r="AX221" s="89" t="s">
        <v>105</v>
      </c>
      <c r="AY221" s="89" t="s">
        <v>105</v>
      </c>
      <c r="AZ221" s="89" t="s">
        <v>105</v>
      </c>
      <c r="BA221" s="89" t="s">
        <v>105</v>
      </c>
      <c r="BB221" s="89" t="s">
        <v>105</v>
      </c>
      <c r="BC221" s="89" t="s">
        <v>105</v>
      </c>
    </row>
    <row r="222" spans="1:55">
      <c r="A222" s="84" t="s">
        <v>325</v>
      </c>
      <c r="B222" s="84" t="s">
        <v>318</v>
      </c>
      <c r="C222" s="89" t="s">
        <v>105</v>
      </c>
      <c r="D222" s="89" t="s">
        <v>105</v>
      </c>
      <c r="E222" s="89" t="s">
        <v>105</v>
      </c>
      <c r="F222" s="89" t="s">
        <v>105</v>
      </c>
      <c r="G222" s="89" t="s">
        <v>105</v>
      </c>
      <c r="H222" s="89" t="s">
        <v>105</v>
      </c>
      <c r="I222" s="89" t="s">
        <v>105</v>
      </c>
      <c r="J222" s="89" t="s">
        <v>105</v>
      </c>
      <c r="K222" s="89" t="s">
        <v>105</v>
      </c>
      <c r="L222" s="89" t="s">
        <v>105</v>
      </c>
      <c r="M222" s="89" t="s">
        <v>105</v>
      </c>
      <c r="N222" s="89" t="s">
        <v>105</v>
      </c>
      <c r="O222" s="89" t="s">
        <v>105</v>
      </c>
      <c r="P222" s="89" t="s">
        <v>105</v>
      </c>
      <c r="Q222" s="89" t="s">
        <v>105</v>
      </c>
      <c r="R222" s="89" t="s">
        <v>105</v>
      </c>
      <c r="S222" s="89" t="s">
        <v>105</v>
      </c>
      <c r="T222" s="89" t="s">
        <v>105</v>
      </c>
      <c r="U222" s="89" t="s">
        <v>105</v>
      </c>
      <c r="V222" s="89" t="s">
        <v>105</v>
      </c>
      <c r="W222" s="89" t="s">
        <v>105</v>
      </c>
      <c r="X222" s="89" t="s">
        <v>105</v>
      </c>
      <c r="Y222" s="89" t="s">
        <v>105</v>
      </c>
      <c r="Z222" s="89" t="s">
        <v>105</v>
      </c>
      <c r="AA222" s="89" t="s">
        <v>105</v>
      </c>
      <c r="AB222" s="89" t="s">
        <v>105</v>
      </c>
      <c r="AC222" s="89" t="s">
        <v>105</v>
      </c>
      <c r="AD222" s="89" t="s">
        <v>105</v>
      </c>
      <c r="AE222" s="89" t="s">
        <v>105</v>
      </c>
      <c r="AF222" s="89" t="s">
        <v>105</v>
      </c>
      <c r="AG222" s="89" t="s">
        <v>105</v>
      </c>
      <c r="AH222" s="89" t="s">
        <v>105</v>
      </c>
      <c r="AI222" s="89" t="s">
        <v>105</v>
      </c>
      <c r="AJ222" s="89" t="s">
        <v>105</v>
      </c>
      <c r="AK222" s="89" t="s">
        <v>105</v>
      </c>
      <c r="AL222" s="89" t="s">
        <v>105</v>
      </c>
      <c r="AM222" s="89" t="s">
        <v>105</v>
      </c>
      <c r="AN222" s="89" t="s">
        <v>105</v>
      </c>
      <c r="AO222" s="89" t="s">
        <v>105</v>
      </c>
      <c r="AP222" s="89" t="s">
        <v>105</v>
      </c>
      <c r="AQ222" s="89" t="s">
        <v>105</v>
      </c>
      <c r="AR222" s="89" t="s">
        <v>105</v>
      </c>
      <c r="AS222" s="89" t="s">
        <v>105</v>
      </c>
      <c r="AT222" s="89" t="s">
        <v>105</v>
      </c>
      <c r="AU222" s="89" t="s">
        <v>105</v>
      </c>
      <c r="AV222" s="89" t="s">
        <v>105</v>
      </c>
      <c r="AW222" s="89" t="s">
        <v>105</v>
      </c>
      <c r="AX222" s="89" t="s">
        <v>105</v>
      </c>
      <c r="AY222" s="89" t="s">
        <v>105</v>
      </c>
      <c r="AZ222" s="89" t="s">
        <v>105</v>
      </c>
      <c r="BA222" s="89" t="s">
        <v>105</v>
      </c>
      <c r="BB222" s="89" t="s">
        <v>105</v>
      </c>
      <c r="BC222" s="89" t="s">
        <v>105</v>
      </c>
    </row>
    <row r="223" spans="1:55">
      <c r="A223" s="84" t="s">
        <v>325</v>
      </c>
      <c r="B223" s="84" t="s">
        <v>319</v>
      </c>
      <c r="C223" s="89" t="s">
        <v>105</v>
      </c>
      <c r="D223" s="89" t="s">
        <v>105</v>
      </c>
      <c r="E223" s="89" t="s">
        <v>105</v>
      </c>
      <c r="F223" s="89" t="s">
        <v>105</v>
      </c>
      <c r="G223" s="89" t="s">
        <v>105</v>
      </c>
      <c r="H223" s="89" t="s">
        <v>105</v>
      </c>
      <c r="I223" s="89" t="s">
        <v>105</v>
      </c>
      <c r="J223" s="89" t="s">
        <v>105</v>
      </c>
      <c r="K223" s="89" t="s">
        <v>105</v>
      </c>
      <c r="L223" s="89" t="s">
        <v>105</v>
      </c>
      <c r="M223" s="89" t="s">
        <v>105</v>
      </c>
      <c r="N223" s="89" t="s">
        <v>105</v>
      </c>
      <c r="O223" s="89" t="s">
        <v>105</v>
      </c>
      <c r="P223" s="89" t="s">
        <v>105</v>
      </c>
      <c r="Q223" s="89" t="s">
        <v>105</v>
      </c>
      <c r="R223" s="89" t="s">
        <v>105</v>
      </c>
      <c r="S223" s="89" t="s">
        <v>105</v>
      </c>
      <c r="T223" s="89" t="s">
        <v>105</v>
      </c>
      <c r="U223" s="89" t="s">
        <v>105</v>
      </c>
      <c r="V223" s="89" t="s">
        <v>105</v>
      </c>
      <c r="W223" s="89" t="s">
        <v>105</v>
      </c>
      <c r="X223" s="89" t="s">
        <v>105</v>
      </c>
      <c r="Y223" s="89" t="s">
        <v>105</v>
      </c>
      <c r="Z223" s="89" t="s">
        <v>105</v>
      </c>
      <c r="AA223" s="89" t="s">
        <v>105</v>
      </c>
      <c r="AB223" s="89" t="s">
        <v>105</v>
      </c>
      <c r="AC223" s="89" t="s">
        <v>105</v>
      </c>
      <c r="AD223" s="89" t="s">
        <v>105</v>
      </c>
      <c r="AE223" s="89" t="s">
        <v>105</v>
      </c>
      <c r="AF223" s="89" t="s">
        <v>105</v>
      </c>
      <c r="AG223" s="89" t="s">
        <v>105</v>
      </c>
      <c r="AH223" s="89" t="s">
        <v>105</v>
      </c>
      <c r="AI223" s="89" t="s">
        <v>105</v>
      </c>
      <c r="AJ223" s="89" t="s">
        <v>105</v>
      </c>
      <c r="AK223" s="89" t="s">
        <v>105</v>
      </c>
      <c r="AL223" s="89" t="s">
        <v>105</v>
      </c>
      <c r="AM223" s="89" t="s">
        <v>105</v>
      </c>
      <c r="AN223" s="89" t="s">
        <v>105</v>
      </c>
      <c r="AO223" s="89" t="s">
        <v>105</v>
      </c>
      <c r="AP223" s="89" t="s">
        <v>105</v>
      </c>
      <c r="AQ223" s="89" t="s">
        <v>105</v>
      </c>
      <c r="AR223" s="89" t="s">
        <v>105</v>
      </c>
      <c r="AS223" s="89" t="s">
        <v>105</v>
      </c>
      <c r="AT223" s="89" t="s">
        <v>105</v>
      </c>
      <c r="AU223" s="89" t="s">
        <v>105</v>
      </c>
      <c r="AV223" s="89" t="s">
        <v>105</v>
      </c>
      <c r="AW223" s="89" t="s">
        <v>105</v>
      </c>
      <c r="AX223" s="89" t="s">
        <v>105</v>
      </c>
      <c r="AY223" s="89" t="s">
        <v>105</v>
      </c>
      <c r="AZ223" s="89" t="s">
        <v>105</v>
      </c>
      <c r="BA223" s="89" t="s">
        <v>105</v>
      </c>
      <c r="BB223" s="89" t="s">
        <v>105</v>
      </c>
      <c r="BC223" s="89" t="s">
        <v>105</v>
      </c>
    </row>
    <row r="224" spans="1:55">
      <c r="A224" s="84" t="s">
        <v>325</v>
      </c>
      <c r="B224" s="84" t="s">
        <v>320</v>
      </c>
      <c r="C224" s="89" t="s">
        <v>105</v>
      </c>
      <c r="D224" s="89" t="s">
        <v>105</v>
      </c>
      <c r="E224" s="89" t="s">
        <v>105</v>
      </c>
      <c r="F224" s="89" t="s">
        <v>105</v>
      </c>
      <c r="G224" s="89" t="s">
        <v>105</v>
      </c>
      <c r="H224" s="89" t="s">
        <v>105</v>
      </c>
      <c r="I224" s="89" t="s">
        <v>105</v>
      </c>
      <c r="J224" s="89" t="s">
        <v>105</v>
      </c>
      <c r="K224" s="89" t="s">
        <v>105</v>
      </c>
      <c r="L224" s="89" t="s">
        <v>105</v>
      </c>
      <c r="M224" s="89" t="s">
        <v>105</v>
      </c>
      <c r="N224" s="89" t="s">
        <v>105</v>
      </c>
      <c r="O224" s="89" t="s">
        <v>105</v>
      </c>
      <c r="P224" s="89" t="s">
        <v>105</v>
      </c>
      <c r="Q224" s="89" t="s">
        <v>105</v>
      </c>
      <c r="R224" s="89" t="s">
        <v>105</v>
      </c>
      <c r="S224" s="89" t="s">
        <v>105</v>
      </c>
      <c r="T224" s="89" t="s">
        <v>105</v>
      </c>
      <c r="U224" s="89" t="s">
        <v>105</v>
      </c>
      <c r="V224" s="89" t="s">
        <v>105</v>
      </c>
      <c r="W224" s="89" t="s">
        <v>105</v>
      </c>
      <c r="X224" s="89" t="s">
        <v>105</v>
      </c>
      <c r="Y224" s="89" t="s">
        <v>105</v>
      </c>
      <c r="Z224" s="89" t="s">
        <v>105</v>
      </c>
      <c r="AA224" s="89" t="s">
        <v>105</v>
      </c>
      <c r="AB224" s="89" t="s">
        <v>105</v>
      </c>
      <c r="AC224" s="89" t="s">
        <v>105</v>
      </c>
      <c r="AD224" s="89" t="s">
        <v>105</v>
      </c>
      <c r="AE224" s="89" t="s">
        <v>105</v>
      </c>
      <c r="AF224" s="89" t="s">
        <v>105</v>
      </c>
      <c r="AG224" s="89" t="s">
        <v>105</v>
      </c>
      <c r="AH224" s="89" t="s">
        <v>105</v>
      </c>
      <c r="AI224" s="89" t="s">
        <v>105</v>
      </c>
      <c r="AJ224" s="89" t="s">
        <v>105</v>
      </c>
      <c r="AK224" s="89" t="s">
        <v>105</v>
      </c>
      <c r="AL224" s="89" t="s">
        <v>105</v>
      </c>
      <c r="AM224" s="89" t="s">
        <v>105</v>
      </c>
      <c r="AN224" s="89" t="s">
        <v>105</v>
      </c>
      <c r="AO224" s="89" t="s">
        <v>105</v>
      </c>
      <c r="AP224" s="89" t="s">
        <v>105</v>
      </c>
      <c r="AQ224" s="89" t="s">
        <v>105</v>
      </c>
      <c r="AR224" s="89" t="s">
        <v>105</v>
      </c>
      <c r="AS224" s="89" t="s">
        <v>105</v>
      </c>
      <c r="AT224" s="89" t="s">
        <v>105</v>
      </c>
      <c r="AU224" s="89" t="s">
        <v>105</v>
      </c>
      <c r="AV224" s="89" t="s">
        <v>105</v>
      </c>
      <c r="AW224" s="89" t="s">
        <v>105</v>
      </c>
      <c r="AX224" s="89" t="s">
        <v>105</v>
      </c>
      <c r="AY224" s="89" t="s">
        <v>105</v>
      </c>
      <c r="AZ224" s="89" t="s">
        <v>105</v>
      </c>
      <c r="BA224" s="89" t="s">
        <v>105</v>
      </c>
      <c r="BB224" s="89" t="s">
        <v>105</v>
      </c>
      <c r="BC224" s="89" t="s">
        <v>105</v>
      </c>
    </row>
    <row r="225" spans="1:55">
      <c r="A225" s="84" t="s">
        <v>325</v>
      </c>
      <c r="B225" s="84" t="s">
        <v>321</v>
      </c>
      <c r="C225" s="89" t="s">
        <v>105</v>
      </c>
      <c r="D225" s="89" t="s">
        <v>105</v>
      </c>
      <c r="E225" s="89" t="s">
        <v>105</v>
      </c>
      <c r="F225" s="89" t="s">
        <v>105</v>
      </c>
      <c r="G225" s="89" t="s">
        <v>105</v>
      </c>
      <c r="H225" s="89" t="s">
        <v>105</v>
      </c>
      <c r="I225" s="89" t="s">
        <v>105</v>
      </c>
      <c r="J225" s="89" t="s">
        <v>105</v>
      </c>
      <c r="K225" s="89" t="s">
        <v>105</v>
      </c>
      <c r="L225" s="89" t="s">
        <v>105</v>
      </c>
      <c r="M225" s="89" t="s">
        <v>105</v>
      </c>
      <c r="N225" s="89" t="s">
        <v>105</v>
      </c>
      <c r="O225" s="89" t="s">
        <v>105</v>
      </c>
      <c r="P225" s="89" t="s">
        <v>105</v>
      </c>
      <c r="Q225" s="89" t="s">
        <v>105</v>
      </c>
      <c r="R225" s="89" t="s">
        <v>105</v>
      </c>
      <c r="S225" s="89" t="s">
        <v>105</v>
      </c>
      <c r="T225" s="89" t="s">
        <v>105</v>
      </c>
      <c r="U225" s="89" t="s">
        <v>105</v>
      </c>
      <c r="V225" s="89" t="s">
        <v>105</v>
      </c>
      <c r="W225" s="89" t="s">
        <v>105</v>
      </c>
      <c r="X225" s="89" t="s">
        <v>105</v>
      </c>
      <c r="Y225" s="89" t="s">
        <v>105</v>
      </c>
      <c r="Z225" s="89" t="s">
        <v>105</v>
      </c>
      <c r="AA225" s="89" t="s">
        <v>105</v>
      </c>
      <c r="AB225" s="89" t="s">
        <v>105</v>
      </c>
      <c r="AC225" s="89" t="s">
        <v>105</v>
      </c>
      <c r="AD225" s="89" t="s">
        <v>105</v>
      </c>
      <c r="AE225" s="89" t="s">
        <v>105</v>
      </c>
      <c r="AF225" s="89" t="s">
        <v>105</v>
      </c>
      <c r="AG225" s="89" t="s">
        <v>105</v>
      </c>
      <c r="AH225" s="89" t="s">
        <v>105</v>
      </c>
      <c r="AI225" s="89" t="s">
        <v>105</v>
      </c>
      <c r="AJ225" s="89" t="s">
        <v>105</v>
      </c>
      <c r="AK225" s="89" t="s">
        <v>105</v>
      </c>
      <c r="AL225" s="89" t="s">
        <v>105</v>
      </c>
      <c r="AM225" s="89" t="s">
        <v>105</v>
      </c>
      <c r="AN225" s="89" t="s">
        <v>105</v>
      </c>
      <c r="AO225" s="89" t="s">
        <v>105</v>
      </c>
      <c r="AP225" s="89" t="s">
        <v>105</v>
      </c>
      <c r="AQ225" s="89" t="s">
        <v>105</v>
      </c>
      <c r="AR225" s="89" t="s">
        <v>105</v>
      </c>
      <c r="AS225" s="89" t="s">
        <v>105</v>
      </c>
      <c r="AT225" s="89" t="s">
        <v>105</v>
      </c>
      <c r="AU225" s="89" t="s">
        <v>105</v>
      </c>
      <c r="AV225" s="89" t="s">
        <v>105</v>
      </c>
      <c r="AW225" s="89" t="s">
        <v>105</v>
      </c>
      <c r="AX225" s="89" t="s">
        <v>105</v>
      </c>
      <c r="AY225" s="89" t="s">
        <v>105</v>
      </c>
      <c r="AZ225" s="89" t="s">
        <v>105</v>
      </c>
      <c r="BA225" s="89" t="s">
        <v>105</v>
      </c>
      <c r="BB225" s="89" t="s">
        <v>105</v>
      </c>
      <c r="BC225" s="89" t="s">
        <v>105</v>
      </c>
    </row>
    <row r="226" spans="1:55">
      <c r="A226" s="84" t="s">
        <v>326</v>
      </c>
      <c r="B226" s="84" t="s">
        <v>303</v>
      </c>
      <c r="C226" s="85">
        <v>1</v>
      </c>
      <c r="D226" s="86">
        <v>1.0025500000000001</v>
      </c>
      <c r="E226" s="86">
        <v>1.03718</v>
      </c>
      <c r="F226" s="86">
        <v>1.0763799999999999</v>
      </c>
      <c r="G226" s="86">
        <v>1.04457</v>
      </c>
      <c r="H226" s="86">
        <v>1.0474300000000001</v>
      </c>
      <c r="I226" s="86">
        <v>1.04915</v>
      </c>
      <c r="J226" s="86">
        <v>1.0512699999999999</v>
      </c>
      <c r="K226" s="86">
        <v>1.0555300000000001</v>
      </c>
      <c r="L226" s="86">
        <v>1.0566</v>
      </c>
      <c r="M226" s="86">
        <v>1.05837</v>
      </c>
      <c r="N226" s="86">
        <v>1.0598000000000001</v>
      </c>
      <c r="O226" s="85">
        <v>0.83804900000000004</v>
      </c>
      <c r="P226" s="85">
        <v>0.82029399999999997</v>
      </c>
      <c r="Q226" s="87">
        <v>19.8474</v>
      </c>
      <c r="R226" s="87">
        <v>10.2729</v>
      </c>
      <c r="S226" s="86">
        <v>1.3134399999999999</v>
      </c>
      <c r="T226" s="85">
        <v>0.64952200000000004</v>
      </c>
      <c r="U226" s="85">
        <v>0.88163400000000003</v>
      </c>
      <c r="V226" s="85">
        <v>0.994722</v>
      </c>
      <c r="W226" s="85">
        <v>0.80885700000000005</v>
      </c>
      <c r="X226" s="86">
        <v>1.23071</v>
      </c>
      <c r="Y226" s="86">
        <v>5.1680099999999998</v>
      </c>
      <c r="Z226" s="85">
        <v>0.89114899999999997</v>
      </c>
      <c r="AA226" s="85">
        <v>0.75025600000000003</v>
      </c>
      <c r="AB226" s="85">
        <v>0.72832699999999995</v>
      </c>
      <c r="AC226" s="85">
        <v>0.56634300000000004</v>
      </c>
      <c r="AD226" s="86">
        <v>1.06328</v>
      </c>
      <c r="AE226" s="88">
        <v>175.41800000000001</v>
      </c>
      <c r="AF226" s="85">
        <v>0.70378300000000005</v>
      </c>
      <c r="AG226" s="86">
        <v>1.1914899999999999</v>
      </c>
      <c r="AH226" s="86">
        <v>1.2301200000000001</v>
      </c>
      <c r="AI226" s="86">
        <v>2.86131</v>
      </c>
      <c r="AJ226" s="85">
        <v>0.62740399999999996</v>
      </c>
      <c r="AK226" s="86">
        <v>1.72441</v>
      </c>
      <c r="AL226" s="85">
        <v>0.81435800000000003</v>
      </c>
      <c r="AM226" s="85">
        <v>0.78149900000000005</v>
      </c>
      <c r="AN226" s="86">
        <v>1.09596</v>
      </c>
      <c r="AO226" s="87">
        <v>14.956200000000001</v>
      </c>
      <c r="AP226" s="85">
        <v>0.92112899999999998</v>
      </c>
      <c r="AQ226" s="88">
        <v>225.517</v>
      </c>
      <c r="AR226" s="87">
        <v>12.777100000000001</v>
      </c>
      <c r="AS226" s="86">
        <v>2.3276699999999999</v>
      </c>
      <c r="AT226" s="85">
        <v>0.397337</v>
      </c>
      <c r="AU226" s="85">
        <v>0.48484300000000002</v>
      </c>
      <c r="AV226" s="87">
        <v>25.492100000000001</v>
      </c>
      <c r="AW226" s="87">
        <v>50.104399999999998</v>
      </c>
      <c r="AX226" s="87">
        <v>41.888800000000003</v>
      </c>
      <c r="AY226" s="85">
        <v>0.97744799999999998</v>
      </c>
      <c r="AZ226" s="85">
        <v>0.74194300000000002</v>
      </c>
      <c r="BA226" s="89" t="s">
        <v>105</v>
      </c>
      <c r="BB226" s="89" t="s">
        <v>105</v>
      </c>
      <c r="BC226" s="89" t="s">
        <v>105</v>
      </c>
    </row>
    <row r="227" spans="1:55">
      <c r="A227" s="84" t="s">
        <v>326</v>
      </c>
      <c r="B227" s="84" t="s">
        <v>304</v>
      </c>
      <c r="C227" s="85">
        <v>0.99745499999999998</v>
      </c>
      <c r="D227" s="86">
        <v>1</v>
      </c>
      <c r="E227" s="86">
        <v>1.03454</v>
      </c>
      <c r="F227" s="86">
        <v>1.0736399999999999</v>
      </c>
      <c r="G227" s="86">
        <v>1.0419099999999999</v>
      </c>
      <c r="H227" s="86">
        <v>1.04477</v>
      </c>
      <c r="I227" s="86">
        <v>1.0464800000000001</v>
      </c>
      <c r="J227" s="86">
        <v>1.0485899999999999</v>
      </c>
      <c r="K227" s="86">
        <v>1.05284</v>
      </c>
      <c r="L227" s="86">
        <v>1.0539099999999999</v>
      </c>
      <c r="M227" s="86">
        <v>1.05568</v>
      </c>
      <c r="N227" s="86">
        <v>1.05711</v>
      </c>
      <c r="O227" s="85">
        <v>0.83591599999999999</v>
      </c>
      <c r="P227" s="85">
        <v>0.81820700000000002</v>
      </c>
      <c r="Q227" s="87">
        <v>19.796900000000001</v>
      </c>
      <c r="R227" s="87">
        <v>10.2468</v>
      </c>
      <c r="S227" s="86">
        <v>1.3101</v>
      </c>
      <c r="T227" s="85">
        <v>0.64786900000000003</v>
      </c>
      <c r="U227" s="85">
        <v>0.87939100000000003</v>
      </c>
      <c r="V227" s="85">
        <v>0.99219000000000002</v>
      </c>
      <c r="W227" s="85">
        <v>0.80679800000000002</v>
      </c>
      <c r="X227" s="86">
        <v>1.2275799999999999</v>
      </c>
      <c r="Y227" s="86">
        <v>5.1548600000000002</v>
      </c>
      <c r="Z227" s="85">
        <v>0.88888100000000003</v>
      </c>
      <c r="AA227" s="85">
        <v>0.74834599999999996</v>
      </c>
      <c r="AB227" s="85">
        <v>0.72647399999999995</v>
      </c>
      <c r="AC227" s="85">
        <v>0.56490200000000002</v>
      </c>
      <c r="AD227" s="86">
        <v>1.06057</v>
      </c>
      <c r="AE227" s="88">
        <v>174.97200000000001</v>
      </c>
      <c r="AF227" s="85">
        <v>0.70199199999999995</v>
      </c>
      <c r="AG227" s="86">
        <v>1.1884600000000001</v>
      </c>
      <c r="AH227" s="86">
        <v>1.22699</v>
      </c>
      <c r="AI227" s="86">
        <v>2.8540299999999998</v>
      </c>
      <c r="AJ227" s="85">
        <v>0.625807</v>
      </c>
      <c r="AK227" s="86">
        <v>1.7200200000000001</v>
      </c>
      <c r="AL227" s="85">
        <v>0.81228599999999995</v>
      </c>
      <c r="AM227" s="85">
        <v>0.77951099999999995</v>
      </c>
      <c r="AN227" s="86">
        <v>1.09317</v>
      </c>
      <c r="AO227" s="87">
        <v>14.918100000000001</v>
      </c>
      <c r="AP227" s="85">
        <v>0.91878499999999996</v>
      </c>
      <c r="AQ227" s="88">
        <v>224.94300000000001</v>
      </c>
      <c r="AR227" s="87">
        <v>12.7446</v>
      </c>
      <c r="AS227" s="86">
        <v>2.3217500000000002</v>
      </c>
      <c r="AT227" s="85">
        <v>0.39632600000000001</v>
      </c>
      <c r="AU227" s="85">
        <v>0.48360900000000001</v>
      </c>
      <c r="AV227" s="87">
        <v>25.427199999999999</v>
      </c>
      <c r="AW227" s="87">
        <v>49.976900000000001</v>
      </c>
      <c r="AX227" s="87">
        <v>41.782200000000003</v>
      </c>
      <c r="AY227" s="85">
        <v>0.97496099999999997</v>
      </c>
      <c r="AZ227" s="85">
        <v>0.74005500000000002</v>
      </c>
      <c r="BA227" s="89" t="s">
        <v>105</v>
      </c>
      <c r="BB227" s="89" t="s">
        <v>105</v>
      </c>
      <c r="BC227" s="89" t="s">
        <v>105</v>
      </c>
    </row>
    <row r="228" spans="1:55">
      <c r="A228" s="84" t="s">
        <v>326</v>
      </c>
      <c r="B228" s="84" t="s">
        <v>305</v>
      </c>
      <c r="C228" s="85">
        <v>0.92903899999999995</v>
      </c>
      <c r="D228" s="85">
        <v>0.93140999999999996</v>
      </c>
      <c r="E228" s="85">
        <v>0.96358299999999997</v>
      </c>
      <c r="F228" s="85">
        <v>1</v>
      </c>
      <c r="G228" s="85">
        <v>0.97044900000000001</v>
      </c>
      <c r="H228" s="85">
        <v>0.97310700000000006</v>
      </c>
      <c r="I228" s="85">
        <v>0.97470000000000001</v>
      </c>
      <c r="J228" s="85">
        <v>0.97666799999999998</v>
      </c>
      <c r="K228" s="85">
        <v>0.98062800000000006</v>
      </c>
      <c r="L228" s="85">
        <v>0.98162199999999999</v>
      </c>
      <c r="M228" s="85">
        <v>0.98326599999999997</v>
      </c>
      <c r="N228" s="85">
        <v>0.98460000000000003</v>
      </c>
      <c r="O228" s="85">
        <v>0.77858099999999997</v>
      </c>
      <c r="P228" s="85">
        <v>0.76208600000000004</v>
      </c>
      <c r="Q228" s="87">
        <v>18.439</v>
      </c>
      <c r="R228" s="86">
        <v>9.5439500000000006</v>
      </c>
      <c r="S228" s="86">
        <v>1.22024</v>
      </c>
      <c r="T228" s="85">
        <v>0.60343100000000005</v>
      </c>
      <c r="U228" s="85">
        <v>0.81907300000000005</v>
      </c>
      <c r="V228" s="85">
        <v>0.92413599999999996</v>
      </c>
      <c r="W228" s="85">
        <v>0.75146000000000002</v>
      </c>
      <c r="X228" s="86">
        <v>1.1433800000000001</v>
      </c>
      <c r="Y228" s="86">
        <v>4.8012899999999998</v>
      </c>
      <c r="Z228" s="85">
        <v>0.82791199999999998</v>
      </c>
      <c r="AA228" s="85">
        <v>0.697017</v>
      </c>
      <c r="AB228" s="85">
        <v>0.67664500000000005</v>
      </c>
      <c r="AC228" s="85">
        <v>0.52615500000000004</v>
      </c>
      <c r="AD228" s="85">
        <v>0.98782899999999996</v>
      </c>
      <c r="AE228" s="88">
        <v>162.97</v>
      </c>
      <c r="AF228" s="85">
        <v>0.65384200000000003</v>
      </c>
      <c r="AG228" s="86">
        <v>1.10694</v>
      </c>
      <c r="AH228" s="86">
        <v>1.14283</v>
      </c>
      <c r="AI228" s="86">
        <v>2.6582699999999999</v>
      </c>
      <c r="AJ228" s="85">
        <v>0.58288300000000004</v>
      </c>
      <c r="AK228" s="86">
        <v>1.60205</v>
      </c>
      <c r="AL228" s="85">
        <v>0.75657099999999999</v>
      </c>
      <c r="AM228" s="85">
        <v>0.72604400000000002</v>
      </c>
      <c r="AN228" s="86">
        <v>1.0181899999999999</v>
      </c>
      <c r="AO228" s="87">
        <v>13.8949</v>
      </c>
      <c r="AP228" s="85">
        <v>0.855765</v>
      </c>
      <c r="AQ228" s="88">
        <v>209.51400000000001</v>
      </c>
      <c r="AR228" s="87">
        <v>11.8705</v>
      </c>
      <c r="AS228" s="86">
        <v>2.1625000000000001</v>
      </c>
      <c r="AT228" s="85">
        <v>0.36914200000000003</v>
      </c>
      <c r="AU228" s="85">
        <v>0.45043800000000001</v>
      </c>
      <c r="AV228" s="87">
        <v>23.6831</v>
      </c>
      <c r="AW228" s="87">
        <v>46.548999999999999</v>
      </c>
      <c r="AX228" s="87">
        <v>38.9163</v>
      </c>
      <c r="AY228" s="85">
        <v>0.90808800000000001</v>
      </c>
      <c r="AZ228" s="85">
        <v>0.68929399999999996</v>
      </c>
      <c r="BA228" s="89" t="s">
        <v>105</v>
      </c>
      <c r="BB228" s="89" t="s">
        <v>105</v>
      </c>
      <c r="BC228" s="89" t="s">
        <v>105</v>
      </c>
    </row>
    <row r="229" spans="1:55">
      <c r="A229" s="84" t="s">
        <v>326</v>
      </c>
      <c r="B229" s="84" t="s">
        <v>306</v>
      </c>
      <c r="C229" s="91">
        <v>100</v>
      </c>
      <c r="D229" s="91">
        <v>100.3</v>
      </c>
      <c r="E229" s="91">
        <v>103.7</v>
      </c>
      <c r="F229" s="91">
        <v>107.6</v>
      </c>
      <c r="G229" s="91">
        <v>104.5</v>
      </c>
      <c r="H229" s="91">
        <v>104.7</v>
      </c>
      <c r="I229" s="91">
        <v>104.9</v>
      </c>
      <c r="J229" s="91">
        <v>105.1</v>
      </c>
      <c r="K229" s="91">
        <v>105.6</v>
      </c>
      <c r="L229" s="91">
        <v>105.7</v>
      </c>
      <c r="M229" s="91">
        <v>105.8</v>
      </c>
      <c r="N229" s="91">
        <v>106</v>
      </c>
      <c r="O229" s="91">
        <v>83.8</v>
      </c>
      <c r="P229" s="91">
        <v>41.9</v>
      </c>
      <c r="Q229" s="91">
        <v>78.5</v>
      </c>
      <c r="R229" s="91">
        <v>137.9</v>
      </c>
      <c r="S229" s="91">
        <v>131.30000000000001</v>
      </c>
      <c r="T229" s="91">
        <v>65</v>
      </c>
      <c r="U229" s="91">
        <v>88.2</v>
      </c>
      <c r="V229" s="91">
        <v>99.5</v>
      </c>
      <c r="W229" s="91">
        <v>80.900000000000006</v>
      </c>
      <c r="X229" s="91">
        <v>123.1</v>
      </c>
      <c r="Y229" s="91">
        <v>70.900000000000006</v>
      </c>
      <c r="Z229" s="91">
        <v>89.1</v>
      </c>
      <c r="AA229" s="91">
        <v>75</v>
      </c>
      <c r="AB229" s="91">
        <v>72.2</v>
      </c>
      <c r="AC229" s="91">
        <v>56.6</v>
      </c>
      <c r="AD229" s="91">
        <v>106.3</v>
      </c>
      <c r="AE229" s="91">
        <v>63.7</v>
      </c>
      <c r="AF229" s="91">
        <v>70.400000000000006</v>
      </c>
      <c r="AG229" s="91">
        <v>119.1</v>
      </c>
      <c r="AH229" s="91">
        <v>123</v>
      </c>
      <c r="AI229" s="91">
        <v>71.599999999999994</v>
      </c>
      <c r="AJ229" s="91">
        <v>62.7</v>
      </c>
      <c r="AK229" s="91">
        <v>40.9</v>
      </c>
      <c r="AL229" s="91">
        <v>81.400000000000006</v>
      </c>
      <c r="AM229" s="91">
        <v>78.099999999999994</v>
      </c>
      <c r="AN229" s="91">
        <v>109.6</v>
      </c>
      <c r="AO229" s="91">
        <v>156.80000000000001</v>
      </c>
      <c r="AP229" s="91">
        <v>107.4</v>
      </c>
      <c r="AQ229" s="91">
        <v>139.30000000000001</v>
      </c>
      <c r="AR229" s="91">
        <v>159.6</v>
      </c>
      <c r="AS229" s="91">
        <v>168.6</v>
      </c>
      <c r="AT229" s="91">
        <v>39.700000000000003</v>
      </c>
      <c r="AU229" s="91">
        <v>48.5</v>
      </c>
      <c r="AV229" s="91">
        <v>41.4</v>
      </c>
      <c r="AW229" s="91">
        <v>36.4</v>
      </c>
      <c r="AX229" s="91">
        <v>40.700000000000003</v>
      </c>
      <c r="AY229" s="91">
        <v>49</v>
      </c>
      <c r="AZ229" s="91">
        <v>37.9</v>
      </c>
      <c r="BA229" s="89" t="s">
        <v>105</v>
      </c>
      <c r="BB229" s="89" t="s">
        <v>105</v>
      </c>
      <c r="BC229" s="89" t="s">
        <v>105</v>
      </c>
    </row>
    <row r="230" spans="1:55">
      <c r="A230" s="84" t="s">
        <v>326</v>
      </c>
      <c r="B230" s="84" t="s">
        <v>307</v>
      </c>
      <c r="C230" s="91">
        <v>99.7</v>
      </c>
      <c r="D230" s="91">
        <v>100</v>
      </c>
      <c r="E230" s="91">
        <v>103.5</v>
      </c>
      <c r="F230" s="91">
        <v>107.4</v>
      </c>
      <c r="G230" s="91">
        <v>104.2</v>
      </c>
      <c r="H230" s="91">
        <v>104.5</v>
      </c>
      <c r="I230" s="91">
        <v>104.6</v>
      </c>
      <c r="J230" s="91">
        <v>104.9</v>
      </c>
      <c r="K230" s="91">
        <v>105.3</v>
      </c>
      <c r="L230" s="91">
        <v>105.4</v>
      </c>
      <c r="M230" s="91">
        <v>105.6</v>
      </c>
      <c r="N230" s="91">
        <v>105.7</v>
      </c>
      <c r="O230" s="91">
        <v>83.6</v>
      </c>
      <c r="P230" s="91">
        <v>41.8</v>
      </c>
      <c r="Q230" s="91">
        <v>78.3</v>
      </c>
      <c r="R230" s="91">
        <v>137.6</v>
      </c>
      <c r="S230" s="91">
        <v>131</v>
      </c>
      <c r="T230" s="91">
        <v>64.8</v>
      </c>
      <c r="U230" s="91">
        <v>87.9</v>
      </c>
      <c r="V230" s="91">
        <v>99.2</v>
      </c>
      <c r="W230" s="91">
        <v>80.7</v>
      </c>
      <c r="X230" s="91">
        <v>122.8</v>
      </c>
      <c r="Y230" s="91">
        <v>70.7</v>
      </c>
      <c r="Z230" s="91">
        <v>88.9</v>
      </c>
      <c r="AA230" s="91">
        <v>74.8</v>
      </c>
      <c r="AB230" s="91">
        <v>72</v>
      </c>
      <c r="AC230" s="91">
        <v>56.5</v>
      </c>
      <c r="AD230" s="91">
        <v>106.1</v>
      </c>
      <c r="AE230" s="91">
        <v>63.5</v>
      </c>
      <c r="AF230" s="91">
        <v>70.2</v>
      </c>
      <c r="AG230" s="91">
        <v>118.8</v>
      </c>
      <c r="AH230" s="91">
        <v>122.7</v>
      </c>
      <c r="AI230" s="91">
        <v>71.400000000000006</v>
      </c>
      <c r="AJ230" s="91">
        <v>62.6</v>
      </c>
      <c r="AK230" s="91">
        <v>40.799999999999997</v>
      </c>
      <c r="AL230" s="91">
        <v>81.2</v>
      </c>
      <c r="AM230" s="91">
        <v>78</v>
      </c>
      <c r="AN230" s="91">
        <v>109.3</v>
      </c>
      <c r="AO230" s="91">
        <v>156.4</v>
      </c>
      <c r="AP230" s="91">
        <v>107.1</v>
      </c>
      <c r="AQ230" s="91">
        <v>138.9</v>
      </c>
      <c r="AR230" s="91">
        <v>159.19999999999999</v>
      </c>
      <c r="AS230" s="91">
        <v>168.2</v>
      </c>
      <c r="AT230" s="91">
        <v>39.6</v>
      </c>
      <c r="AU230" s="91">
        <v>48.4</v>
      </c>
      <c r="AV230" s="91">
        <v>41.3</v>
      </c>
      <c r="AW230" s="91">
        <v>36.299999999999997</v>
      </c>
      <c r="AX230" s="91">
        <v>40.5</v>
      </c>
      <c r="AY230" s="91">
        <v>48.8</v>
      </c>
      <c r="AZ230" s="91">
        <v>37.799999999999997</v>
      </c>
      <c r="BA230" s="89" t="s">
        <v>105</v>
      </c>
      <c r="BB230" s="89" t="s">
        <v>105</v>
      </c>
      <c r="BC230" s="89" t="s">
        <v>105</v>
      </c>
    </row>
    <row r="231" spans="1:55">
      <c r="A231" s="84" t="s">
        <v>326</v>
      </c>
      <c r="B231" s="84" t="s">
        <v>308</v>
      </c>
      <c r="C231" s="91">
        <v>92.9</v>
      </c>
      <c r="D231" s="91">
        <v>93.1</v>
      </c>
      <c r="E231" s="91">
        <v>96.4</v>
      </c>
      <c r="F231" s="91">
        <v>100</v>
      </c>
      <c r="G231" s="91">
        <v>97</v>
      </c>
      <c r="H231" s="91">
        <v>97.3</v>
      </c>
      <c r="I231" s="91">
        <v>97.5</v>
      </c>
      <c r="J231" s="91">
        <v>97.7</v>
      </c>
      <c r="K231" s="91">
        <v>98.1</v>
      </c>
      <c r="L231" s="91">
        <v>98.2</v>
      </c>
      <c r="M231" s="91">
        <v>98.3</v>
      </c>
      <c r="N231" s="91">
        <v>98.5</v>
      </c>
      <c r="O231" s="91">
        <v>77.900000000000006</v>
      </c>
      <c r="P231" s="91">
        <v>39</v>
      </c>
      <c r="Q231" s="91">
        <v>72.900000000000006</v>
      </c>
      <c r="R231" s="91">
        <v>128.19999999999999</v>
      </c>
      <c r="S231" s="91">
        <v>122</v>
      </c>
      <c r="T231" s="91">
        <v>60.3</v>
      </c>
      <c r="U231" s="91">
        <v>81.900000000000006</v>
      </c>
      <c r="V231" s="91">
        <v>92.4</v>
      </c>
      <c r="W231" s="91">
        <v>75.099999999999994</v>
      </c>
      <c r="X231" s="91">
        <v>114.3</v>
      </c>
      <c r="Y231" s="91">
        <v>65.900000000000006</v>
      </c>
      <c r="Z231" s="91">
        <v>82.8</v>
      </c>
      <c r="AA231" s="91">
        <v>69.7</v>
      </c>
      <c r="AB231" s="91">
        <v>67.099999999999994</v>
      </c>
      <c r="AC231" s="91">
        <v>52.6</v>
      </c>
      <c r="AD231" s="91">
        <v>98.8</v>
      </c>
      <c r="AE231" s="91">
        <v>59.2</v>
      </c>
      <c r="AF231" s="91">
        <v>65.400000000000006</v>
      </c>
      <c r="AG231" s="91">
        <v>110.7</v>
      </c>
      <c r="AH231" s="91">
        <v>114.3</v>
      </c>
      <c r="AI231" s="91">
        <v>66.5</v>
      </c>
      <c r="AJ231" s="91">
        <v>58.3</v>
      </c>
      <c r="AK231" s="91">
        <v>38</v>
      </c>
      <c r="AL231" s="91">
        <v>75.7</v>
      </c>
      <c r="AM231" s="91">
        <v>72.599999999999994</v>
      </c>
      <c r="AN231" s="91">
        <v>101.8</v>
      </c>
      <c r="AO231" s="91">
        <v>145.69999999999999</v>
      </c>
      <c r="AP231" s="91">
        <v>99.8</v>
      </c>
      <c r="AQ231" s="91">
        <v>129.4</v>
      </c>
      <c r="AR231" s="91">
        <v>148.30000000000001</v>
      </c>
      <c r="AS231" s="91">
        <v>156.69999999999999</v>
      </c>
      <c r="AT231" s="91">
        <v>36.9</v>
      </c>
      <c r="AU231" s="91">
        <v>45</v>
      </c>
      <c r="AV231" s="91">
        <v>38.5</v>
      </c>
      <c r="AW231" s="91">
        <v>33.799999999999997</v>
      </c>
      <c r="AX231" s="91">
        <v>37.799999999999997</v>
      </c>
      <c r="AY231" s="91">
        <v>45.5</v>
      </c>
      <c r="AZ231" s="91">
        <v>35.200000000000003</v>
      </c>
      <c r="BA231" s="89" t="s">
        <v>105</v>
      </c>
      <c r="BB231" s="89" t="s">
        <v>105</v>
      </c>
      <c r="BC231" s="89" t="s">
        <v>105</v>
      </c>
    </row>
    <row r="232" spans="1:55">
      <c r="A232" s="84" t="s">
        <v>326</v>
      </c>
      <c r="B232" s="84" t="s">
        <v>309</v>
      </c>
      <c r="C232" s="89" t="s">
        <v>105</v>
      </c>
      <c r="D232" s="89" t="s">
        <v>105</v>
      </c>
      <c r="E232" s="89" t="s">
        <v>105</v>
      </c>
      <c r="F232" s="89" t="s">
        <v>105</v>
      </c>
      <c r="G232" s="89" t="s">
        <v>105</v>
      </c>
      <c r="H232" s="89" t="s">
        <v>105</v>
      </c>
      <c r="I232" s="89" t="s">
        <v>105</v>
      </c>
      <c r="J232" s="89" t="s">
        <v>105</v>
      </c>
      <c r="K232" s="89" t="s">
        <v>105</v>
      </c>
      <c r="L232" s="89" t="s">
        <v>105</v>
      </c>
      <c r="M232" s="89" t="s">
        <v>105</v>
      </c>
      <c r="N232" s="89" t="s">
        <v>105</v>
      </c>
      <c r="O232" s="89" t="s">
        <v>105</v>
      </c>
      <c r="P232" s="89" t="s">
        <v>105</v>
      </c>
      <c r="Q232" s="89" t="s">
        <v>105</v>
      </c>
      <c r="R232" s="89" t="s">
        <v>105</v>
      </c>
      <c r="S232" s="89" t="s">
        <v>105</v>
      </c>
      <c r="T232" s="89" t="s">
        <v>105</v>
      </c>
      <c r="U232" s="89" t="s">
        <v>105</v>
      </c>
      <c r="V232" s="89" t="s">
        <v>105</v>
      </c>
      <c r="W232" s="89" t="s">
        <v>105</v>
      </c>
      <c r="X232" s="89" t="s">
        <v>105</v>
      </c>
      <c r="Y232" s="89" t="s">
        <v>105</v>
      </c>
      <c r="Z232" s="89" t="s">
        <v>105</v>
      </c>
      <c r="AA232" s="89" t="s">
        <v>105</v>
      </c>
      <c r="AB232" s="89" t="s">
        <v>105</v>
      </c>
      <c r="AC232" s="89" t="s">
        <v>105</v>
      </c>
      <c r="AD232" s="89" t="s">
        <v>105</v>
      </c>
      <c r="AE232" s="89" t="s">
        <v>105</v>
      </c>
      <c r="AF232" s="89" t="s">
        <v>105</v>
      </c>
      <c r="AG232" s="89" t="s">
        <v>105</v>
      </c>
      <c r="AH232" s="89" t="s">
        <v>105</v>
      </c>
      <c r="AI232" s="89" t="s">
        <v>105</v>
      </c>
      <c r="AJ232" s="89" t="s">
        <v>105</v>
      </c>
      <c r="AK232" s="89" t="s">
        <v>105</v>
      </c>
      <c r="AL232" s="89" t="s">
        <v>105</v>
      </c>
      <c r="AM232" s="89" t="s">
        <v>105</v>
      </c>
      <c r="AN232" s="89" t="s">
        <v>105</v>
      </c>
      <c r="AO232" s="89" t="s">
        <v>105</v>
      </c>
      <c r="AP232" s="89" t="s">
        <v>105</v>
      </c>
      <c r="AQ232" s="89" t="s">
        <v>105</v>
      </c>
      <c r="AR232" s="89" t="s">
        <v>105</v>
      </c>
      <c r="AS232" s="89" t="s">
        <v>105</v>
      </c>
      <c r="AT232" s="89" t="s">
        <v>105</v>
      </c>
      <c r="AU232" s="89" t="s">
        <v>105</v>
      </c>
      <c r="AV232" s="89" t="s">
        <v>105</v>
      </c>
      <c r="AW232" s="89" t="s">
        <v>105</v>
      </c>
      <c r="AX232" s="89" t="s">
        <v>105</v>
      </c>
      <c r="AY232" s="89" t="s">
        <v>105</v>
      </c>
      <c r="AZ232" s="89" t="s">
        <v>105</v>
      </c>
      <c r="BA232" s="89" t="s">
        <v>105</v>
      </c>
      <c r="BB232" s="89" t="s">
        <v>105</v>
      </c>
      <c r="BC232" s="89" t="s">
        <v>105</v>
      </c>
    </row>
    <row r="233" spans="1:55">
      <c r="A233" s="84" t="s">
        <v>326</v>
      </c>
      <c r="B233" s="84" t="s">
        <v>310</v>
      </c>
      <c r="C233" s="89" t="s">
        <v>105</v>
      </c>
      <c r="D233" s="89" t="s">
        <v>105</v>
      </c>
      <c r="E233" s="89" t="s">
        <v>105</v>
      </c>
      <c r="F233" s="89" t="s">
        <v>105</v>
      </c>
      <c r="G233" s="89" t="s">
        <v>105</v>
      </c>
      <c r="H233" s="89" t="s">
        <v>105</v>
      </c>
      <c r="I233" s="89" t="s">
        <v>105</v>
      </c>
      <c r="J233" s="89" t="s">
        <v>105</v>
      </c>
      <c r="K233" s="89" t="s">
        <v>105</v>
      </c>
      <c r="L233" s="89" t="s">
        <v>105</v>
      </c>
      <c r="M233" s="89" t="s">
        <v>105</v>
      </c>
      <c r="N233" s="89" t="s">
        <v>105</v>
      </c>
      <c r="O233" s="89" t="s">
        <v>105</v>
      </c>
      <c r="P233" s="89" t="s">
        <v>105</v>
      </c>
      <c r="Q233" s="89" t="s">
        <v>105</v>
      </c>
      <c r="R233" s="89" t="s">
        <v>105</v>
      </c>
      <c r="S233" s="89" t="s">
        <v>105</v>
      </c>
      <c r="T233" s="89" t="s">
        <v>105</v>
      </c>
      <c r="U233" s="89" t="s">
        <v>105</v>
      </c>
      <c r="V233" s="89" t="s">
        <v>105</v>
      </c>
      <c r="W233" s="89" t="s">
        <v>105</v>
      </c>
      <c r="X233" s="89" t="s">
        <v>105</v>
      </c>
      <c r="Y233" s="89" t="s">
        <v>105</v>
      </c>
      <c r="Z233" s="89" t="s">
        <v>105</v>
      </c>
      <c r="AA233" s="89" t="s">
        <v>105</v>
      </c>
      <c r="AB233" s="89" t="s">
        <v>105</v>
      </c>
      <c r="AC233" s="89" t="s">
        <v>105</v>
      </c>
      <c r="AD233" s="89" t="s">
        <v>105</v>
      </c>
      <c r="AE233" s="89" t="s">
        <v>105</v>
      </c>
      <c r="AF233" s="89" t="s">
        <v>105</v>
      </c>
      <c r="AG233" s="89" t="s">
        <v>105</v>
      </c>
      <c r="AH233" s="89" t="s">
        <v>105</v>
      </c>
      <c r="AI233" s="89" t="s">
        <v>105</v>
      </c>
      <c r="AJ233" s="89" t="s">
        <v>105</v>
      </c>
      <c r="AK233" s="89" t="s">
        <v>105</v>
      </c>
      <c r="AL233" s="89" t="s">
        <v>105</v>
      </c>
      <c r="AM233" s="89" t="s">
        <v>105</v>
      </c>
      <c r="AN233" s="89" t="s">
        <v>105</v>
      </c>
      <c r="AO233" s="89" t="s">
        <v>105</v>
      </c>
      <c r="AP233" s="89" t="s">
        <v>105</v>
      </c>
      <c r="AQ233" s="89" t="s">
        <v>105</v>
      </c>
      <c r="AR233" s="89" t="s">
        <v>105</v>
      </c>
      <c r="AS233" s="89" t="s">
        <v>105</v>
      </c>
      <c r="AT233" s="89" t="s">
        <v>105</v>
      </c>
      <c r="AU233" s="89" t="s">
        <v>105</v>
      </c>
      <c r="AV233" s="89" t="s">
        <v>105</v>
      </c>
      <c r="AW233" s="89" t="s">
        <v>105</v>
      </c>
      <c r="AX233" s="89" t="s">
        <v>105</v>
      </c>
      <c r="AY233" s="89" t="s">
        <v>105</v>
      </c>
      <c r="AZ233" s="89" t="s">
        <v>105</v>
      </c>
      <c r="BA233" s="89" t="s">
        <v>105</v>
      </c>
      <c r="BB233" s="89" t="s">
        <v>105</v>
      </c>
      <c r="BC233" s="89" t="s">
        <v>105</v>
      </c>
    </row>
    <row r="234" spans="1:55">
      <c r="A234" s="84" t="s">
        <v>326</v>
      </c>
      <c r="B234" s="84" t="s">
        <v>311</v>
      </c>
      <c r="C234" s="89" t="s">
        <v>105</v>
      </c>
      <c r="D234" s="89" t="s">
        <v>105</v>
      </c>
      <c r="E234" s="89" t="s">
        <v>105</v>
      </c>
      <c r="F234" s="89" t="s">
        <v>105</v>
      </c>
      <c r="G234" s="89" t="s">
        <v>105</v>
      </c>
      <c r="H234" s="89" t="s">
        <v>105</v>
      </c>
      <c r="I234" s="89" t="s">
        <v>105</v>
      </c>
      <c r="J234" s="89" t="s">
        <v>105</v>
      </c>
      <c r="K234" s="89" t="s">
        <v>105</v>
      </c>
      <c r="L234" s="89" t="s">
        <v>105</v>
      </c>
      <c r="M234" s="89" t="s">
        <v>105</v>
      </c>
      <c r="N234" s="89" t="s">
        <v>105</v>
      </c>
      <c r="O234" s="89" t="s">
        <v>105</v>
      </c>
      <c r="P234" s="89" t="s">
        <v>105</v>
      </c>
      <c r="Q234" s="89" t="s">
        <v>105</v>
      </c>
      <c r="R234" s="89" t="s">
        <v>105</v>
      </c>
      <c r="S234" s="89" t="s">
        <v>105</v>
      </c>
      <c r="T234" s="89" t="s">
        <v>105</v>
      </c>
      <c r="U234" s="89" t="s">
        <v>105</v>
      </c>
      <c r="V234" s="89" t="s">
        <v>105</v>
      </c>
      <c r="W234" s="89" t="s">
        <v>105</v>
      </c>
      <c r="X234" s="89" t="s">
        <v>105</v>
      </c>
      <c r="Y234" s="89" t="s">
        <v>105</v>
      </c>
      <c r="Z234" s="89" t="s">
        <v>105</v>
      </c>
      <c r="AA234" s="89" t="s">
        <v>105</v>
      </c>
      <c r="AB234" s="89" t="s">
        <v>105</v>
      </c>
      <c r="AC234" s="89" t="s">
        <v>105</v>
      </c>
      <c r="AD234" s="89" t="s">
        <v>105</v>
      </c>
      <c r="AE234" s="89" t="s">
        <v>105</v>
      </c>
      <c r="AF234" s="89" t="s">
        <v>105</v>
      </c>
      <c r="AG234" s="89" t="s">
        <v>105</v>
      </c>
      <c r="AH234" s="89" t="s">
        <v>105</v>
      </c>
      <c r="AI234" s="89" t="s">
        <v>105</v>
      </c>
      <c r="AJ234" s="89" t="s">
        <v>105</v>
      </c>
      <c r="AK234" s="89" t="s">
        <v>105</v>
      </c>
      <c r="AL234" s="89" t="s">
        <v>105</v>
      </c>
      <c r="AM234" s="89" t="s">
        <v>105</v>
      </c>
      <c r="AN234" s="89" t="s">
        <v>105</v>
      </c>
      <c r="AO234" s="89" t="s">
        <v>105</v>
      </c>
      <c r="AP234" s="89" t="s">
        <v>105</v>
      </c>
      <c r="AQ234" s="89" t="s">
        <v>105</v>
      </c>
      <c r="AR234" s="89" t="s">
        <v>105</v>
      </c>
      <c r="AS234" s="89" t="s">
        <v>105</v>
      </c>
      <c r="AT234" s="89" t="s">
        <v>105</v>
      </c>
      <c r="AU234" s="89" t="s">
        <v>105</v>
      </c>
      <c r="AV234" s="89" t="s">
        <v>105</v>
      </c>
      <c r="AW234" s="89" t="s">
        <v>105</v>
      </c>
      <c r="AX234" s="89" t="s">
        <v>105</v>
      </c>
      <c r="AY234" s="89" t="s">
        <v>105</v>
      </c>
      <c r="AZ234" s="89" t="s">
        <v>105</v>
      </c>
      <c r="BA234" s="89" t="s">
        <v>105</v>
      </c>
      <c r="BB234" s="89" t="s">
        <v>105</v>
      </c>
      <c r="BC234" s="89" t="s">
        <v>105</v>
      </c>
    </row>
    <row r="235" spans="1:55">
      <c r="A235" s="84" t="s">
        <v>326</v>
      </c>
      <c r="B235" s="84" t="s">
        <v>312</v>
      </c>
      <c r="C235" s="89" t="s">
        <v>105</v>
      </c>
      <c r="D235" s="89" t="s">
        <v>105</v>
      </c>
      <c r="E235" s="89" t="s">
        <v>105</v>
      </c>
      <c r="F235" s="89" t="s">
        <v>105</v>
      </c>
      <c r="G235" s="89" t="s">
        <v>105</v>
      </c>
      <c r="H235" s="89" t="s">
        <v>105</v>
      </c>
      <c r="I235" s="89" t="s">
        <v>105</v>
      </c>
      <c r="J235" s="89" t="s">
        <v>105</v>
      </c>
      <c r="K235" s="89" t="s">
        <v>105</v>
      </c>
      <c r="L235" s="89" t="s">
        <v>105</v>
      </c>
      <c r="M235" s="89" t="s">
        <v>105</v>
      </c>
      <c r="N235" s="89" t="s">
        <v>105</v>
      </c>
      <c r="O235" s="89" t="s">
        <v>105</v>
      </c>
      <c r="P235" s="89" t="s">
        <v>105</v>
      </c>
      <c r="Q235" s="89" t="s">
        <v>105</v>
      </c>
      <c r="R235" s="89" t="s">
        <v>105</v>
      </c>
      <c r="S235" s="89" t="s">
        <v>105</v>
      </c>
      <c r="T235" s="89" t="s">
        <v>105</v>
      </c>
      <c r="U235" s="89" t="s">
        <v>105</v>
      </c>
      <c r="V235" s="89" t="s">
        <v>105</v>
      </c>
      <c r="W235" s="89" t="s">
        <v>105</v>
      </c>
      <c r="X235" s="89" t="s">
        <v>105</v>
      </c>
      <c r="Y235" s="89" t="s">
        <v>105</v>
      </c>
      <c r="Z235" s="89" t="s">
        <v>105</v>
      </c>
      <c r="AA235" s="89" t="s">
        <v>105</v>
      </c>
      <c r="AB235" s="89" t="s">
        <v>105</v>
      </c>
      <c r="AC235" s="89" t="s">
        <v>105</v>
      </c>
      <c r="AD235" s="89" t="s">
        <v>105</v>
      </c>
      <c r="AE235" s="89" t="s">
        <v>105</v>
      </c>
      <c r="AF235" s="89" t="s">
        <v>105</v>
      </c>
      <c r="AG235" s="89" t="s">
        <v>105</v>
      </c>
      <c r="AH235" s="89" t="s">
        <v>105</v>
      </c>
      <c r="AI235" s="89" t="s">
        <v>105</v>
      </c>
      <c r="AJ235" s="89" t="s">
        <v>105</v>
      </c>
      <c r="AK235" s="89" t="s">
        <v>105</v>
      </c>
      <c r="AL235" s="89" t="s">
        <v>105</v>
      </c>
      <c r="AM235" s="89" t="s">
        <v>105</v>
      </c>
      <c r="AN235" s="89" t="s">
        <v>105</v>
      </c>
      <c r="AO235" s="89" t="s">
        <v>105</v>
      </c>
      <c r="AP235" s="89" t="s">
        <v>105</v>
      </c>
      <c r="AQ235" s="89" t="s">
        <v>105</v>
      </c>
      <c r="AR235" s="89" t="s">
        <v>105</v>
      </c>
      <c r="AS235" s="89" t="s">
        <v>105</v>
      </c>
      <c r="AT235" s="89" t="s">
        <v>105</v>
      </c>
      <c r="AU235" s="89" t="s">
        <v>105</v>
      </c>
      <c r="AV235" s="89" t="s">
        <v>105</v>
      </c>
      <c r="AW235" s="89" t="s">
        <v>105</v>
      </c>
      <c r="AX235" s="89" t="s">
        <v>105</v>
      </c>
      <c r="AY235" s="89" t="s">
        <v>105</v>
      </c>
      <c r="AZ235" s="89" t="s">
        <v>105</v>
      </c>
      <c r="BA235" s="89" t="s">
        <v>105</v>
      </c>
      <c r="BB235" s="89" t="s">
        <v>105</v>
      </c>
      <c r="BC235" s="89" t="s">
        <v>105</v>
      </c>
    </row>
    <row r="236" spans="1:55">
      <c r="A236" s="84" t="s">
        <v>326</v>
      </c>
      <c r="B236" s="84" t="s">
        <v>313</v>
      </c>
      <c r="C236" s="89" t="s">
        <v>105</v>
      </c>
      <c r="D236" s="89" t="s">
        <v>105</v>
      </c>
      <c r="E236" s="89" t="s">
        <v>105</v>
      </c>
      <c r="F236" s="89" t="s">
        <v>105</v>
      </c>
      <c r="G236" s="89" t="s">
        <v>105</v>
      </c>
      <c r="H236" s="89" t="s">
        <v>105</v>
      </c>
      <c r="I236" s="89" t="s">
        <v>105</v>
      </c>
      <c r="J236" s="89" t="s">
        <v>105</v>
      </c>
      <c r="K236" s="89" t="s">
        <v>105</v>
      </c>
      <c r="L236" s="89" t="s">
        <v>105</v>
      </c>
      <c r="M236" s="89" t="s">
        <v>105</v>
      </c>
      <c r="N236" s="89" t="s">
        <v>105</v>
      </c>
      <c r="O236" s="89" t="s">
        <v>105</v>
      </c>
      <c r="P236" s="89" t="s">
        <v>105</v>
      </c>
      <c r="Q236" s="89" t="s">
        <v>105</v>
      </c>
      <c r="R236" s="89" t="s">
        <v>105</v>
      </c>
      <c r="S236" s="89" t="s">
        <v>105</v>
      </c>
      <c r="T236" s="89" t="s">
        <v>105</v>
      </c>
      <c r="U236" s="89" t="s">
        <v>105</v>
      </c>
      <c r="V236" s="89" t="s">
        <v>105</v>
      </c>
      <c r="W236" s="89" t="s">
        <v>105</v>
      </c>
      <c r="X236" s="89" t="s">
        <v>105</v>
      </c>
      <c r="Y236" s="89" t="s">
        <v>105</v>
      </c>
      <c r="Z236" s="89" t="s">
        <v>105</v>
      </c>
      <c r="AA236" s="89" t="s">
        <v>105</v>
      </c>
      <c r="AB236" s="89" t="s">
        <v>105</v>
      </c>
      <c r="AC236" s="89" t="s">
        <v>105</v>
      </c>
      <c r="AD236" s="89" t="s">
        <v>105</v>
      </c>
      <c r="AE236" s="89" t="s">
        <v>105</v>
      </c>
      <c r="AF236" s="89" t="s">
        <v>105</v>
      </c>
      <c r="AG236" s="89" t="s">
        <v>105</v>
      </c>
      <c r="AH236" s="89" t="s">
        <v>105</v>
      </c>
      <c r="AI236" s="89" t="s">
        <v>105</v>
      </c>
      <c r="AJ236" s="89" t="s">
        <v>105</v>
      </c>
      <c r="AK236" s="89" t="s">
        <v>105</v>
      </c>
      <c r="AL236" s="89" t="s">
        <v>105</v>
      </c>
      <c r="AM236" s="89" t="s">
        <v>105</v>
      </c>
      <c r="AN236" s="89" t="s">
        <v>105</v>
      </c>
      <c r="AO236" s="89" t="s">
        <v>105</v>
      </c>
      <c r="AP236" s="89" t="s">
        <v>105</v>
      </c>
      <c r="AQ236" s="89" t="s">
        <v>105</v>
      </c>
      <c r="AR236" s="89" t="s">
        <v>105</v>
      </c>
      <c r="AS236" s="89" t="s">
        <v>105</v>
      </c>
      <c r="AT236" s="89" t="s">
        <v>105</v>
      </c>
      <c r="AU236" s="89" t="s">
        <v>105</v>
      </c>
      <c r="AV236" s="89" t="s">
        <v>105</v>
      </c>
      <c r="AW236" s="89" t="s">
        <v>105</v>
      </c>
      <c r="AX236" s="89" t="s">
        <v>105</v>
      </c>
      <c r="AY236" s="89" t="s">
        <v>105</v>
      </c>
      <c r="AZ236" s="89" t="s">
        <v>105</v>
      </c>
      <c r="BA236" s="89" t="s">
        <v>105</v>
      </c>
      <c r="BB236" s="89" t="s">
        <v>105</v>
      </c>
      <c r="BC236" s="89" t="s">
        <v>105</v>
      </c>
    </row>
    <row r="237" spans="1:55">
      <c r="A237" s="84" t="s">
        <v>326</v>
      </c>
      <c r="B237" s="84" t="s">
        <v>314</v>
      </c>
      <c r="C237" s="89" t="s">
        <v>105</v>
      </c>
      <c r="D237" s="89" t="s">
        <v>105</v>
      </c>
      <c r="E237" s="89" t="s">
        <v>105</v>
      </c>
      <c r="F237" s="89" t="s">
        <v>105</v>
      </c>
      <c r="G237" s="89" t="s">
        <v>105</v>
      </c>
      <c r="H237" s="89" t="s">
        <v>105</v>
      </c>
      <c r="I237" s="89" t="s">
        <v>105</v>
      </c>
      <c r="J237" s="89" t="s">
        <v>105</v>
      </c>
      <c r="K237" s="89" t="s">
        <v>105</v>
      </c>
      <c r="L237" s="89" t="s">
        <v>105</v>
      </c>
      <c r="M237" s="89" t="s">
        <v>105</v>
      </c>
      <c r="N237" s="89" t="s">
        <v>105</v>
      </c>
      <c r="O237" s="89" t="s">
        <v>105</v>
      </c>
      <c r="P237" s="89" t="s">
        <v>105</v>
      </c>
      <c r="Q237" s="89" t="s">
        <v>105</v>
      </c>
      <c r="R237" s="89" t="s">
        <v>105</v>
      </c>
      <c r="S237" s="89" t="s">
        <v>105</v>
      </c>
      <c r="T237" s="89" t="s">
        <v>105</v>
      </c>
      <c r="U237" s="89" t="s">
        <v>105</v>
      </c>
      <c r="V237" s="89" t="s">
        <v>105</v>
      </c>
      <c r="W237" s="89" t="s">
        <v>105</v>
      </c>
      <c r="X237" s="89" t="s">
        <v>105</v>
      </c>
      <c r="Y237" s="89" t="s">
        <v>105</v>
      </c>
      <c r="Z237" s="89" t="s">
        <v>105</v>
      </c>
      <c r="AA237" s="89" t="s">
        <v>105</v>
      </c>
      <c r="AB237" s="89" t="s">
        <v>105</v>
      </c>
      <c r="AC237" s="89" t="s">
        <v>105</v>
      </c>
      <c r="AD237" s="89" t="s">
        <v>105</v>
      </c>
      <c r="AE237" s="89" t="s">
        <v>105</v>
      </c>
      <c r="AF237" s="89" t="s">
        <v>105</v>
      </c>
      <c r="AG237" s="89" t="s">
        <v>105</v>
      </c>
      <c r="AH237" s="89" t="s">
        <v>105</v>
      </c>
      <c r="AI237" s="89" t="s">
        <v>105</v>
      </c>
      <c r="AJ237" s="89" t="s">
        <v>105</v>
      </c>
      <c r="AK237" s="89" t="s">
        <v>105</v>
      </c>
      <c r="AL237" s="89" t="s">
        <v>105</v>
      </c>
      <c r="AM237" s="89" t="s">
        <v>105</v>
      </c>
      <c r="AN237" s="89" t="s">
        <v>105</v>
      </c>
      <c r="AO237" s="89" t="s">
        <v>105</v>
      </c>
      <c r="AP237" s="89" t="s">
        <v>105</v>
      </c>
      <c r="AQ237" s="89" t="s">
        <v>105</v>
      </c>
      <c r="AR237" s="89" t="s">
        <v>105</v>
      </c>
      <c r="AS237" s="89" t="s">
        <v>105</v>
      </c>
      <c r="AT237" s="89" t="s">
        <v>105</v>
      </c>
      <c r="AU237" s="89" t="s">
        <v>105</v>
      </c>
      <c r="AV237" s="89" t="s">
        <v>105</v>
      </c>
      <c r="AW237" s="89" t="s">
        <v>105</v>
      </c>
      <c r="AX237" s="89" t="s">
        <v>105</v>
      </c>
      <c r="AY237" s="89" t="s">
        <v>105</v>
      </c>
      <c r="AZ237" s="89" t="s">
        <v>105</v>
      </c>
      <c r="BA237" s="89" t="s">
        <v>105</v>
      </c>
      <c r="BB237" s="89" t="s">
        <v>105</v>
      </c>
      <c r="BC237" s="89" t="s">
        <v>105</v>
      </c>
    </row>
    <row r="238" spans="1:55">
      <c r="A238" s="84" t="s">
        <v>326</v>
      </c>
      <c r="B238" s="84" t="s">
        <v>315</v>
      </c>
      <c r="C238" s="89" t="s">
        <v>105</v>
      </c>
      <c r="D238" s="89" t="s">
        <v>105</v>
      </c>
      <c r="E238" s="89" t="s">
        <v>105</v>
      </c>
      <c r="F238" s="89" t="s">
        <v>105</v>
      </c>
      <c r="G238" s="89" t="s">
        <v>105</v>
      </c>
      <c r="H238" s="89" t="s">
        <v>105</v>
      </c>
      <c r="I238" s="89" t="s">
        <v>105</v>
      </c>
      <c r="J238" s="89" t="s">
        <v>105</v>
      </c>
      <c r="K238" s="89" t="s">
        <v>105</v>
      </c>
      <c r="L238" s="89" t="s">
        <v>105</v>
      </c>
      <c r="M238" s="89" t="s">
        <v>105</v>
      </c>
      <c r="N238" s="89" t="s">
        <v>105</v>
      </c>
      <c r="O238" s="89" t="s">
        <v>105</v>
      </c>
      <c r="P238" s="89" t="s">
        <v>105</v>
      </c>
      <c r="Q238" s="89" t="s">
        <v>105</v>
      </c>
      <c r="R238" s="89" t="s">
        <v>105</v>
      </c>
      <c r="S238" s="89" t="s">
        <v>105</v>
      </c>
      <c r="T238" s="89" t="s">
        <v>105</v>
      </c>
      <c r="U238" s="89" t="s">
        <v>105</v>
      </c>
      <c r="V238" s="89" t="s">
        <v>105</v>
      </c>
      <c r="W238" s="89" t="s">
        <v>105</v>
      </c>
      <c r="X238" s="89" t="s">
        <v>105</v>
      </c>
      <c r="Y238" s="89" t="s">
        <v>105</v>
      </c>
      <c r="Z238" s="89" t="s">
        <v>105</v>
      </c>
      <c r="AA238" s="89" t="s">
        <v>105</v>
      </c>
      <c r="AB238" s="89" t="s">
        <v>105</v>
      </c>
      <c r="AC238" s="89" t="s">
        <v>105</v>
      </c>
      <c r="AD238" s="89" t="s">
        <v>105</v>
      </c>
      <c r="AE238" s="89" t="s">
        <v>105</v>
      </c>
      <c r="AF238" s="89" t="s">
        <v>105</v>
      </c>
      <c r="AG238" s="89" t="s">
        <v>105</v>
      </c>
      <c r="AH238" s="89" t="s">
        <v>105</v>
      </c>
      <c r="AI238" s="89" t="s">
        <v>105</v>
      </c>
      <c r="AJ238" s="89" t="s">
        <v>105</v>
      </c>
      <c r="AK238" s="89" t="s">
        <v>105</v>
      </c>
      <c r="AL238" s="89" t="s">
        <v>105</v>
      </c>
      <c r="AM238" s="89" t="s">
        <v>105</v>
      </c>
      <c r="AN238" s="89" t="s">
        <v>105</v>
      </c>
      <c r="AO238" s="89" t="s">
        <v>105</v>
      </c>
      <c r="AP238" s="89" t="s">
        <v>105</v>
      </c>
      <c r="AQ238" s="89" t="s">
        <v>105</v>
      </c>
      <c r="AR238" s="89" t="s">
        <v>105</v>
      </c>
      <c r="AS238" s="89" t="s">
        <v>105</v>
      </c>
      <c r="AT238" s="89" t="s">
        <v>105</v>
      </c>
      <c r="AU238" s="89" t="s">
        <v>105</v>
      </c>
      <c r="AV238" s="89" t="s">
        <v>105</v>
      </c>
      <c r="AW238" s="89" t="s">
        <v>105</v>
      </c>
      <c r="AX238" s="89" t="s">
        <v>105</v>
      </c>
      <c r="AY238" s="89" t="s">
        <v>105</v>
      </c>
      <c r="AZ238" s="89" t="s">
        <v>105</v>
      </c>
      <c r="BA238" s="89" t="s">
        <v>105</v>
      </c>
      <c r="BB238" s="89" t="s">
        <v>105</v>
      </c>
      <c r="BC238" s="89" t="s">
        <v>105</v>
      </c>
    </row>
    <row r="239" spans="1:55">
      <c r="A239" s="84" t="s">
        <v>326</v>
      </c>
      <c r="B239" s="84" t="s">
        <v>316</v>
      </c>
      <c r="C239" s="89" t="s">
        <v>105</v>
      </c>
      <c r="D239" s="89" t="s">
        <v>105</v>
      </c>
      <c r="E239" s="89" t="s">
        <v>105</v>
      </c>
      <c r="F239" s="89" t="s">
        <v>105</v>
      </c>
      <c r="G239" s="89" t="s">
        <v>105</v>
      </c>
      <c r="H239" s="89" t="s">
        <v>105</v>
      </c>
      <c r="I239" s="89" t="s">
        <v>105</v>
      </c>
      <c r="J239" s="89" t="s">
        <v>105</v>
      </c>
      <c r="K239" s="89" t="s">
        <v>105</v>
      </c>
      <c r="L239" s="89" t="s">
        <v>105</v>
      </c>
      <c r="M239" s="89" t="s">
        <v>105</v>
      </c>
      <c r="N239" s="89" t="s">
        <v>105</v>
      </c>
      <c r="O239" s="89" t="s">
        <v>105</v>
      </c>
      <c r="P239" s="89" t="s">
        <v>105</v>
      </c>
      <c r="Q239" s="89" t="s">
        <v>105</v>
      </c>
      <c r="R239" s="89" t="s">
        <v>105</v>
      </c>
      <c r="S239" s="89" t="s">
        <v>105</v>
      </c>
      <c r="T239" s="89" t="s">
        <v>105</v>
      </c>
      <c r="U239" s="89" t="s">
        <v>105</v>
      </c>
      <c r="V239" s="89" t="s">
        <v>105</v>
      </c>
      <c r="W239" s="89" t="s">
        <v>105</v>
      </c>
      <c r="X239" s="89" t="s">
        <v>105</v>
      </c>
      <c r="Y239" s="89" t="s">
        <v>105</v>
      </c>
      <c r="Z239" s="89" t="s">
        <v>105</v>
      </c>
      <c r="AA239" s="89" t="s">
        <v>105</v>
      </c>
      <c r="AB239" s="89" t="s">
        <v>105</v>
      </c>
      <c r="AC239" s="89" t="s">
        <v>105</v>
      </c>
      <c r="AD239" s="89" t="s">
        <v>105</v>
      </c>
      <c r="AE239" s="89" t="s">
        <v>105</v>
      </c>
      <c r="AF239" s="89" t="s">
        <v>105</v>
      </c>
      <c r="AG239" s="89" t="s">
        <v>105</v>
      </c>
      <c r="AH239" s="89" t="s">
        <v>105</v>
      </c>
      <c r="AI239" s="89" t="s">
        <v>105</v>
      </c>
      <c r="AJ239" s="89" t="s">
        <v>105</v>
      </c>
      <c r="AK239" s="89" t="s">
        <v>105</v>
      </c>
      <c r="AL239" s="89" t="s">
        <v>105</v>
      </c>
      <c r="AM239" s="89" t="s">
        <v>105</v>
      </c>
      <c r="AN239" s="89" t="s">
        <v>105</v>
      </c>
      <c r="AO239" s="89" t="s">
        <v>105</v>
      </c>
      <c r="AP239" s="89" t="s">
        <v>105</v>
      </c>
      <c r="AQ239" s="89" t="s">
        <v>105</v>
      </c>
      <c r="AR239" s="89" t="s">
        <v>105</v>
      </c>
      <c r="AS239" s="89" t="s">
        <v>105</v>
      </c>
      <c r="AT239" s="89" t="s">
        <v>105</v>
      </c>
      <c r="AU239" s="89" t="s">
        <v>105</v>
      </c>
      <c r="AV239" s="89" t="s">
        <v>105</v>
      </c>
      <c r="AW239" s="89" t="s">
        <v>105</v>
      </c>
      <c r="AX239" s="89" t="s">
        <v>105</v>
      </c>
      <c r="AY239" s="89" t="s">
        <v>105</v>
      </c>
      <c r="AZ239" s="89" t="s">
        <v>105</v>
      </c>
      <c r="BA239" s="89" t="s">
        <v>105</v>
      </c>
      <c r="BB239" s="89" t="s">
        <v>105</v>
      </c>
      <c r="BC239" s="89" t="s">
        <v>105</v>
      </c>
    </row>
    <row r="240" spans="1:55">
      <c r="A240" s="84" t="s">
        <v>326</v>
      </c>
      <c r="B240" s="84" t="s">
        <v>317</v>
      </c>
      <c r="C240" s="89" t="s">
        <v>105</v>
      </c>
      <c r="D240" s="89" t="s">
        <v>105</v>
      </c>
      <c r="E240" s="89" t="s">
        <v>105</v>
      </c>
      <c r="F240" s="89" t="s">
        <v>105</v>
      </c>
      <c r="G240" s="89" t="s">
        <v>105</v>
      </c>
      <c r="H240" s="89" t="s">
        <v>105</v>
      </c>
      <c r="I240" s="89" t="s">
        <v>105</v>
      </c>
      <c r="J240" s="89" t="s">
        <v>105</v>
      </c>
      <c r="K240" s="89" t="s">
        <v>105</v>
      </c>
      <c r="L240" s="89" t="s">
        <v>105</v>
      </c>
      <c r="M240" s="89" t="s">
        <v>105</v>
      </c>
      <c r="N240" s="89" t="s">
        <v>105</v>
      </c>
      <c r="O240" s="89" t="s">
        <v>105</v>
      </c>
      <c r="P240" s="89" t="s">
        <v>105</v>
      </c>
      <c r="Q240" s="89" t="s">
        <v>105</v>
      </c>
      <c r="R240" s="89" t="s">
        <v>105</v>
      </c>
      <c r="S240" s="89" t="s">
        <v>105</v>
      </c>
      <c r="T240" s="89" t="s">
        <v>105</v>
      </c>
      <c r="U240" s="89" t="s">
        <v>105</v>
      </c>
      <c r="V240" s="89" t="s">
        <v>105</v>
      </c>
      <c r="W240" s="89" t="s">
        <v>105</v>
      </c>
      <c r="X240" s="89" t="s">
        <v>105</v>
      </c>
      <c r="Y240" s="89" t="s">
        <v>105</v>
      </c>
      <c r="Z240" s="89" t="s">
        <v>105</v>
      </c>
      <c r="AA240" s="89" t="s">
        <v>105</v>
      </c>
      <c r="AB240" s="89" t="s">
        <v>105</v>
      </c>
      <c r="AC240" s="89" t="s">
        <v>105</v>
      </c>
      <c r="AD240" s="89" t="s">
        <v>105</v>
      </c>
      <c r="AE240" s="89" t="s">
        <v>105</v>
      </c>
      <c r="AF240" s="89" t="s">
        <v>105</v>
      </c>
      <c r="AG240" s="89" t="s">
        <v>105</v>
      </c>
      <c r="AH240" s="89" t="s">
        <v>105</v>
      </c>
      <c r="AI240" s="89" t="s">
        <v>105</v>
      </c>
      <c r="AJ240" s="89" t="s">
        <v>105</v>
      </c>
      <c r="AK240" s="89" t="s">
        <v>105</v>
      </c>
      <c r="AL240" s="89" t="s">
        <v>105</v>
      </c>
      <c r="AM240" s="89" t="s">
        <v>105</v>
      </c>
      <c r="AN240" s="89" t="s">
        <v>105</v>
      </c>
      <c r="AO240" s="89" t="s">
        <v>105</v>
      </c>
      <c r="AP240" s="89" t="s">
        <v>105</v>
      </c>
      <c r="AQ240" s="89" t="s">
        <v>105</v>
      </c>
      <c r="AR240" s="89" t="s">
        <v>105</v>
      </c>
      <c r="AS240" s="89" t="s">
        <v>105</v>
      </c>
      <c r="AT240" s="89" t="s">
        <v>105</v>
      </c>
      <c r="AU240" s="89" t="s">
        <v>105</v>
      </c>
      <c r="AV240" s="89" t="s">
        <v>105</v>
      </c>
      <c r="AW240" s="89" t="s">
        <v>105</v>
      </c>
      <c r="AX240" s="89" t="s">
        <v>105</v>
      </c>
      <c r="AY240" s="89" t="s">
        <v>105</v>
      </c>
      <c r="AZ240" s="89" t="s">
        <v>105</v>
      </c>
      <c r="BA240" s="89" t="s">
        <v>105</v>
      </c>
      <c r="BB240" s="89" t="s">
        <v>105</v>
      </c>
      <c r="BC240" s="89" t="s">
        <v>105</v>
      </c>
    </row>
    <row r="241" spans="1:55">
      <c r="A241" s="84" t="s">
        <v>326</v>
      </c>
      <c r="B241" s="84" t="s">
        <v>318</v>
      </c>
      <c r="C241" s="89" t="s">
        <v>105</v>
      </c>
      <c r="D241" s="89" t="s">
        <v>105</v>
      </c>
      <c r="E241" s="89" t="s">
        <v>105</v>
      </c>
      <c r="F241" s="89" t="s">
        <v>105</v>
      </c>
      <c r="G241" s="89" t="s">
        <v>105</v>
      </c>
      <c r="H241" s="89" t="s">
        <v>105</v>
      </c>
      <c r="I241" s="89" t="s">
        <v>105</v>
      </c>
      <c r="J241" s="89" t="s">
        <v>105</v>
      </c>
      <c r="K241" s="89" t="s">
        <v>105</v>
      </c>
      <c r="L241" s="89" t="s">
        <v>105</v>
      </c>
      <c r="M241" s="89" t="s">
        <v>105</v>
      </c>
      <c r="N241" s="89" t="s">
        <v>105</v>
      </c>
      <c r="O241" s="89" t="s">
        <v>105</v>
      </c>
      <c r="P241" s="89" t="s">
        <v>105</v>
      </c>
      <c r="Q241" s="89" t="s">
        <v>105</v>
      </c>
      <c r="R241" s="89" t="s">
        <v>105</v>
      </c>
      <c r="S241" s="89" t="s">
        <v>105</v>
      </c>
      <c r="T241" s="89" t="s">
        <v>105</v>
      </c>
      <c r="U241" s="89" t="s">
        <v>105</v>
      </c>
      <c r="V241" s="89" t="s">
        <v>105</v>
      </c>
      <c r="W241" s="89" t="s">
        <v>105</v>
      </c>
      <c r="X241" s="89" t="s">
        <v>105</v>
      </c>
      <c r="Y241" s="89" t="s">
        <v>105</v>
      </c>
      <c r="Z241" s="89" t="s">
        <v>105</v>
      </c>
      <c r="AA241" s="89" t="s">
        <v>105</v>
      </c>
      <c r="AB241" s="89" t="s">
        <v>105</v>
      </c>
      <c r="AC241" s="89" t="s">
        <v>105</v>
      </c>
      <c r="AD241" s="89" t="s">
        <v>105</v>
      </c>
      <c r="AE241" s="89" t="s">
        <v>105</v>
      </c>
      <c r="AF241" s="89" t="s">
        <v>105</v>
      </c>
      <c r="AG241" s="89" t="s">
        <v>105</v>
      </c>
      <c r="AH241" s="89" t="s">
        <v>105</v>
      </c>
      <c r="AI241" s="89" t="s">
        <v>105</v>
      </c>
      <c r="AJ241" s="89" t="s">
        <v>105</v>
      </c>
      <c r="AK241" s="89" t="s">
        <v>105</v>
      </c>
      <c r="AL241" s="89" t="s">
        <v>105</v>
      </c>
      <c r="AM241" s="89" t="s">
        <v>105</v>
      </c>
      <c r="AN241" s="89" t="s">
        <v>105</v>
      </c>
      <c r="AO241" s="89" t="s">
        <v>105</v>
      </c>
      <c r="AP241" s="89" t="s">
        <v>105</v>
      </c>
      <c r="AQ241" s="89" t="s">
        <v>105</v>
      </c>
      <c r="AR241" s="89" t="s">
        <v>105</v>
      </c>
      <c r="AS241" s="89" t="s">
        <v>105</v>
      </c>
      <c r="AT241" s="89" t="s">
        <v>105</v>
      </c>
      <c r="AU241" s="89" t="s">
        <v>105</v>
      </c>
      <c r="AV241" s="89" t="s">
        <v>105</v>
      </c>
      <c r="AW241" s="89" t="s">
        <v>105</v>
      </c>
      <c r="AX241" s="89" t="s">
        <v>105</v>
      </c>
      <c r="AY241" s="89" t="s">
        <v>105</v>
      </c>
      <c r="AZ241" s="89" t="s">
        <v>105</v>
      </c>
      <c r="BA241" s="89" t="s">
        <v>105</v>
      </c>
      <c r="BB241" s="89" t="s">
        <v>105</v>
      </c>
      <c r="BC241" s="89" t="s">
        <v>105</v>
      </c>
    </row>
    <row r="242" spans="1:55">
      <c r="A242" s="84" t="s">
        <v>326</v>
      </c>
      <c r="B242" s="84" t="s">
        <v>319</v>
      </c>
      <c r="C242" s="89" t="s">
        <v>105</v>
      </c>
      <c r="D242" s="89" t="s">
        <v>105</v>
      </c>
      <c r="E242" s="89" t="s">
        <v>105</v>
      </c>
      <c r="F242" s="89" t="s">
        <v>105</v>
      </c>
      <c r="G242" s="89" t="s">
        <v>105</v>
      </c>
      <c r="H242" s="89" t="s">
        <v>105</v>
      </c>
      <c r="I242" s="89" t="s">
        <v>105</v>
      </c>
      <c r="J242" s="89" t="s">
        <v>105</v>
      </c>
      <c r="K242" s="89" t="s">
        <v>105</v>
      </c>
      <c r="L242" s="89" t="s">
        <v>105</v>
      </c>
      <c r="M242" s="89" t="s">
        <v>105</v>
      </c>
      <c r="N242" s="89" t="s">
        <v>105</v>
      </c>
      <c r="O242" s="89" t="s">
        <v>105</v>
      </c>
      <c r="P242" s="89" t="s">
        <v>105</v>
      </c>
      <c r="Q242" s="89" t="s">
        <v>105</v>
      </c>
      <c r="R242" s="89" t="s">
        <v>105</v>
      </c>
      <c r="S242" s="89" t="s">
        <v>105</v>
      </c>
      <c r="T242" s="89" t="s">
        <v>105</v>
      </c>
      <c r="U242" s="89" t="s">
        <v>105</v>
      </c>
      <c r="V242" s="89" t="s">
        <v>105</v>
      </c>
      <c r="W242" s="89" t="s">
        <v>105</v>
      </c>
      <c r="X242" s="89" t="s">
        <v>105</v>
      </c>
      <c r="Y242" s="89" t="s">
        <v>105</v>
      </c>
      <c r="Z242" s="89" t="s">
        <v>105</v>
      </c>
      <c r="AA242" s="89" t="s">
        <v>105</v>
      </c>
      <c r="AB242" s="89" t="s">
        <v>105</v>
      </c>
      <c r="AC242" s="89" t="s">
        <v>105</v>
      </c>
      <c r="AD242" s="89" t="s">
        <v>105</v>
      </c>
      <c r="AE242" s="89" t="s">
        <v>105</v>
      </c>
      <c r="AF242" s="89" t="s">
        <v>105</v>
      </c>
      <c r="AG242" s="89" t="s">
        <v>105</v>
      </c>
      <c r="AH242" s="89" t="s">
        <v>105</v>
      </c>
      <c r="AI242" s="89" t="s">
        <v>105</v>
      </c>
      <c r="AJ242" s="89" t="s">
        <v>105</v>
      </c>
      <c r="AK242" s="89" t="s">
        <v>105</v>
      </c>
      <c r="AL242" s="89" t="s">
        <v>105</v>
      </c>
      <c r="AM242" s="89" t="s">
        <v>105</v>
      </c>
      <c r="AN242" s="89" t="s">
        <v>105</v>
      </c>
      <c r="AO242" s="89" t="s">
        <v>105</v>
      </c>
      <c r="AP242" s="89" t="s">
        <v>105</v>
      </c>
      <c r="AQ242" s="89" t="s">
        <v>105</v>
      </c>
      <c r="AR242" s="89" t="s">
        <v>105</v>
      </c>
      <c r="AS242" s="89" t="s">
        <v>105</v>
      </c>
      <c r="AT242" s="89" t="s">
        <v>105</v>
      </c>
      <c r="AU242" s="89" t="s">
        <v>105</v>
      </c>
      <c r="AV242" s="89" t="s">
        <v>105</v>
      </c>
      <c r="AW242" s="89" t="s">
        <v>105</v>
      </c>
      <c r="AX242" s="89" t="s">
        <v>105</v>
      </c>
      <c r="AY242" s="89" t="s">
        <v>105</v>
      </c>
      <c r="AZ242" s="89" t="s">
        <v>105</v>
      </c>
      <c r="BA242" s="89" t="s">
        <v>105</v>
      </c>
      <c r="BB242" s="89" t="s">
        <v>105</v>
      </c>
      <c r="BC242" s="89" t="s">
        <v>105</v>
      </c>
    </row>
    <row r="243" spans="1:55">
      <c r="A243" s="84" t="s">
        <v>326</v>
      </c>
      <c r="B243" s="84" t="s">
        <v>320</v>
      </c>
      <c r="C243" s="89" t="s">
        <v>105</v>
      </c>
      <c r="D243" s="89" t="s">
        <v>105</v>
      </c>
      <c r="E243" s="89" t="s">
        <v>105</v>
      </c>
      <c r="F243" s="89" t="s">
        <v>105</v>
      </c>
      <c r="G243" s="89" t="s">
        <v>105</v>
      </c>
      <c r="H243" s="89" t="s">
        <v>105</v>
      </c>
      <c r="I243" s="89" t="s">
        <v>105</v>
      </c>
      <c r="J243" s="89" t="s">
        <v>105</v>
      </c>
      <c r="K243" s="89" t="s">
        <v>105</v>
      </c>
      <c r="L243" s="89" t="s">
        <v>105</v>
      </c>
      <c r="M243" s="89" t="s">
        <v>105</v>
      </c>
      <c r="N243" s="89" t="s">
        <v>105</v>
      </c>
      <c r="O243" s="89" t="s">
        <v>105</v>
      </c>
      <c r="P243" s="89" t="s">
        <v>105</v>
      </c>
      <c r="Q243" s="89" t="s">
        <v>105</v>
      </c>
      <c r="R243" s="89" t="s">
        <v>105</v>
      </c>
      <c r="S243" s="89" t="s">
        <v>105</v>
      </c>
      <c r="T243" s="89" t="s">
        <v>105</v>
      </c>
      <c r="U243" s="89" t="s">
        <v>105</v>
      </c>
      <c r="V243" s="89" t="s">
        <v>105</v>
      </c>
      <c r="W243" s="89" t="s">
        <v>105</v>
      </c>
      <c r="X243" s="89" t="s">
        <v>105</v>
      </c>
      <c r="Y243" s="89" t="s">
        <v>105</v>
      </c>
      <c r="Z243" s="89" t="s">
        <v>105</v>
      </c>
      <c r="AA243" s="89" t="s">
        <v>105</v>
      </c>
      <c r="AB243" s="89" t="s">
        <v>105</v>
      </c>
      <c r="AC243" s="89" t="s">
        <v>105</v>
      </c>
      <c r="AD243" s="89" t="s">
        <v>105</v>
      </c>
      <c r="AE243" s="89" t="s">
        <v>105</v>
      </c>
      <c r="AF243" s="89" t="s">
        <v>105</v>
      </c>
      <c r="AG243" s="89" t="s">
        <v>105</v>
      </c>
      <c r="AH243" s="89" t="s">
        <v>105</v>
      </c>
      <c r="AI243" s="89" t="s">
        <v>105</v>
      </c>
      <c r="AJ243" s="89" t="s">
        <v>105</v>
      </c>
      <c r="AK243" s="89" t="s">
        <v>105</v>
      </c>
      <c r="AL243" s="89" t="s">
        <v>105</v>
      </c>
      <c r="AM243" s="89" t="s">
        <v>105</v>
      </c>
      <c r="AN243" s="89" t="s">
        <v>105</v>
      </c>
      <c r="AO243" s="89" t="s">
        <v>105</v>
      </c>
      <c r="AP243" s="89" t="s">
        <v>105</v>
      </c>
      <c r="AQ243" s="89" t="s">
        <v>105</v>
      </c>
      <c r="AR243" s="89" t="s">
        <v>105</v>
      </c>
      <c r="AS243" s="89" t="s">
        <v>105</v>
      </c>
      <c r="AT243" s="89" t="s">
        <v>105</v>
      </c>
      <c r="AU243" s="89" t="s">
        <v>105</v>
      </c>
      <c r="AV243" s="89" t="s">
        <v>105</v>
      </c>
      <c r="AW243" s="89" t="s">
        <v>105</v>
      </c>
      <c r="AX243" s="89" t="s">
        <v>105</v>
      </c>
      <c r="AY243" s="89" t="s">
        <v>105</v>
      </c>
      <c r="AZ243" s="89" t="s">
        <v>105</v>
      </c>
      <c r="BA243" s="89" t="s">
        <v>105</v>
      </c>
      <c r="BB243" s="89" t="s">
        <v>105</v>
      </c>
      <c r="BC243" s="89" t="s">
        <v>105</v>
      </c>
    </row>
    <row r="244" spans="1:55">
      <c r="A244" s="84" t="s">
        <v>326</v>
      </c>
      <c r="B244" s="84" t="s">
        <v>321</v>
      </c>
      <c r="C244" s="89" t="s">
        <v>105</v>
      </c>
      <c r="D244" s="89" t="s">
        <v>105</v>
      </c>
      <c r="E244" s="89" t="s">
        <v>105</v>
      </c>
      <c r="F244" s="89" t="s">
        <v>105</v>
      </c>
      <c r="G244" s="89" t="s">
        <v>105</v>
      </c>
      <c r="H244" s="89" t="s">
        <v>105</v>
      </c>
      <c r="I244" s="89" t="s">
        <v>105</v>
      </c>
      <c r="J244" s="89" t="s">
        <v>105</v>
      </c>
      <c r="K244" s="89" t="s">
        <v>105</v>
      </c>
      <c r="L244" s="89" t="s">
        <v>105</v>
      </c>
      <c r="M244" s="89" t="s">
        <v>105</v>
      </c>
      <c r="N244" s="89" t="s">
        <v>105</v>
      </c>
      <c r="O244" s="89" t="s">
        <v>105</v>
      </c>
      <c r="P244" s="89" t="s">
        <v>105</v>
      </c>
      <c r="Q244" s="89" t="s">
        <v>105</v>
      </c>
      <c r="R244" s="89" t="s">
        <v>105</v>
      </c>
      <c r="S244" s="89" t="s">
        <v>105</v>
      </c>
      <c r="T244" s="89" t="s">
        <v>105</v>
      </c>
      <c r="U244" s="89" t="s">
        <v>105</v>
      </c>
      <c r="V244" s="89" t="s">
        <v>105</v>
      </c>
      <c r="W244" s="89" t="s">
        <v>105</v>
      </c>
      <c r="X244" s="89" t="s">
        <v>105</v>
      </c>
      <c r="Y244" s="89" t="s">
        <v>105</v>
      </c>
      <c r="Z244" s="89" t="s">
        <v>105</v>
      </c>
      <c r="AA244" s="89" t="s">
        <v>105</v>
      </c>
      <c r="AB244" s="89" t="s">
        <v>105</v>
      </c>
      <c r="AC244" s="89" t="s">
        <v>105</v>
      </c>
      <c r="AD244" s="89" t="s">
        <v>105</v>
      </c>
      <c r="AE244" s="89" t="s">
        <v>105</v>
      </c>
      <c r="AF244" s="89" t="s">
        <v>105</v>
      </c>
      <c r="AG244" s="89" t="s">
        <v>105</v>
      </c>
      <c r="AH244" s="89" t="s">
        <v>105</v>
      </c>
      <c r="AI244" s="89" t="s">
        <v>105</v>
      </c>
      <c r="AJ244" s="89" t="s">
        <v>105</v>
      </c>
      <c r="AK244" s="89" t="s">
        <v>105</v>
      </c>
      <c r="AL244" s="89" t="s">
        <v>105</v>
      </c>
      <c r="AM244" s="89" t="s">
        <v>105</v>
      </c>
      <c r="AN244" s="89" t="s">
        <v>105</v>
      </c>
      <c r="AO244" s="89" t="s">
        <v>105</v>
      </c>
      <c r="AP244" s="89" t="s">
        <v>105</v>
      </c>
      <c r="AQ244" s="89" t="s">
        <v>105</v>
      </c>
      <c r="AR244" s="89" t="s">
        <v>105</v>
      </c>
      <c r="AS244" s="89" t="s">
        <v>105</v>
      </c>
      <c r="AT244" s="89" t="s">
        <v>105</v>
      </c>
      <c r="AU244" s="89" t="s">
        <v>105</v>
      </c>
      <c r="AV244" s="89" t="s">
        <v>105</v>
      </c>
      <c r="AW244" s="89" t="s">
        <v>105</v>
      </c>
      <c r="AX244" s="89" t="s">
        <v>105</v>
      </c>
      <c r="AY244" s="89" t="s">
        <v>105</v>
      </c>
      <c r="AZ244" s="89" t="s">
        <v>105</v>
      </c>
      <c r="BA244" s="89" t="s">
        <v>105</v>
      </c>
      <c r="BB244" s="89" t="s">
        <v>105</v>
      </c>
      <c r="BC244" s="89" t="s">
        <v>105</v>
      </c>
    </row>
    <row r="246" spans="1:55">
      <c r="A246" s="82" t="s">
        <v>327</v>
      </c>
    </row>
    <row r="247" spans="1:55">
      <c r="A247" s="82" t="s">
        <v>105</v>
      </c>
      <c r="B247" s="82" t="s">
        <v>328</v>
      </c>
    </row>
    <row r="249" spans="1:55">
      <c r="A249" s="82" t="s">
        <v>126</v>
      </c>
      <c r="B249" s="82" t="s">
        <v>290</v>
      </c>
    </row>
    <row r="251" spans="1:55">
      <c r="A251" s="84" t="s">
        <v>293</v>
      </c>
      <c r="B251" s="84" t="s">
        <v>294</v>
      </c>
      <c r="C251" s="84" t="s">
        <v>295</v>
      </c>
      <c r="D251" s="84" t="s">
        <v>128</v>
      </c>
      <c r="E251" s="84" t="s">
        <v>129</v>
      </c>
      <c r="F251" s="84" t="s">
        <v>130</v>
      </c>
      <c r="G251" s="84" t="s">
        <v>296</v>
      </c>
      <c r="H251" s="84" t="s">
        <v>297</v>
      </c>
      <c r="I251" s="84" t="s">
        <v>133</v>
      </c>
      <c r="J251" s="84" t="s">
        <v>134</v>
      </c>
      <c r="K251" s="84" t="s">
        <v>135</v>
      </c>
      <c r="L251" s="84" t="s">
        <v>136</v>
      </c>
      <c r="M251" s="84" t="s">
        <v>137</v>
      </c>
      <c r="N251" s="84" t="s">
        <v>298</v>
      </c>
      <c r="O251" s="84" t="s">
        <v>72</v>
      </c>
      <c r="P251" s="84" t="s">
        <v>73</v>
      </c>
      <c r="Q251" s="84" t="s">
        <v>74</v>
      </c>
      <c r="R251" s="84" t="s">
        <v>75</v>
      </c>
      <c r="S251" s="84" t="s">
        <v>76</v>
      </c>
      <c r="T251" s="84" t="s">
        <v>77</v>
      </c>
      <c r="U251" s="84" t="s">
        <v>78</v>
      </c>
      <c r="V251" s="84" t="s">
        <v>79</v>
      </c>
      <c r="W251" s="84" t="s">
        <v>80</v>
      </c>
      <c r="X251" s="84" t="s">
        <v>81</v>
      </c>
      <c r="Y251" s="84" t="s">
        <v>82</v>
      </c>
      <c r="Z251" s="84" t="s">
        <v>83</v>
      </c>
      <c r="AA251" s="84" t="s">
        <v>84</v>
      </c>
      <c r="AB251" s="84" t="s">
        <v>85</v>
      </c>
      <c r="AC251" s="84" t="s">
        <v>86</v>
      </c>
      <c r="AD251" s="84" t="s">
        <v>87</v>
      </c>
      <c r="AE251" s="84" t="s">
        <v>88</v>
      </c>
      <c r="AF251" s="84" t="s">
        <v>89</v>
      </c>
      <c r="AG251" s="84" t="s">
        <v>90</v>
      </c>
      <c r="AH251" s="84" t="s">
        <v>91</v>
      </c>
      <c r="AI251" s="84" t="s">
        <v>92</v>
      </c>
      <c r="AJ251" s="84" t="s">
        <v>93</v>
      </c>
      <c r="AK251" s="84" t="s">
        <v>94</v>
      </c>
      <c r="AL251" s="84" t="s">
        <v>95</v>
      </c>
      <c r="AM251" s="84" t="s">
        <v>96</v>
      </c>
      <c r="AN251" s="84" t="s">
        <v>97</v>
      </c>
      <c r="AO251" s="84" t="s">
        <v>98</v>
      </c>
      <c r="AP251" s="84" t="s">
        <v>99</v>
      </c>
      <c r="AQ251" s="84" t="s">
        <v>139</v>
      </c>
      <c r="AR251" s="84" t="s">
        <v>100</v>
      </c>
      <c r="AS251" s="84" t="s">
        <v>140</v>
      </c>
      <c r="AT251" s="84" t="s">
        <v>299</v>
      </c>
      <c r="AU251" s="84" t="s">
        <v>101</v>
      </c>
      <c r="AV251" s="84" t="s">
        <v>141</v>
      </c>
      <c r="AW251" s="84" t="s">
        <v>203</v>
      </c>
      <c r="AX251" s="84" t="s">
        <v>204</v>
      </c>
      <c r="AY251" s="84" t="s">
        <v>102</v>
      </c>
      <c r="AZ251" s="84" t="s">
        <v>103</v>
      </c>
      <c r="BA251" s="84" t="s">
        <v>205</v>
      </c>
      <c r="BB251" s="84" t="s">
        <v>300</v>
      </c>
      <c r="BC251" s="84" t="s">
        <v>301</v>
      </c>
    </row>
    <row r="252" spans="1:55">
      <c r="A252" s="84" t="s">
        <v>302</v>
      </c>
      <c r="B252" s="84" t="s">
        <v>303</v>
      </c>
      <c r="C252" s="86">
        <v>1</v>
      </c>
      <c r="D252" s="86">
        <v>1.0018199999999999</v>
      </c>
      <c r="E252" s="86">
        <v>1.01729</v>
      </c>
      <c r="F252" s="86">
        <v>1.0682100000000001</v>
      </c>
      <c r="G252" s="86">
        <v>1.00484</v>
      </c>
      <c r="H252" s="86">
        <v>1.00732</v>
      </c>
      <c r="I252" s="86">
        <v>1.0085500000000001</v>
      </c>
      <c r="J252" s="86">
        <v>1.0093700000000001</v>
      </c>
      <c r="K252" s="86">
        <v>1.0136499999999999</v>
      </c>
      <c r="L252" s="86">
        <v>1.01414</v>
      </c>
      <c r="M252" s="86">
        <v>1.0152600000000001</v>
      </c>
      <c r="N252" s="86">
        <v>1.0193700000000001</v>
      </c>
      <c r="O252" s="86">
        <v>1.06877</v>
      </c>
      <c r="P252" s="85">
        <v>0.90651999999999999</v>
      </c>
      <c r="Q252" s="87">
        <v>17.145299999999999</v>
      </c>
      <c r="R252" s="86">
        <v>9.7548499999999994</v>
      </c>
      <c r="S252" s="86">
        <v>1.0361800000000001</v>
      </c>
      <c r="T252" s="85">
        <v>0.71247799999999994</v>
      </c>
      <c r="U252" s="86">
        <v>1.07795</v>
      </c>
      <c r="V252" s="85">
        <v>0.82520400000000005</v>
      </c>
      <c r="W252" s="85">
        <v>0.89410599999999996</v>
      </c>
      <c r="X252" s="86">
        <v>1.07141</v>
      </c>
      <c r="Y252" s="86">
        <v>4.7344499999999998</v>
      </c>
      <c r="Z252" s="85">
        <v>0.97422399999999998</v>
      </c>
      <c r="AA252" s="85">
        <v>0.88444900000000004</v>
      </c>
      <c r="AB252" s="85">
        <v>0.66295700000000002</v>
      </c>
      <c r="AC252" s="85">
        <v>0.59540199999999999</v>
      </c>
      <c r="AD252" s="86">
        <v>1.18123</v>
      </c>
      <c r="AE252" s="88">
        <v>175.029</v>
      </c>
      <c r="AF252" s="85">
        <v>0.80252199999999996</v>
      </c>
      <c r="AG252" s="86">
        <v>1.0797699999999999</v>
      </c>
      <c r="AH252" s="86">
        <v>1.06721</v>
      </c>
      <c r="AI252" s="86">
        <v>2.36273</v>
      </c>
      <c r="AJ252" s="85">
        <v>0.78196699999999997</v>
      </c>
      <c r="AK252" s="86">
        <v>2.1798999999999999</v>
      </c>
      <c r="AL252" s="85">
        <v>0.78332000000000002</v>
      </c>
      <c r="AM252" s="85">
        <v>0.64981199999999995</v>
      </c>
      <c r="AN252" s="86">
        <v>1.21157</v>
      </c>
      <c r="AO252" s="87">
        <v>11.9518</v>
      </c>
      <c r="AP252" s="85">
        <v>0.92221500000000001</v>
      </c>
      <c r="AQ252" s="88">
        <v>187.99600000000001</v>
      </c>
      <c r="AR252" s="87">
        <v>12.9704</v>
      </c>
      <c r="AS252" s="86">
        <v>1.67059</v>
      </c>
      <c r="AT252" s="85">
        <v>0.44534099999999999</v>
      </c>
      <c r="AU252" s="85">
        <v>0.48265400000000003</v>
      </c>
      <c r="AV252" s="87">
        <v>25.667899999999999</v>
      </c>
      <c r="AW252" s="87">
        <v>58.039000000000001</v>
      </c>
      <c r="AX252" s="87">
        <v>54.139400000000002</v>
      </c>
      <c r="AY252" s="86">
        <v>1.66316</v>
      </c>
      <c r="AZ252" s="85">
        <v>0.92533100000000001</v>
      </c>
      <c r="BA252" s="89" t="s">
        <v>105</v>
      </c>
      <c r="BB252" s="86">
        <v>1.34067</v>
      </c>
      <c r="BC252" s="90">
        <v>137.44</v>
      </c>
    </row>
    <row r="253" spans="1:55">
      <c r="A253" s="84" t="s">
        <v>302</v>
      </c>
      <c r="B253" s="84" t="s">
        <v>304</v>
      </c>
      <c r="C253" s="85">
        <v>0.99818200000000001</v>
      </c>
      <c r="D253" s="85">
        <v>1</v>
      </c>
      <c r="E253" s="86">
        <v>1.0154399999999999</v>
      </c>
      <c r="F253" s="86">
        <v>1.0662700000000001</v>
      </c>
      <c r="G253" s="86">
        <v>1.00301</v>
      </c>
      <c r="H253" s="86">
        <v>1.00549</v>
      </c>
      <c r="I253" s="86">
        <v>1.00671</v>
      </c>
      <c r="J253" s="86">
        <v>1.00753</v>
      </c>
      <c r="K253" s="86">
        <v>1.0118100000000001</v>
      </c>
      <c r="L253" s="86">
        <v>1.0122899999999999</v>
      </c>
      <c r="M253" s="86">
        <v>1.01342</v>
      </c>
      <c r="N253" s="86">
        <v>1.0175099999999999</v>
      </c>
      <c r="O253" s="86">
        <v>1.0668299999999999</v>
      </c>
      <c r="P253" s="85">
        <v>0.90487200000000001</v>
      </c>
      <c r="Q253" s="87">
        <v>17.114100000000001</v>
      </c>
      <c r="R253" s="86">
        <v>9.7371099999999995</v>
      </c>
      <c r="S253" s="86">
        <v>1.0343</v>
      </c>
      <c r="T253" s="85">
        <v>0.71118199999999998</v>
      </c>
      <c r="U253" s="86">
        <v>1.07599</v>
      </c>
      <c r="V253" s="85">
        <v>0.82370399999999999</v>
      </c>
      <c r="W253" s="85">
        <v>0.89248000000000005</v>
      </c>
      <c r="X253" s="86">
        <v>1.0694699999999999</v>
      </c>
      <c r="Y253" s="86">
        <v>4.7258399999999998</v>
      </c>
      <c r="Z253" s="85">
        <v>0.97245199999999998</v>
      </c>
      <c r="AA253" s="85">
        <v>0.88284099999999999</v>
      </c>
      <c r="AB253" s="85">
        <v>0.66175099999999998</v>
      </c>
      <c r="AC253" s="85">
        <v>0.59431999999999996</v>
      </c>
      <c r="AD253" s="86">
        <v>1.17909</v>
      </c>
      <c r="AE253" s="88">
        <v>174.71</v>
      </c>
      <c r="AF253" s="85">
        <v>0.80106200000000005</v>
      </c>
      <c r="AG253" s="86">
        <v>1.0778000000000001</v>
      </c>
      <c r="AH253" s="86">
        <v>1.0652699999999999</v>
      </c>
      <c r="AI253" s="86">
        <v>2.3584299999999998</v>
      </c>
      <c r="AJ253" s="85">
        <v>0.78054500000000004</v>
      </c>
      <c r="AK253" s="86">
        <v>2.1759400000000002</v>
      </c>
      <c r="AL253" s="85">
        <v>0.78189600000000004</v>
      </c>
      <c r="AM253" s="85">
        <v>0.64863099999999996</v>
      </c>
      <c r="AN253" s="86">
        <v>1.2093700000000001</v>
      </c>
      <c r="AO253" s="87">
        <v>11.93</v>
      </c>
      <c r="AP253" s="85">
        <v>0.92053799999999997</v>
      </c>
      <c r="AQ253" s="88">
        <v>187.654</v>
      </c>
      <c r="AR253" s="87">
        <v>12.9468</v>
      </c>
      <c r="AS253" s="86">
        <v>1.6675599999999999</v>
      </c>
      <c r="AT253" s="85">
        <v>0.44453100000000001</v>
      </c>
      <c r="AU253" s="85">
        <v>0.48177599999999998</v>
      </c>
      <c r="AV253" s="87">
        <v>25.621200000000002</v>
      </c>
      <c r="AW253" s="87">
        <v>57.933500000000002</v>
      </c>
      <c r="AX253" s="87">
        <v>54.040999999999997</v>
      </c>
      <c r="AY253" s="86">
        <v>1.6601300000000001</v>
      </c>
      <c r="AZ253" s="85">
        <v>0.92364800000000002</v>
      </c>
      <c r="BA253" s="89" t="s">
        <v>105</v>
      </c>
      <c r="BB253" s="86">
        <v>1.33823</v>
      </c>
      <c r="BC253" s="90">
        <v>137.19</v>
      </c>
    </row>
    <row r="254" spans="1:55">
      <c r="A254" s="84" t="s">
        <v>302</v>
      </c>
      <c r="B254" s="84" t="s">
        <v>305</v>
      </c>
      <c r="C254" s="85">
        <v>0.936141</v>
      </c>
      <c r="D254" s="85">
        <v>0.93784699999999999</v>
      </c>
      <c r="E254" s="85">
        <v>0.95232700000000003</v>
      </c>
      <c r="F254" s="85">
        <v>1</v>
      </c>
      <c r="G254" s="85">
        <v>0.94067199999999995</v>
      </c>
      <c r="H254" s="85">
        <v>0.94299500000000003</v>
      </c>
      <c r="I254" s="85">
        <v>0.94414399999999998</v>
      </c>
      <c r="J254" s="85">
        <v>0.94491000000000003</v>
      </c>
      <c r="K254" s="85">
        <v>0.94892399999999999</v>
      </c>
      <c r="L254" s="85">
        <v>0.94937499999999997</v>
      </c>
      <c r="M254" s="85">
        <v>0.95043100000000003</v>
      </c>
      <c r="N254" s="85">
        <v>0.95427200000000001</v>
      </c>
      <c r="O254" s="86">
        <v>1.0005200000000001</v>
      </c>
      <c r="P254" s="85">
        <v>0.84863100000000002</v>
      </c>
      <c r="Q254" s="87">
        <v>16.0504</v>
      </c>
      <c r="R254" s="86">
        <v>9.1319099999999995</v>
      </c>
      <c r="S254" s="85">
        <v>0.97001099999999996</v>
      </c>
      <c r="T254" s="85">
        <v>0.66698000000000002</v>
      </c>
      <c r="U254" s="86">
        <v>1.00912</v>
      </c>
      <c r="V254" s="85">
        <v>0.77250799999999997</v>
      </c>
      <c r="W254" s="85">
        <v>0.83701000000000003</v>
      </c>
      <c r="X254" s="86">
        <v>1.00299</v>
      </c>
      <c r="Y254" s="86">
        <v>4.4321099999999998</v>
      </c>
      <c r="Z254" s="85">
        <v>0.91201100000000002</v>
      </c>
      <c r="AA254" s="85">
        <v>0.82796899999999996</v>
      </c>
      <c r="AB254" s="85">
        <v>0.62062099999999998</v>
      </c>
      <c r="AC254" s="85">
        <v>0.55738100000000002</v>
      </c>
      <c r="AD254" s="86">
        <v>1.1057999999999999</v>
      </c>
      <c r="AE254" s="88">
        <v>163.851</v>
      </c>
      <c r="AF254" s="85">
        <v>0.751274</v>
      </c>
      <c r="AG254" s="86">
        <v>1.01081</v>
      </c>
      <c r="AH254" s="85">
        <v>0.999058</v>
      </c>
      <c r="AI254" s="86">
        <v>2.21184</v>
      </c>
      <c r="AJ254" s="85">
        <v>0.73203099999999999</v>
      </c>
      <c r="AK254" s="86">
        <v>2.0406900000000001</v>
      </c>
      <c r="AL254" s="85">
        <v>0.73329900000000003</v>
      </c>
      <c r="AM254" s="85">
        <v>0.60831599999999997</v>
      </c>
      <c r="AN254" s="86">
        <v>1.1342000000000001</v>
      </c>
      <c r="AO254" s="87">
        <v>11.188499999999999</v>
      </c>
      <c r="AP254" s="85">
        <v>0.86332299999999995</v>
      </c>
      <c r="AQ254" s="88">
        <v>175.99100000000001</v>
      </c>
      <c r="AR254" s="87">
        <v>12.142099999999999</v>
      </c>
      <c r="AS254" s="86">
        <v>1.5639099999999999</v>
      </c>
      <c r="AT254" s="85">
        <v>0.41690199999999999</v>
      </c>
      <c r="AU254" s="85">
        <v>0.45183200000000001</v>
      </c>
      <c r="AV254" s="87">
        <v>24.0288</v>
      </c>
      <c r="AW254" s="87">
        <v>54.332700000000003</v>
      </c>
      <c r="AX254" s="87">
        <v>50.682099999999998</v>
      </c>
      <c r="AY254" s="86">
        <v>1.5569500000000001</v>
      </c>
      <c r="AZ254" s="85">
        <v>0.86624000000000001</v>
      </c>
      <c r="BA254" s="89" t="s">
        <v>105</v>
      </c>
      <c r="BB254" s="86">
        <v>1.2550600000000001</v>
      </c>
      <c r="BC254" s="88">
        <v>128.66300000000001</v>
      </c>
    </row>
    <row r="255" spans="1:55">
      <c r="A255" s="84" t="s">
        <v>302</v>
      </c>
      <c r="B255" s="84" t="s">
        <v>306</v>
      </c>
      <c r="C255" s="91">
        <v>100</v>
      </c>
      <c r="D255" s="91">
        <v>100.2</v>
      </c>
      <c r="E255" s="91">
        <v>101.7</v>
      </c>
      <c r="F255" s="91">
        <v>106.8</v>
      </c>
      <c r="G255" s="91">
        <v>100.5</v>
      </c>
      <c r="H255" s="91">
        <v>100.7</v>
      </c>
      <c r="I255" s="91">
        <v>100.9</v>
      </c>
      <c r="J255" s="91">
        <v>100.9</v>
      </c>
      <c r="K255" s="91">
        <v>101.4</v>
      </c>
      <c r="L255" s="91">
        <v>101.4</v>
      </c>
      <c r="M255" s="91">
        <v>101.5</v>
      </c>
      <c r="N255" s="91">
        <v>101.9</v>
      </c>
      <c r="O255" s="91">
        <v>106.9</v>
      </c>
      <c r="P255" s="91">
        <v>46.4</v>
      </c>
      <c r="Q255" s="91">
        <v>62.9</v>
      </c>
      <c r="R255" s="91">
        <v>130.80000000000001</v>
      </c>
      <c r="S255" s="91">
        <v>103.6</v>
      </c>
      <c r="T255" s="91">
        <v>71.2</v>
      </c>
      <c r="U255" s="91">
        <v>107.8</v>
      </c>
      <c r="V255" s="91">
        <v>82.5</v>
      </c>
      <c r="W255" s="91">
        <v>89.4</v>
      </c>
      <c r="X255" s="91">
        <v>107.1</v>
      </c>
      <c r="Y255" s="91">
        <v>62.2</v>
      </c>
      <c r="Z255" s="91">
        <v>97.4</v>
      </c>
      <c r="AA255" s="91">
        <v>88.4</v>
      </c>
      <c r="AB255" s="91">
        <v>66.3</v>
      </c>
      <c r="AC255" s="91">
        <v>59.5</v>
      </c>
      <c r="AD255" s="91">
        <v>118.1</v>
      </c>
      <c r="AE255" s="91">
        <v>56.5</v>
      </c>
      <c r="AF255" s="91">
        <v>80.3</v>
      </c>
      <c r="AG255" s="91">
        <v>108</v>
      </c>
      <c r="AH255" s="91">
        <v>106.7</v>
      </c>
      <c r="AI255" s="91">
        <v>56.5</v>
      </c>
      <c r="AJ255" s="91">
        <v>78.2</v>
      </c>
      <c r="AK255" s="91">
        <v>49</v>
      </c>
      <c r="AL255" s="91">
        <v>78.3</v>
      </c>
      <c r="AM255" s="91">
        <v>65</v>
      </c>
      <c r="AN255" s="91">
        <v>121.2</v>
      </c>
      <c r="AO255" s="91">
        <v>127.8</v>
      </c>
      <c r="AP255" s="91">
        <v>127.1</v>
      </c>
      <c r="AQ255" s="91">
        <v>128.5</v>
      </c>
      <c r="AR255" s="91">
        <v>144.9</v>
      </c>
      <c r="AS255" s="91">
        <v>156.4</v>
      </c>
      <c r="AT255" s="91">
        <v>44.5</v>
      </c>
      <c r="AU255" s="91">
        <v>48.3</v>
      </c>
      <c r="AV255" s="91">
        <v>41.7</v>
      </c>
      <c r="AW255" s="91">
        <v>41.5</v>
      </c>
      <c r="AX255" s="91">
        <v>44.8</v>
      </c>
      <c r="AY255" s="91">
        <v>55</v>
      </c>
      <c r="AZ255" s="91">
        <v>47.3</v>
      </c>
      <c r="BA255" s="89" t="s">
        <v>105</v>
      </c>
      <c r="BB255" s="91">
        <v>120.8</v>
      </c>
      <c r="BC255" s="91">
        <v>102.3</v>
      </c>
    </row>
    <row r="256" spans="1:55">
      <c r="A256" s="84" t="s">
        <v>302</v>
      </c>
      <c r="B256" s="84" t="s">
        <v>307</v>
      </c>
      <c r="C256" s="91">
        <v>99.8</v>
      </c>
      <c r="D256" s="91">
        <v>100</v>
      </c>
      <c r="E256" s="91">
        <v>101.5</v>
      </c>
      <c r="F256" s="91">
        <v>106.6</v>
      </c>
      <c r="G256" s="91">
        <v>100.3</v>
      </c>
      <c r="H256" s="91">
        <v>100.5</v>
      </c>
      <c r="I256" s="91">
        <v>100.7</v>
      </c>
      <c r="J256" s="91">
        <v>100.8</v>
      </c>
      <c r="K256" s="91">
        <v>101.2</v>
      </c>
      <c r="L256" s="91">
        <v>101.2</v>
      </c>
      <c r="M256" s="91">
        <v>101.3</v>
      </c>
      <c r="N256" s="91">
        <v>101.8</v>
      </c>
      <c r="O256" s="91">
        <v>106.7</v>
      </c>
      <c r="P256" s="91">
        <v>46.3</v>
      </c>
      <c r="Q256" s="91">
        <v>62.7</v>
      </c>
      <c r="R256" s="91">
        <v>130.5</v>
      </c>
      <c r="S256" s="91">
        <v>103.4</v>
      </c>
      <c r="T256" s="91">
        <v>71.099999999999994</v>
      </c>
      <c r="U256" s="91">
        <v>107.6</v>
      </c>
      <c r="V256" s="91">
        <v>82.4</v>
      </c>
      <c r="W256" s="91">
        <v>89.2</v>
      </c>
      <c r="X256" s="91">
        <v>106.9</v>
      </c>
      <c r="Y256" s="91">
        <v>62.1</v>
      </c>
      <c r="Z256" s="91">
        <v>97.2</v>
      </c>
      <c r="AA256" s="91">
        <v>88.3</v>
      </c>
      <c r="AB256" s="91">
        <v>66.2</v>
      </c>
      <c r="AC256" s="91">
        <v>59.4</v>
      </c>
      <c r="AD256" s="91">
        <v>117.9</v>
      </c>
      <c r="AE256" s="91">
        <v>56.4</v>
      </c>
      <c r="AF256" s="91">
        <v>80.099999999999994</v>
      </c>
      <c r="AG256" s="91">
        <v>107.8</v>
      </c>
      <c r="AH256" s="91">
        <v>106.5</v>
      </c>
      <c r="AI256" s="91">
        <v>56.4</v>
      </c>
      <c r="AJ256" s="91">
        <v>78.099999999999994</v>
      </c>
      <c r="AK256" s="91">
        <v>48.9</v>
      </c>
      <c r="AL256" s="91">
        <v>78.2</v>
      </c>
      <c r="AM256" s="91">
        <v>64.900000000000006</v>
      </c>
      <c r="AN256" s="91">
        <v>120.9</v>
      </c>
      <c r="AO256" s="91">
        <v>127.5</v>
      </c>
      <c r="AP256" s="91">
        <v>126.8</v>
      </c>
      <c r="AQ256" s="91">
        <v>128.30000000000001</v>
      </c>
      <c r="AR256" s="91">
        <v>144.69999999999999</v>
      </c>
      <c r="AS256" s="91">
        <v>156.19999999999999</v>
      </c>
      <c r="AT256" s="91">
        <v>44.5</v>
      </c>
      <c r="AU256" s="91">
        <v>48.2</v>
      </c>
      <c r="AV256" s="91">
        <v>41.6</v>
      </c>
      <c r="AW256" s="91">
        <v>41.5</v>
      </c>
      <c r="AX256" s="91">
        <v>44.8</v>
      </c>
      <c r="AY256" s="91">
        <v>54.9</v>
      </c>
      <c r="AZ256" s="91">
        <v>47.2</v>
      </c>
      <c r="BA256" s="89" t="s">
        <v>105</v>
      </c>
      <c r="BB256" s="91">
        <v>120.6</v>
      </c>
      <c r="BC256" s="91">
        <v>102.1</v>
      </c>
    </row>
    <row r="257" spans="1:55">
      <c r="A257" s="84" t="s">
        <v>302</v>
      </c>
      <c r="B257" s="84" t="s">
        <v>308</v>
      </c>
      <c r="C257" s="91">
        <v>93.6</v>
      </c>
      <c r="D257" s="91">
        <v>93.8</v>
      </c>
      <c r="E257" s="91">
        <v>95.2</v>
      </c>
      <c r="F257" s="91">
        <v>100</v>
      </c>
      <c r="G257" s="91">
        <v>94.1</v>
      </c>
      <c r="H257" s="91">
        <v>94.3</v>
      </c>
      <c r="I257" s="91">
        <v>94.4</v>
      </c>
      <c r="J257" s="91">
        <v>94.5</v>
      </c>
      <c r="K257" s="91">
        <v>94.9</v>
      </c>
      <c r="L257" s="91">
        <v>94.9</v>
      </c>
      <c r="M257" s="91">
        <v>95</v>
      </c>
      <c r="N257" s="91">
        <v>95.4</v>
      </c>
      <c r="O257" s="91">
        <v>100.1</v>
      </c>
      <c r="P257" s="91">
        <v>43.4</v>
      </c>
      <c r="Q257" s="91">
        <v>58.8</v>
      </c>
      <c r="R257" s="91">
        <v>122.4</v>
      </c>
      <c r="S257" s="91">
        <v>97</v>
      </c>
      <c r="T257" s="91">
        <v>66.7</v>
      </c>
      <c r="U257" s="91">
        <v>100.9</v>
      </c>
      <c r="V257" s="91">
        <v>77.3</v>
      </c>
      <c r="W257" s="91">
        <v>83.7</v>
      </c>
      <c r="X257" s="91">
        <v>100.3</v>
      </c>
      <c r="Y257" s="91">
        <v>58.2</v>
      </c>
      <c r="Z257" s="91">
        <v>91.2</v>
      </c>
      <c r="AA257" s="91">
        <v>82.8</v>
      </c>
      <c r="AB257" s="91">
        <v>62.1</v>
      </c>
      <c r="AC257" s="91">
        <v>55.7</v>
      </c>
      <c r="AD257" s="91">
        <v>110.6</v>
      </c>
      <c r="AE257" s="91">
        <v>52.9</v>
      </c>
      <c r="AF257" s="91">
        <v>75.099999999999994</v>
      </c>
      <c r="AG257" s="91">
        <v>101.1</v>
      </c>
      <c r="AH257" s="91">
        <v>99.9</v>
      </c>
      <c r="AI257" s="91">
        <v>52.9</v>
      </c>
      <c r="AJ257" s="91">
        <v>73.2</v>
      </c>
      <c r="AK257" s="91">
        <v>45.9</v>
      </c>
      <c r="AL257" s="91">
        <v>73.3</v>
      </c>
      <c r="AM257" s="91">
        <v>60.8</v>
      </c>
      <c r="AN257" s="91">
        <v>113.4</v>
      </c>
      <c r="AO257" s="91">
        <v>119.6</v>
      </c>
      <c r="AP257" s="91">
        <v>118.9</v>
      </c>
      <c r="AQ257" s="91">
        <v>120.3</v>
      </c>
      <c r="AR257" s="91">
        <v>135.69999999999999</v>
      </c>
      <c r="AS257" s="91">
        <v>146.4</v>
      </c>
      <c r="AT257" s="91">
        <v>41.7</v>
      </c>
      <c r="AU257" s="91">
        <v>45.2</v>
      </c>
      <c r="AV257" s="91">
        <v>39</v>
      </c>
      <c r="AW257" s="91">
        <v>38.9</v>
      </c>
      <c r="AX257" s="91">
        <v>42</v>
      </c>
      <c r="AY257" s="91">
        <v>51.5</v>
      </c>
      <c r="AZ257" s="91">
        <v>44.3</v>
      </c>
      <c r="BA257" s="89" t="s">
        <v>105</v>
      </c>
      <c r="BB257" s="91">
        <v>113.1</v>
      </c>
      <c r="BC257" s="91">
        <v>95.8</v>
      </c>
    </row>
    <row r="258" spans="1:55">
      <c r="A258" s="84" t="s">
        <v>302</v>
      </c>
      <c r="B258" s="84" t="s">
        <v>309</v>
      </c>
      <c r="C258" s="92">
        <v>14707769</v>
      </c>
      <c r="D258" s="92">
        <v>14663922</v>
      </c>
      <c r="E258" s="92">
        <v>14458283</v>
      </c>
      <c r="F258" s="92">
        <v>13526238</v>
      </c>
      <c r="G258" s="92">
        <v>10455775</v>
      </c>
      <c r="H258" s="92">
        <v>10418444</v>
      </c>
      <c r="I258" s="92">
        <v>10394096</v>
      </c>
      <c r="J258" s="92">
        <v>10373844</v>
      </c>
      <c r="K258" s="92">
        <v>10295158</v>
      </c>
      <c r="L258" s="92">
        <v>10268733</v>
      </c>
      <c r="M258" s="92">
        <v>10230163</v>
      </c>
      <c r="N258" s="92">
        <v>10054465</v>
      </c>
      <c r="O258" s="92">
        <v>410351</v>
      </c>
      <c r="P258" s="92">
        <v>88571</v>
      </c>
      <c r="Q258" s="92">
        <v>4554615</v>
      </c>
      <c r="R258" s="92">
        <v>2027171</v>
      </c>
      <c r="S258" s="92">
        <v>3032820</v>
      </c>
      <c r="T258" s="92">
        <v>20252</v>
      </c>
      <c r="U258" s="92">
        <v>255815</v>
      </c>
      <c r="V258" s="92">
        <v>175698</v>
      </c>
      <c r="W258" s="92">
        <v>1075639</v>
      </c>
      <c r="X258" s="92">
        <v>2181064</v>
      </c>
      <c r="Y258" s="92">
        <v>333837</v>
      </c>
      <c r="Z258" s="92">
        <v>1642444</v>
      </c>
      <c r="AA258" s="92">
        <v>17637</v>
      </c>
      <c r="AB258" s="92">
        <v>24348</v>
      </c>
      <c r="AC258" s="92">
        <v>37331</v>
      </c>
      <c r="AD258" s="92">
        <v>51216</v>
      </c>
      <c r="AE258" s="92">
        <v>33999012</v>
      </c>
      <c r="AF258" s="92">
        <v>8788</v>
      </c>
      <c r="AG258" s="92">
        <v>676531</v>
      </c>
      <c r="AH258" s="92">
        <v>339896</v>
      </c>
      <c r="AI258" s="92">
        <v>1798302</v>
      </c>
      <c r="AJ258" s="92">
        <v>179540</v>
      </c>
      <c r="AK258" s="92">
        <v>712832</v>
      </c>
      <c r="AL258" s="92">
        <v>38570</v>
      </c>
      <c r="AM258" s="92">
        <v>78686</v>
      </c>
      <c r="AN258" s="92">
        <v>209149</v>
      </c>
      <c r="AO258" s="92">
        <v>4181103</v>
      </c>
      <c r="AP258" s="92">
        <v>1870693</v>
      </c>
      <c r="AQ258" s="92">
        <v>2213543</v>
      </c>
      <c r="AR258" s="92">
        <v>3117433</v>
      </c>
      <c r="AS258" s="92">
        <v>645556</v>
      </c>
      <c r="AT258" s="92">
        <v>71043</v>
      </c>
      <c r="AU258" s="92">
        <v>3625</v>
      </c>
      <c r="AV258" s="92">
        <v>558240</v>
      </c>
      <c r="AW258" s="92">
        <v>1435751</v>
      </c>
      <c r="AX258" s="92">
        <v>4043468</v>
      </c>
      <c r="AY258" s="92">
        <v>1952639</v>
      </c>
      <c r="AZ258" s="92">
        <v>28540</v>
      </c>
      <c r="BA258" s="92">
        <v>5807</v>
      </c>
      <c r="BB258" s="92">
        <v>18036648</v>
      </c>
      <c r="BC258" s="92">
        <v>499349900</v>
      </c>
    </row>
    <row r="259" spans="1:55">
      <c r="A259" s="84" t="s">
        <v>302</v>
      </c>
      <c r="B259" s="84" t="s">
        <v>310</v>
      </c>
      <c r="C259" s="91">
        <v>100</v>
      </c>
      <c r="D259" s="91">
        <v>100</v>
      </c>
      <c r="E259" s="91">
        <v>100</v>
      </c>
      <c r="F259" s="91">
        <v>100</v>
      </c>
      <c r="G259" s="91">
        <v>100</v>
      </c>
      <c r="H259" s="91">
        <v>100</v>
      </c>
      <c r="I259" s="91">
        <v>100</v>
      </c>
      <c r="J259" s="91">
        <v>100</v>
      </c>
      <c r="K259" s="91">
        <v>100</v>
      </c>
      <c r="L259" s="91">
        <v>100</v>
      </c>
      <c r="M259" s="91">
        <v>100</v>
      </c>
      <c r="N259" s="91">
        <v>100</v>
      </c>
      <c r="O259" s="91">
        <v>100</v>
      </c>
      <c r="P259" s="91">
        <v>100</v>
      </c>
      <c r="Q259" s="91">
        <v>100</v>
      </c>
      <c r="R259" s="91">
        <v>100</v>
      </c>
      <c r="S259" s="91">
        <v>100</v>
      </c>
      <c r="T259" s="91">
        <v>100</v>
      </c>
      <c r="U259" s="91">
        <v>100</v>
      </c>
      <c r="V259" s="91">
        <v>100</v>
      </c>
      <c r="W259" s="91">
        <v>100</v>
      </c>
      <c r="X259" s="91">
        <v>100</v>
      </c>
      <c r="Y259" s="91">
        <v>100</v>
      </c>
      <c r="Z259" s="91">
        <v>100</v>
      </c>
      <c r="AA259" s="91">
        <v>100</v>
      </c>
      <c r="AB259" s="91">
        <v>100</v>
      </c>
      <c r="AC259" s="91">
        <v>100</v>
      </c>
      <c r="AD259" s="91">
        <v>100</v>
      </c>
      <c r="AE259" s="91">
        <v>100</v>
      </c>
      <c r="AF259" s="91">
        <v>100</v>
      </c>
      <c r="AG259" s="91">
        <v>100</v>
      </c>
      <c r="AH259" s="91">
        <v>100</v>
      </c>
      <c r="AI259" s="91">
        <v>100</v>
      </c>
      <c r="AJ259" s="91">
        <v>100</v>
      </c>
      <c r="AK259" s="91">
        <v>100</v>
      </c>
      <c r="AL259" s="91">
        <v>100</v>
      </c>
      <c r="AM259" s="91">
        <v>100</v>
      </c>
      <c r="AN259" s="91">
        <v>100</v>
      </c>
      <c r="AO259" s="91">
        <v>100</v>
      </c>
      <c r="AP259" s="91">
        <v>100</v>
      </c>
      <c r="AQ259" s="91">
        <v>100</v>
      </c>
      <c r="AR259" s="91">
        <v>100</v>
      </c>
      <c r="AS259" s="91">
        <v>100</v>
      </c>
      <c r="AT259" s="91">
        <v>100</v>
      </c>
      <c r="AU259" s="91">
        <v>100</v>
      </c>
      <c r="AV259" s="91">
        <v>100</v>
      </c>
      <c r="AW259" s="91">
        <v>100</v>
      </c>
      <c r="AX259" s="91">
        <v>100</v>
      </c>
      <c r="AY259" s="91">
        <v>100</v>
      </c>
      <c r="AZ259" s="91">
        <v>100</v>
      </c>
      <c r="BA259" s="92">
        <v>100</v>
      </c>
      <c r="BB259" s="92">
        <v>100</v>
      </c>
      <c r="BC259" s="92">
        <v>100</v>
      </c>
    </row>
    <row r="260" spans="1:55">
      <c r="A260" s="84" t="s">
        <v>302</v>
      </c>
      <c r="B260" s="84" t="s">
        <v>311</v>
      </c>
      <c r="C260" s="92">
        <v>14707769</v>
      </c>
      <c r="D260" s="92">
        <v>14663922</v>
      </c>
      <c r="E260" s="92">
        <v>14458283</v>
      </c>
      <c r="F260" s="92">
        <v>13526238</v>
      </c>
      <c r="G260" s="92">
        <v>10455775</v>
      </c>
      <c r="H260" s="92">
        <v>10418444</v>
      </c>
      <c r="I260" s="92">
        <v>10394096</v>
      </c>
      <c r="J260" s="92">
        <v>10373844</v>
      </c>
      <c r="K260" s="92">
        <v>10295158</v>
      </c>
      <c r="L260" s="92">
        <v>10268733</v>
      </c>
      <c r="M260" s="92">
        <v>10230163</v>
      </c>
      <c r="N260" s="92">
        <v>10054465</v>
      </c>
      <c r="O260" s="92">
        <v>410351</v>
      </c>
      <c r="P260" s="92">
        <v>45287</v>
      </c>
      <c r="Q260" s="92">
        <v>166964</v>
      </c>
      <c r="R260" s="92">
        <v>271786</v>
      </c>
      <c r="S260" s="92">
        <v>3032820</v>
      </c>
      <c r="T260" s="92">
        <v>20252</v>
      </c>
      <c r="U260" s="92">
        <v>255815</v>
      </c>
      <c r="V260" s="92">
        <v>175698</v>
      </c>
      <c r="W260" s="92">
        <v>1075639</v>
      </c>
      <c r="X260" s="92">
        <v>2181064</v>
      </c>
      <c r="Y260" s="92">
        <v>43847</v>
      </c>
      <c r="Z260" s="92">
        <v>1642444</v>
      </c>
      <c r="AA260" s="92">
        <v>17637</v>
      </c>
      <c r="AB260" s="92">
        <v>24348</v>
      </c>
      <c r="AC260" s="92">
        <v>37331</v>
      </c>
      <c r="AD260" s="92">
        <v>51216</v>
      </c>
      <c r="AE260" s="92">
        <v>109674</v>
      </c>
      <c r="AF260" s="92">
        <v>8788</v>
      </c>
      <c r="AG260" s="92">
        <v>676531</v>
      </c>
      <c r="AH260" s="92">
        <v>339896</v>
      </c>
      <c r="AI260" s="92">
        <v>429794</v>
      </c>
      <c r="AJ260" s="92">
        <v>179540</v>
      </c>
      <c r="AK260" s="92">
        <v>160353</v>
      </c>
      <c r="AL260" s="92">
        <v>38570</v>
      </c>
      <c r="AM260" s="92">
        <v>78686</v>
      </c>
      <c r="AN260" s="92">
        <v>209149</v>
      </c>
      <c r="AO260" s="92">
        <v>447009</v>
      </c>
      <c r="AP260" s="92">
        <v>2577280</v>
      </c>
      <c r="AQ260" s="92">
        <v>15130</v>
      </c>
      <c r="AR260" s="92">
        <v>348332</v>
      </c>
      <c r="AS260" s="92">
        <v>604509</v>
      </c>
      <c r="AT260" s="92">
        <v>71043</v>
      </c>
      <c r="AU260" s="92">
        <v>3625</v>
      </c>
      <c r="AV260" s="92">
        <v>9061</v>
      </c>
      <c r="AW260" s="92">
        <v>10274</v>
      </c>
      <c r="AX260" s="92">
        <v>33491</v>
      </c>
      <c r="AY260" s="92">
        <v>645394</v>
      </c>
      <c r="AZ260" s="92">
        <v>14592</v>
      </c>
      <c r="BA260" s="92">
        <v>5807</v>
      </c>
      <c r="BB260" s="92">
        <v>16256555</v>
      </c>
      <c r="BC260" s="92">
        <v>3717891</v>
      </c>
    </row>
    <row r="261" spans="1:55">
      <c r="A261" s="84" t="s">
        <v>302</v>
      </c>
      <c r="B261" s="84" t="s">
        <v>312</v>
      </c>
      <c r="C261" s="92">
        <v>28859</v>
      </c>
      <c r="D261" s="92">
        <v>29013</v>
      </c>
      <c r="E261" s="92">
        <v>30222</v>
      </c>
      <c r="F261" s="92">
        <v>33431</v>
      </c>
      <c r="G261" s="92">
        <v>30845</v>
      </c>
      <c r="H261" s="92">
        <v>31001</v>
      </c>
      <c r="I261" s="92">
        <v>31112</v>
      </c>
      <c r="J261" s="92">
        <v>31174</v>
      </c>
      <c r="K261" s="92">
        <v>31450</v>
      </c>
      <c r="L261" s="92">
        <v>31492</v>
      </c>
      <c r="M261" s="92">
        <v>31574</v>
      </c>
      <c r="N261" s="92">
        <v>32107</v>
      </c>
      <c r="O261" s="92">
        <v>36599</v>
      </c>
      <c r="P261" s="92">
        <v>6292</v>
      </c>
      <c r="Q261" s="92">
        <v>15837</v>
      </c>
      <c r="R261" s="92">
        <v>47833</v>
      </c>
      <c r="S261" s="92">
        <v>37127</v>
      </c>
      <c r="T261" s="92">
        <v>15421</v>
      </c>
      <c r="U261" s="92">
        <v>55106</v>
      </c>
      <c r="V261" s="92">
        <v>16181</v>
      </c>
      <c r="W261" s="92">
        <v>23178</v>
      </c>
      <c r="X261" s="92">
        <v>32796</v>
      </c>
      <c r="Y261" s="92">
        <v>10408</v>
      </c>
      <c r="Z261" s="92">
        <v>27045</v>
      </c>
      <c r="AA261" s="92">
        <v>20807</v>
      </c>
      <c r="AB261" s="92">
        <v>12301</v>
      </c>
      <c r="AC261" s="92">
        <v>12851</v>
      </c>
      <c r="AD261" s="92">
        <v>89948</v>
      </c>
      <c r="AE261" s="92">
        <v>11142</v>
      </c>
      <c r="AF261" s="92">
        <v>20347</v>
      </c>
      <c r="AG261" s="92">
        <v>39956</v>
      </c>
      <c r="AH261" s="92">
        <v>39388</v>
      </c>
      <c r="AI261" s="92">
        <v>11177</v>
      </c>
      <c r="AJ261" s="92">
        <v>17333</v>
      </c>
      <c r="AK261" s="92">
        <v>8091</v>
      </c>
      <c r="AL261" s="92">
        <v>18693</v>
      </c>
      <c r="AM261" s="92">
        <v>14511</v>
      </c>
      <c r="AN261" s="92">
        <v>38162</v>
      </c>
      <c r="AO261" s="92">
        <v>45617</v>
      </c>
      <c r="AP261" s="92">
        <v>39583</v>
      </c>
      <c r="AQ261" s="92">
        <v>45737</v>
      </c>
      <c r="AR261" s="92">
        <v>67103</v>
      </c>
      <c r="AS261" s="92">
        <v>72987</v>
      </c>
      <c r="AT261" s="92">
        <v>4307</v>
      </c>
      <c r="AU261" s="92">
        <v>5826</v>
      </c>
      <c r="AV261" s="92">
        <v>4377</v>
      </c>
      <c r="AW261" s="92">
        <v>3556</v>
      </c>
      <c r="AX261" s="92">
        <v>4720</v>
      </c>
      <c r="AY261" s="92">
        <v>8307</v>
      </c>
      <c r="AZ261" s="92">
        <v>3820</v>
      </c>
      <c r="BA261" s="92">
        <v>3217</v>
      </c>
      <c r="BB261" s="92">
        <v>50586</v>
      </c>
      <c r="BC261" s="92">
        <v>29324</v>
      </c>
    </row>
    <row r="262" spans="1:55">
      <c r="A262" s="84" t="s">
        <v>302</v>
      </c>
      <c r="B262" s="84" t="s">
        <v>313</v>
      </c>
      <c r="C262" s="92">
        <v>14707769</v>
      </c>
      <c r="D262" s="92">
        <v>14637257</v>
      </c>
      <c r="E262" s="92">
        <v>14212550</v>
      </c>
      <c r="F262" s="92">
        <v>12662469</v>
      </c>
      <c r="G262" s="92">
        <v>10405419</v>
      </c>
      <c r="H262" s="92">
        <v>10342721</v>
      </c>
      <c r="I262" s="92">
        <v>10305994</v>
      </c>
      <c r="J262" s="92">
        <v>10277570</v>
      </c>
      <c r="K262" s="92">
        <v>10156480</v>
      </c>
      <c r="L262" s="92">
        <v>10125587</v>
      </c>
      <c r="M262" s="92">
        <v>10076348</v>
      </c>
      <c r="N262" s="92">
        <v>9863434</v>
      </c>
      <c r="O262" s="92">
        <v>383946</v>
      </c>
      <c r="P262" s="92">
        <v>97705</v>
      </c>
      <c r="Q262" s="92">
        <v>265648</v>
      </c>
      <c r="R262" s="92">
        <v>207812</v>
      </c>
      <c r="S262" s="92">
        <v>2926923</v>
      </c>
      <c r="T262" s="92">
        <v>28424</v>
      </c>
      <c r="U262" s="92">
        <v>237315</v>
      </c>
      <c r="V262" s="92">
        <v>212914</v>
      </c>
      <c r="W262" s="92">
        <v>1203033</v>
      </c>
      <c r="X262" s="92">
        <v>2035688</v>
      </c>
      <c r="Y262" s="92">
        <v>70512</v>
      </c>
      <c r="Z262" s="92">
        <v>1685900</v>
      </c>
      <c r="AA262" s="92">
        <v>19941</v>
      </c>
      <c r="AB262" s="92">
        <v>36727</v>
      </c>
      <c r="AC262" s="92">
        <v>62698</v>
      </c>
      <c r="AD262" s="92">
        <v>43358</v>
      </c>
      <c r="AE262" s="92">
        <v>194248</v>
      </c>
      <c r="AF262" s="92">
        <v>10951</v>
      </c>
      <c r="AG262" s="92">
        <v>626553</v>
      </c>
      <c r="AH262" s="92">
        <v>318491</v>
      </c>
      <c r="AI262" s="92">
        <v>761113</v>
      </c>
      <c r="AJ262" s="92">
        <v>229600</v>
      </c>
      <c r="AK262" s="92">
        <v>327002</v>
      </c>
      <c r="AL262" s="92">
        <v>49239</v>
      </c>
      <c r="AM262" s="92">
        <v>121090</v>
      </c>
      <c r="AN262" s="92">
        <v>172627</v>
      </c>
      <c r="AO262" s="92">
        <v>349832</v>
      </c>
      <c r="AP262" s="92">
        <v>2028478</v>
      </c>
      <c r="AQ262" s="92">
        <v>11774</v>
      </c>
      <c r="AR262" s="92">
        <v>240350</v>
      </c>
      <c r="AS262" s="92">
        <v>386423</v>
      </c>
      <c r="AT262" s="92">
        <v>159525</v>
      </c>
      <c r="AU262" s="92">
        <v>7510</v>
      </c>
      <c r="AV262" s="92">
        <v>21749</v>
      </c>
      <c r="AW262" s="92">
        <v>24738</v>
      </c>
      <c r="AX262" s="92">
        <v>74686</v>
      </c>
      <c r="AY262" s="92">
        <v>1174054</v>
      </c>
      <c r="AZ262" s="92">
        <v>30842</v>
      </c>
      <c r="BA262" s="89" t="s">
        <v>105</v>
      </c>
      <c r="BB262" s="92">
        <v>13453471</v>
      </c>
      <c r="BC262" s="92">
        <v>3633233</v>
      </c>
    </row>
    <row r="263" spans="1:55">
      <c r="A263" s="84" t="s">
        <v>302</v>
      </c>
      <c r="B263" s="84" t="s">
        <v>314</v>
      </c>
      <c r="C263" s="92">
        <v>14734563</v>
      </c>
      <c r="D263" s="92">
        <v>14663922</v>
      </c>
      <c r="E263" s="92">
        <v>14238442</v>
      </c>
      <c r="F263" s="92">
        <v>12685537</v>
      </c>
      <c r="G263" s="92">
        <v>10424375</v>
      </c>
      <c r="H263" s="92">
        <v>10361563</v>
      </c>
      <c r="I263" s="92">
        <v>10324769</v>
      </c>
      <c r="J263" s="92">
        <v>10296293</v>
      </c>
      <c r="K263" s="92">
        <v>10174982</v>
      </c>
      <c r="L263" s="92">
        <v>10144034</v>
      </c>
      <c r="M263" s="92">
        <v>10094705</v>
      </c>
      <c r="N263" s="92">
        <v>9881403</v>
      </c>
      <c r="O263" s="92">
        <v>384646</v>
      </c>
      <c r="P263" s="92">
        <v>97883</v>
      </c>
      <c r="Q263" s="92">
        <v>266132</v>
      </c>
      <c r="R263" s="92">
        <v>208190</v>
      </c>
      <c r="S263" s="92">
        <v>2932255</v>
      </c>
      <c r="T263" s="92">
        <v>28476</v>
      </c>
      <c r="U263" s="92">
        <v>237748</v>
      </c>
      <c r="V263" s="92">
        <v>213302</v>
      </c>
      <c r="W263" s="92">
        <v>1205224</v>
      </c>
      <c r="X263" s="92">
        <v>2039397</v>
      </c>
      <c r="Y263" s="92">
        <v>70641</v>
      </c>
      <c r="Z263" s="92">
        <v>1688972</v>
      </c>
      <c r="AA263" s="92">
        <v>19978</v>
      </c>
      <c r="AB263" s="92">
        <v>36794</v>
      </c>
      <c r="AC263" s="92">
        <v>62812</v>
      </c>
      <c r="AD263" s="92">
        <v>43437</v>
      </c>
      <c r="AE263" s="92">
        <v>194602</v>
      </c>
      <c r="AF263" s="92">
        <v>10971</v>
      </c>
      <c r="AG263" s="92">
        <v>627694</v>
      </c>
      <c r="AH263" s="92">
        <v>319071</v>
      </c>
      <c r="AI263" s="92">
        <v>762500</v>
      </c>
      <c r="AJ263" s="92">
        <v>230019</v>
      </c>
      <c r="AK263" s="92">
        <v>327598</v>
      </c>
      <c r="AL263" s="92">
        <v>49329</v>
      </c>
      <c r="AM263" s="92">
        <v>121310</v>
      </c>
      <c r="AN263" s="92">
        <v>172941</v>
      </c>
      <c r="AO263" s="92">
        <v>350469</v>
      </c>
      <c r="AP263" s="92">
        <v>2032174</v>
      </c>
      <c r="AQ263" s="92">
        <v>11796</v>
      </c>
      <c r="AR263" s="92">
        <v>240788</v>
      </c>
      <c r="AS263" s="92">
        <v>387127</v>
      </c>
      <c r="AT263" s="92">
        <v>159816</v>
      </c>
      <c r="AU263" s="92">
        <v>7524</v>
      </c>
      <c r="AV263" s="92">
        <v>21788</v>
      </c>
      <c r="AW263" s="92">
        <v>24783</v>
      </c>
      <c r="AX263" s="92">
        <v>74822</v>
      </c>
      <c r="AY263" s="92">
        <v>1176193</v>
      </c>
      <c r="AZ263" s="92">
        <v>30899</v>
      </c>
      <c r="BA263" s="89" t="s">
        <v>105</v>
      </c>
      <c r="BB263" s="92">
        <v>13477980</v>
      </c>
      <c r="BC263" s="92">
        <v>3639852</v>
      </c>
    </row>
    <row r="264" spans="1:55">
      <c r="A264" s="84" t="s">
        <v>302</v>
      </c>
      <c r="B264" s="84" t="s">
        <v>315</v>
      </c>
      <c r="C264" s="92">
        <v>15711058</v>
      </c>
      <c r="D264" s="92">
        <v>15635736</v>
      </c>
      <c r="E264" s="92">
        <v>15182057</v>
      </c>
      <c r="F264" s="92">
        <v>13526238</v>
      </c>
      <c r="G264" s="92">
        <v>11115223</v>
      </c>
      <c r="H264" s="92">
        <v>11048248</v>
      </c>
      <c r="I264" s="92">
        <v>11009016</v>
      </c>
      <c r="J264" s="92">
        <v>10978653</v>
      </c>
      <c r="K264" s="92">
        <v>10849303</v>
      </c>
      <c r="L264" s="92">
        <v>10816303</v>
      </c>
      <c r="M264" s="92">
        <v>10763705</v>
      </c>
      <c r="N264" s="92">
        <v>10536267</v>
      </c>
      <c r="O264" s="92">
        <v>410137</v>
      </c>
      <c r="P264" s="92">
        <v>104370</v>
      </c>
      <c r="Q264" s="92">
        <v>283769</v>
      </c>
      <c r="R264" s="92">
        <v>221988</v>
      </c>
      <c r="S264" s="92">
        <v>3126582</v>
      </c>
      <c r="T264" s="92">
        <v>30363</v>
      </c>
      <c r="U264" s="92">
        <v>253504</v>
      </c>
      <c r="V264" s="92">
        <v>227438</v>
      </c>
      <c r="W264" s="92">
        <v>1285097</v>
      </c>
      <c r="X264" s="92">
        <v>2174552</v>
      </c>
      <c r="Y264" s="92">
        <v>75322</v>
      </c>
      <c r="Z264" s="92">
        <v>1800904</v>
      </c>
      <c r="AA264" s="92">
        <v>21302</v>
      </c>
      <c r="AB264" s="92">
        <v>39232</v>
      </c>
      <c r="AC264" s="92">
        <v>66975</v>
      </c>
      <c r="AD264" s="92">
        <v>46316</v>
      </c>
      <c r="AE264" s="92">
        <v>207499</v>
      </c>
      <c r="AF264" s="92">
        <v>11698</v>
      </c>
      <c r="AG264" s="92">
        <v>669293</v>
      </c>
      <c r="AH264" s="92">
        <v>340216</v>
      </c>
      <c r="AI264" s="92">
        <v>813033</v>
      </c>
      <c r="AJ264" s="92">
        <v>245262</v>
      </c>
      <c r="AK264" s="92">
        <v>349309</v>
      </c>
      <c r="AL264" s="92">
        <v>52598</v>
      </c>
      <c r="AM264" s="92">
        <v>129350</v>
      </c>
      <c r="AN264" s="92">
        <v>184402</v>
      </c>
      <c r="AO264" s="92">
        <v>373695</v>
      </c>
      <c r="AP264" s="92">
        <v>2166851</v>
      </c>
      <c r="AQ264" s="92">
        <v>12578</v>
      </c>
      <c r="AR264" s="92">
        <v>256746</v>
      </c>
      <c r="AS264" s="92">
        <v>412783</v>
      </c>
      <c r="AT264" s="92">
        <v>170407</v>
      </c>
      <c r="AU264" s="92">
        <v>8022</v>
      </c>
      <c r="AV264" s="92">
        <v>23232</v>
      </c>
      <c r="AW264" s="92">
        <v>26425</v>
      </c>
      <c r="AX264" s="92">
        <v>79781</v>
      </c>
      <c r="AY264" s="92">
        <v>1254142</v>
      </c>
      <c r="AZ264" s="92">
        <v>32946</v>
      </c>
      <c r="BA264" s="89" t="s">
        <v>105</v>
      </c>
      <c r="BB264" s="92">
        <v>14371198</v>
      </c>
      <c r="BC264" s="92">
        <v>3881073</v>
      </c>
    </row>
    <row r="265" spans="1:55">
      <c r="A265" s="84" t="s">
        <v>302</v>
      </c>
      <c r="B265" s="84" t="s">
        <v>316</v>
      </c>
      <c r="C265" s="92">
        <v>28900</v>
      </c>
      <c r="D265" s="92">
        <v>29000</v>
      </c>
      <c r="E265" s="92">
        <v>29700</v>
      </c>
      <c r="F265" s="92">
        <v>31300</v>
      </c>
      <c r="G265" s="92">
        <v>30700</v>
      </c>
      <c r="H265" s="92">
        <v>30800</v>
      </c>
      <c r="I265" s="92">
        <v>30800</v>
      </c>
      <c r="J265" s="92">
        <v>30900</v>
      </c>
      <c r="K265" s="92">
        <v>31000</v>
      </c>
      <c r="L265" s="92">
        <v>31100</v>
      </c>
      <c r="M265" s="92">
        <v>31100</v>
      </c>
      <c r="N265" s="92">
        <v>31500</v>
      </c>
      <c r="O265" s="92">
        <v>34200</v>
      </c>
      <c r="P265" s="92">
        <v>13600</v>
      </c>
      <c r="Q265" s="92">
        <v>25200</v>
      </c>
      <c r="R265" s="92">
        <v>36600</v>
      </c>
      <c r="S265" s="92">
        <v>35800</v>
      </c>
      <c r="T265" s="92">
        <v>21600</v>
      </c>
      <c r="U265" s="92">
        <v>51100</v>
      </c>
      <c r="V265" s="92">
        <v>19600</v>
      </c>
      <c r="W265" s="92">
        <v>25900</v>
      </c>
      <c r="X265" s="92">
        <v>30600</v>
      </c>
      <c r="Y265" s="92">
        <v>16700</v>
      </c>
      <c r="Z265" s="92">
        <v>27800</v>
      </c>
      <c r="AA265" s="92">
        <v>23500</v>
      </c>
      <c r="AB265" s="92">
        <v>18600</v>
      </c>
      <c r="AC265" s="92">
        <v>21600</v>
      </c>
      <c r="AD265" s="92">
        <v>76100</v>
      </c>
      <c r="AE265" s="92">
        <v>19700</v>
      </c>
      <c r="AF265" s="92">
        <v>25400</v>
      </c>
      <c r="AG265" s="92">
        <v>37000</v>
      </c>
      <c r="AH265" s="92">
        <v>36900</v>
      </c>
      <c r="AI265" s="92">
        <v>19800</v>
      </c>
      <c r="AJ265" s="92">
        <v>22200</v>
      </c>
      <c r="AK265" s="92">
        <v>16500</v>
      </c>
      <c r="AL265" s="92">
        <v>23900</v>
      </c>
      <c r="AM265" s="92">
        <v>22300</v>
      </c>
      <c r="AN265" s="92">
        <v>31500</v>
      </c>
      <c r="AO265" s="92">
        <v>35700</v>
      </c>
      <c r="AP265" s="92">
        <v>31200</v>
      </c>
      <c r="AQ265" s="92">
        <v>35600</v>
      </c>
      <c r="AR265" s="92">
        <v>46300</v>
      </c>
      <c r="AS265" s="92">
        <v>46700</v>
      </c>
      <c r="AT265" s="92">
        <v>9700</v>
      </c>
      <c r="AU265" s="92">
        <v>12100</v>
      </c>
      <c r="AV265" s="92">
        <v>10500</v>
      </c>
      <c r="AW265" s="92">
        <v>8600</v>
      </c>
      <c r="AX265" s="92">
        <v>10500</v>
      </c>
      <c r="AY265" s="92">
        <v>15100</v>
      </c>
      <c r="AZ265" s="92">
        <v>8100</v>
      </c>
      <c r="BA265" s="89" t="s">
        <v>105</v>
      </c>
      <c r="BB265" s="92">
        <v>41900</v>
      </c>
      <c r="BC265" s="92">
        <v>28700</v>
      </c>
    </row>
    <row r="266" spans="1:55">
      <c r="A266" s="84" t="s">
        <v>302</v>
      </c>
      <c r="B266" s="84" t="s">
        <v>317</v>
      </c>
      <c r="C266" s="92">
        <v>28900</v>
      </c>
      <c r="D266" s="92">
        <v>29000</v>
      </c>
      <c r="E266" s="92">
        <v>29800</v>
      </c>
      <c r="F266" s="92">
        <v>31400</v>
      </c>
      <c r="G266" s="92">
        <v>30800</v>
      </c>
      <c r="H266" s="92">
        <v>30800</v>
      </c>
      <c r="I266" s="92">
        <v>30900</v>
      </c>
      <c r="J266" s="92">
        <v>30900</v>
      </c>
      <c r="K266" s="92">
        <v>31100</v>
      </c>
      <c r="L266" s="92">
        <v>31100</v>
      </c>
      <c r="M266" s="92">
        <v>31200</v>
      </c>
      <c r="N266" s="92">
        <v>31600</v>
      </c>
      <c r="O266" s="92">
        <v>34300</v>
      </c>
      <c r="P266" s="92">
        <v>13600</v>
      </c>
      <c r="Q266" s="92">
        <v>25200</v>
      </c>
      <c r="R266" s="92">
        <v>36600</v>
      </c>
      <c r="S266" s="92">
        <v>35900</v>
      </c>
      <c r="T266" s="92">
        <v>21700</v>
      </c>
      <c r="U266" s="92">
        <v>51200</v>
      </c>
      <c r="V266" s="92">
        <v>19600</v>
      </c>
      <c r="W266" s="92">
        <v>26000</v>
      </c>
      <c r="X266" s="92">
        <v>30700</v>
      </c>
      <c r="Y266" s="92">
        <v>16800</v>
      </c>
      <c r="Z266" s="92">
        <v>27800</v>
      </c>
      <c r="AA266" s="92">
        <v>23600</v>
      </c>
      <c r="AB266" s="92">
        <v>18600</v>
      </c>
      <c r="AC266" s="92">
        <v>21600</v>
      </c>
      <c r="AD266" s="92">
        <v>76300</v>
      </c>
      <c r="AE266" s="92">
        <v>19800</v>
      </c>
      <c r="AF266" s="92">
        <v>25400</v>
      </c>
      <c r="AG266" s="92">
        <v>37100</v>
      </c>
      <c r="AH266" s="92">
        <v>37000</v>
      </c>
      <c r="AI266" s="92">
        <v>19800</v>
      </c>
      <c r="AJ266" s="92">
        <v>22200</v>
      </c>
      <c r="AK266" s="92">
        <v>16500</v>
      </c>
      <c r="AL266" s="92">
        <v>23900</v>
      </c>
      <c r="AM266" s="92">
        <v>22400</v>
      </c>
      <c r="AN266" s="92">
        <v>31600</v>
      </c>
      <c r="AO266" s="92">
        <v>35800</v>
      </c>
      <c r="AP266" s="92">
        <v>31200</v>
      </c>
      <c r="AQ266" s="92">
        <v>35700</v>
      </c>
      <c r="AR266" s="92">
        <v>46400</v>
      </c>
      <c r="AS266" s="92">
        <v>46700</v>
      </c>
      <c r="AT266" s="92">
        <v>9700</v>
      </c>
      <c r="AU266" s="92">
        <v>12100</v>
      </c>
      <c r="AV266" s="92">
        <v>10500</v>
      </c>
      <c r="AW266" s="92">
        <v>8600</v>
      </c>
      <c r="AX266" s="92">
        <v>10500</v>
      </c>
      <c r="AY266" s="92">
        <v>15100</v>
      </c>
      <c r="AZ266" s="92">
        <v>8100</v>
      </c>
      <c r="BA266" s="89" t="s">
        <v>105</v>
      </c>
      <c r="BB266" s="92">
        <v>41900</v>
      </c>
      <c r="BC266" s="92">
        <v>28700</v>
      </c>
    </row>
    <row r="267" spans="1:55">
      <c r="A267" s="84" t="s">
        <v>302</v>
      </c>
      <c r="B267" s="84" t="s">
        <v>318</v>
      </c>
      <c r="C267" s="92">
        <v>30800</v>
      </c>
      <c r="D267" s="92">
        <v>30900</v>
      </c>
      <c r="E267" s="92">
        <v>31700</v>
      </c>
      <c r="F267" s="92">
        <v>33400</v>
      </c>
      <c r="G267" s="92">
        <v>32800</v>
      </c>
      <c r="H267" s="92">
        <v>32900</v>
      </c>
      <c r="I267" s="92">
        <v>33000</v>
      </c>
      <c r="J267" s="92">
        <v>33000</v>
      </c>
      <c r="K267" s="92">
        <v>33100</v>
      </c>
      <c r="L267" s="92">
        <v>33200</v>
      </c>
      <c r="M267" s="92">
        <v>33200</v>
      </c>
      <c r="N267" s="92">
        <v>33600</v>
      </c>
      <c r="O267" s="92">
        <v>36600</v>
      </c>
      <c r="P267" s="92">
        <v>14500</v>
      </c>
      <c r="Q267" s="92">
        <v>26900</v>
      </c>
      <c r="R267" s="92">
        <v>39100</v>
      </c>
      <c r="S267" s="92">
        <v>38300</v>
      </c>
      <c r="T267" s="92">
        <v>23100</v>
      </c>
      <c r="U267" s="92">
        <v>54600</v>
      </c>
      <c r="V267" s="92">
        <v>20900</v>
      </c>
      <c r="W267" s="92">
        <v>27700</v>
      </c>
      <c r="X267" s="92">
        <v>32700</v>
      </c>
      <c r="Y267" s="92">
        <v>17900</v>
      </c>
      <c r="Z267" s="92">
        <v>29700</v>
      </c>
      <c r="AA267" s="92">
        <v>25100</v>
      </c>
      <c r="AB267" s="92">
        <v>19800</v>
      </c>
      <c r="AC267" s="92">
        <v>23100</v>
      </c>
      <c r="AD267" s="92">
        <v>81300</v>
      </c>
      <c r="AE267" s="92">
        <v>21100</v>
      </c>
      <c r="AF267" s="92">
        <v>27100</v>
      </c>
      <c r="AG267" s="92">
        <v>39500</v>
      </c>
      <c r="AH267" s="92">
        <v>39400</v>
      </c>
      <c r="AI267" s="92">
        <v>21100</v>
      </c>
      <c r="AJ267" s="92">
        <v>23700</v>
      </c>
      <c r="AK267" s="92">
        <v>17600</v>
      </c>
      <c r="AL267" s="92">
        <v>25500</v>
      </c>
      <c r="AM267" s="92">
        <v>23900</v>
      </c>
      <c r="AN267" s="92">
        <v>33600</v>
      </c>
      <c r="AO267" s="92">
        <v>38100</v>
      </c>
      <c r="AP267" s="92">
        <v>33300</v>
      </c>
      <c r="AQ267" s="92">
        <v>38000</v>
      </c>
      <c r="AR267" s="92">
        <v>49500</v>
      </c>
      <c r="AS267" s="92">
        <v>49800</v>
      </c>
      <c r="AT267" s="92">
        <v>10300</v>
      </c>
      <c r="AU267" s="92">
        <v>12900</v>
      </c>
      <c r="AV267" s="92">
        <v>11200</v>
      </c>
      <c r="AW267" s="92">
        <v>9100</v>
      </c>
      <c r="AX267" s="92">
        <v>11200</v>
      </c>
      <c r="AY267" s="92">
        <v>16100</v>
      </c>
      <c r="AZ267" s="92">
        <v>8600</v>
      </c>
      <c r="BA267" s="89" t="s">
        <v>105</v>
      </c>
      <c r="BB267" s="92">
        <v>45400</v>
      </c>
      <c r="BC267" s="92">
        <v>30600</v>
      </c>
    </row>
    <row r="268" spans="1:55">
      <c r="A268" s="84" t="s">
        <v>302</v>
      </c>
      <c r="B268" s="84" t="s">
        <v>319</v>
      </c>
      <c r="C268" s="92">
        <v>100</v>
      </c>
      <c r="D268" s="92">
        <v>100</v>
      </c>
      <c r="E268" s="92">
        <v>103</v>
      </c>
      <c r="F268" s="92">
        <v>108</v>
      </c>
      <c r="G268" s="92">
        <v>106</v>
      </c>
      <c r="H268" s="92">
        <v>107</v>
      </c>
      <c r="I268" s="92">
        <v>107</v>
      </c>
      <c r="J268" s="92">
        <v>107</v>
      </c>
      <c r="K268" s="92">
        <v>108</v>
      </c>
      <c r="L268" s="92">
        <v>108</v>
      </c>
      <c r="M268" s="92">
        <v>108</v>
      </c>
      <c r="N268" s="92">
        <v>109</v>
      </c>
      <c r="O268" s="92">
        <v>119</v>
      </c>
      <c r="P268" s="92">
        <v>47</v>
      </c>
      <c r="Q268" s="92">
        <v>87</v>
      </c>
      <c r="R268" s="92">
        <v>127</v>
      </c>
      <c r="S268" s="92">
        <v>124</v>
      </c>
      <c r="T268" s="92">
        <v>75</v>
      </c>
      <c r="U268" s="92">
        <v>177</v>
      </c>
      <c r="V268" s="92">
        <v>68</v>
      </c>
      <c r="W268" s="92">
        <v>90</v>
      </c>
      <c r="X268" s="92">
        <v>106</v>
      </c>
      <c r="Y268" s="92">
        <v>58</v>
      </c>
      <c r="Z268" s="92">
        <v>96</v>
      </c>
      <c r="AA268" s="92">
        <v>82</v>
      </c>
      <c r="AB268" s="92">
        <v>64</v>
      </c>
      <c r="AC268" s="92">
        <v>75</v>
      </c>
      <c r="AD268" s="92">
        <v>264</v>
      </c>
      <c r="AE268" s="92">
        <v>68</v>
      </c>
      <c r="AF268" s="92">
        <v>88</v>
      </c>
      <c r="AG268" s="92">
        <v>128</v>
      </c>
      <c r="AH268" s="92">
        <v>128</v>
      </c>
      <c r="AI268" s="92">
        <v>69</v>
      </c>
      <c r="AJ268" s="92">
        <v>77</v>
      </c>
      <c r="AK268" s="92">
        <v>57</v>
      </c>
      <c r="AL268" s="92">
        <v>83</v>
      </c>
      <c r="AM268" s="92">
        <v>77</v>
      </c>
      <c r="AN268" s="92">
        <v>109</v>
      </c>
      <c r="AO268" s="92">
        <v>124</v>
      </c>
      <c r="AP268" s="92">
        <v>108</v>
      </c>
      <c r="AQ268" s="92">
        <v>123</v>
      </c>
      <c r="AR268" s="92">
        <v>160</v>
      </c>
      <c r="AS268" s="92">
        <v>162</v>
      </c>
      <c r="AT268" s="92">
        <v>34</v>
      </c>
      <c r="AU268" s="92">
        <v>42</v>
      </c>
      <c r="AV268" s="92">
        <v>36</v>
      </c>
      <c r="AW268" s="92">
        <v>30</v>
      </c>
      <c r="AX268" s="92">
        <v>36</v>
      </c>
      <c r="AY268" s="92">
        <v>52</v>
      </c>
      <c r="AZ268" s="92">
        <v>28</v>
      </c>
      <c r="BA268" s="89" t="s">
        <v>105</v>
      </c>
      <c r="BB268" s="92">
        <v>145</v>
      </c>
      <c r="BC268" s="92">
        <v>99</v>
      </c>
    </row>
    <row r="269" spans="1:55">
      <c r="A269" s="84" t="s">
        <v>302</v>
      </c>
      <c r="B269" s="84" t="s">
        <v>320</v>
      </c>
      <c r="C269" s="92">
        <v>100</v>
      </c>
      <c r="D269" s="92">
        <v>100</v>
      </c>
      <c r="E269" s="92">
        <v>103</v>
      </c>
      <c r="F269" s="92">
        <v>108</v>
      </c>
      <c r="G269" s="92">
        <v>106</v>
      </c>
      <c r="H269" s="92">
        <v>106</v>
      </c>
      <c r="I269" s="92">
        <v>107</v>
      </c>
      <c r="J269" s="92">
        <v>107</v>
      </c>
      <c r="K269" s="92">
        <v>107</v>
      </c>
      <c r="L269" s="92">
        <v>107</v>
      </c>
      <c r="M269" s="92">
        <v>107</v>
      </c>
      <c r="N269" s="92">
        <v>109</v>
      </c>
      <c r="O269" s="92">
        <v>118</v>
      </c>
      <c r="P269" s="92">
        <v>47</v>
      </c>
      <c r="Q269" s="92">
        <v>87</v>
      </c>
      <c r="R269" s="92">
        <v>126</v>
      </c>
      <c r="S269" s="92">
        <v>124</v>
      </c>
      <c r="T269" s="92">
        <v>75</v>
      </c>
      <c r="U269" s="92">
        <v>177</v>
      </c>
      <c r="V269" s="92">
        <v>68</v>
      </c>
      <c r="W269" s="92">
        <v>90</v>
      </c>
      <c r="X269" s="92">
        <v>106</v>
      </c>
      <c r="Y269" s="92">
        <v>58</v>
      </c>
      <c r="Z269" s="92">
        <v>96</v>
      </c>
      <c r="AA269" s="92">
        <v>81</v>
      </c>
      <c r="AB269" s="92">
        <v>64</v>
      </c>
      <c r="AC269" s="92">
        <v>75</v>
      </c>
      <c r="AD269" s="92">
        <v>263</v>
      </c>
      <c r="AE269" s="92">
        <v>68</v>
      </c>
      <c r="AF269" s="92">
        <v>88</v>
      </c>
      <c r="AG269" s="92">
        <v>128</v>
      </c>
      <c r="AH269" s="92">
        <v>127</v>
      </c>
      <c r="AI269" s="92">
        <v>68</v>
      </c>
      <c r="AJ269" s="92">
        <v>77</v>
      </c>
      <c r="AK269" s="92">
        <v>57</v>
      </c>
      <c r="AL269" s="92">
        <v>82</v>
      </c>
      <c r="AM269" s="92">
        <v>77</v>
      </c>
      <c r="AN269" s="92">
        <v>109</v>
      </c>
      <c r="AO269" s="92">
        <v>123</v>
      </c>
      <c r="AP269" s="92">
        <v>108</v>
      </c>
      <c r="AQ269" s="92">
        <v>123</v>
      </c>
      <c r="AR269" s="92">
        <v>160</v>
      </c>
      <c r="AS269" s="92">
        <v>161</v>
      </c>
      <c r="AT269" s="92">
        <v>33</v>
      </c>
      <c r="AU269" s="92">
        <v>42</v>
      </c>
      <c r="AV269" s="92">
        <v>36</v>
      </c>
      <c r="AW269" s="92">
        <v>30</v>
      </c>
      <c r="AX269" s="92">
        <v>36</v>
      </c>
      <c r="AY269" s="92">
        <v>52</v>
      </c>
      <c r="AZ269" s="92">
        <v>28</v>
      </c>
      <c r="BA269" s="89" t="s">
        <v>105</v>
      </c>
      <c r="BB269" s="92">
        <v>145</v>
      </c>
      <c r="BC269" s="92">
        <v>99</v>
      </c>
    </row>
    <row r="270" spans="1:55">
      <c r="A270" s="84" t="s">
        <v>302</v>
      </c>
      <c r="B270" s="84" t="s">
        <v>321</v>
      </c>
      <c r="C270" s="92">
        <v>92</v>
      </c>
      <c r="D270" s="92">
        <v>93</v>
      </c>
      <c r="E270" s="92">
        <v>95</v>
      </c>
      <c r="F270" s="92">
        <v>100</v>
      </c>
      <c r="G270" s="92">
        <v>98</v>
      </c>
      <c r="H270" s="92">
        <v>98</v>
      </c>
      <c r="I270" s="92">
        <v>99</v>
      </c>
      <c r="J270" s="92">
        <v>99</v>
      </c>
      <c r="K270" s="92">
        <v>99</v>
      </c>
      <c r="L270" s="92">
        <v>99</v>
      </c>
      <c r="M270" s="92">
        <v>99</v>
      </c>
      <c r="N270" s="92">
        <v>101</v>
      </c>
      <c r="O270" s="92">
        <v>109</v>
      </c>
      <c r="P270" s="92">
        <v>43</v>
      </c>
      <c r="Q270" s="92">
        <v>81</v>
      </c>
      <c r="R270" s="92">
        <v>117</v>
      </c>
      <c r="S270" s="92">
        <v>114</v>
      </c>
      <c r="T270" s="92">
        <v>69</v>
      </c>
      <c r="U270" s="92">
        <v>163</v>
      </c>
      <c r="V270" s="92">
        <v>63</v>
      </c>
      <c r="W270" s="92">
        <v>83</v>
      </c>
      <c r="X270" s="92">
        <v>98</v>
      </c>
      <c r="Y270" s="92">
        <v>53</v>
      </c>
      <c r="Z270" s="92">
        <v>89</v>
      </c>
      <c r="AA270" s="92">
        <v>75</v>
      </c>
      <c r="AB270" s="92">
        <v>59</v>
      </c>
      <c r="AC270" s="92">
        <v>69</v>
      </c>
      <c r="AD270" s="92">
        <v>243</v>
      </c>
      <c r="AE270" s="92">
        <v>63</v>
      </c>
      <c r="AF270" s="92">
        <v>81</v>
      </c>
      <c r="AG270" s="92">
        <v>118</v>
      </c>
      <c r="AH270" s="92">
        <v>118</v>
      </c>
      <c r="AI270" s="92">
        <v>63</v>
      </c>
      <c r="AJ270" s="92">
        <v>71</v>
      </c>
      <c r="AK270" s="92">
        <v>53</v>
      </c>
      <c r="AL270" s="92">
        <v>76</v>
      </c>
      <c r="AM270" s="92">
        <v>71</v>
      </c>
      <c r="AN270" s="92">
        <v>101</v>
      </c>
      <c r="AO270" s="92">
        <v>114</v>
      </c>
      <c r="AP270" s="92">
        <v>100</v>
      </c>
      <c r="AQ270" s="92">
        <v>114</v>
      </c>
      <c r="AR270" s="92">
        <v>148</v>
      </c>
      <c r="AS270" s="92">
        <v>149</v>
      </c>
      <c r="AT270" s="92">
        <v>31</v>
      </c>
      <c r="AU270" s="92">
        <v>39</v>
      </c>
      <c r="AV270" s="92">
        <v>34</v>
      </c>
      <c r="AW270" s="92">
        <v>27</v>
      </c>
      <c r="AX270" s="92">
        <v>34</v>
      </c>
      <c r="AY270" s="92">
        <v>48</v>
      </c>
      <c r="AZ270" s="92">
        <v>26</v>
      </c>
      <c r="BA270" s="89" t="s">
        <v>105</v>
      </c>
      <c r="BB270" s="92">
        <v>134</v>
      </c>
      <c r="BC270" s="92">
        <v>92</v>
      </c>
    </row>
    <row r="271" spans="1:55">
      <c r="A271" s="84" t="s">
        <v>322</v>
      </c>
      <c r="B271" s="84" t="s">
        <v>303</v>
      </c>
      <c r="C271" s="86">
        <v>1</v>
      </c>
      <c r="D271" s="86">
        <v>1.0043299999999999</v>
      </c>
      <c r="E271" s="86">
        <v>1.0299100000000001</v>
      </c>
      <c r="F271" s="86">
        <v>1.1331199999999999</v>
      </c>
      <c r="G271" s="86">
        <v>1.00013</v>
      </c>
      <c r="H271" s="86">
        <v>1.0042500000000001</v>
      </c>
      <c r="I271" s="86">
        <v>1.0063800000000001</v>
      </c>
      <c r="J271" s="86">
        <v>1.0075499999999999</v>
      </c>
      <c r="K271" s="86">
        <v>1.0166900000000001</v>
      </c>
      <c r="L271" s="86">
        <v>1.01783</v>
      </c>
      <c r="M271" s="86">
        <v>1.0199199999999999</v>
      </c>
      <c r="N271" s="86">
        <v>1.02935</v>
      </c>
      <c r="O271" s="86">
        <v>1.0551600000000001</v>
      </c>
      <c r="P271" s="85">
        <v>0.565994</v>
      </c>
      <c r="Q271" s="87">
        <v>14.806900000000001</v>
      </c>
      <c r="R271" s="87">
        <v>10.522</v>
      </c>
      <c r="S271" s="86">
        <v>1.0572699999999999</v>
      </c>
      <c r="T271" s="85">
        <v>0.56017099999999997</v>
      </c>
      <c r="U271" s="86">
        <v>1.3191600000000001</v>
      </c>
      <c r="V271" s="85">
        <v>0.701762</v>
      </c>
      <c r="W271" s="85">
        <v>0.90718900000000002</v>
      </c>
      <c r="X271" s="86">
        <v>1.0893699999999999</v>
      </c>
      <c r="Y271" s="86">
        <v>3.1468799999999999</v>
      </c>
      <c r="Z271" s="85">
        <v>0.96307600000000004</v>
      </c>
      <c r="AA271" s="85">
        <v>0.72156600000000004</v>
      </c>
      <c r="AB271" s="85">
        <v>0.53517499999999996</v>
      </c>
      <c r="AC271" s="85">
        <v>0.399202</v>
      </c>
      <c r="AD271" s="86">
        <v>1.5235399999999999</v>
      </c>
      <c r="AE271" s="88">
        <v>118.754</v>
      </c>
      <c r="AF271" s="85">
        <v>0.49213699999999999</v>
      </c>
      <c r="AG271" s="86">
        <v>1.1835599999999999</v>
      </c>
      <c r="AH271" s="85">
        <v>0.93940299999999999</v>
      </c>
      <c r="AI271" s="86">
        <v>1.4811000000000001</v>
      </c>
      <c r="AJ271" s="85">
        <v>0.72535099999999997</v>
      </c>
      <c r="AK271" s="86">
        <v>1.69021</v>
      </c>
      <c r="AL271" s="85">
        <v>0.60369399999999995</v>
      </c>
      <c r="AM271" s="85">
        <v>0.468754</v>
      </c>
      <c r="AN271" s="86">
        <v>1.24241</v>
      </c>
      <c r="AO271" s="87">
        <v>10.516500000000001</v>
      </c>
      <c r="AP271" s="86">
        <v>1.27128</v>
      </c>
      <c r="AQ271" s="88">
        <v>150.22399999999999</v>
      </c>
      <c r="AR271" s="87">
        <v>10.434699999999999</v>
      </c>
      <c r="AS271" s="86">
        <v>1.99563</v>
      </c>
      <c r="AT271" s="85">
        <v>0.29647800000000002</v>
      </c>
      <c r="AU271" s="85">
        <v>0.31637900000000002</v>
      </c>
      <c r="AV271" s="87">
        <v>21.423400000000001</v>
      </c>
      <c r="AW271" s="87">
        <v>43.622</v>
      </c>
      <c r="AX271" s="87">
        <v>36.293599999999998</v>
      </c>
      <c r="AY271" s="86">
        <v>1.11111</v>
      </c>
      <c r="AZ271" s="85">
        <v>0.47334799999999999</v>
      </c>
      <c r="BA271" s="89" t="s">
        <v>105</v>
      </c>
      <c r="BB271" s="89" t="s">
        <v>105</v>
      </c>
      <c r="BC271" s="89" t="s">
        <v>105</v>
      </c>
    </row>
    <row r="272" spans="1:55">
      <c r="A272" s="84" t="s">
        <v>322</v>
      </c>
      <c r="B272" s="84" t="s">
        <v>304</v>
      </c>
      <c r="C272" s="85">
        <v>0.99569200000000002</v>
      </c>
      <c r="D272" s="86">
        <v>1</v>
      </c>
      <c r="E272" s="86">
        <v>1.0254700000000001</v>
      </c>
      <c r="F272" s="86">
        <v>1.1282399999999999</v>
      </c>
      <c r="G272" s="85">
        <v>0.99581600000000003</v>
      </c>
      <c r="H272" s="85">
        <v>0.99992700000000001</v>
      </c>
      <c r="I272" s="86">
        <v>1.00204</v>
      </c>
      <c r="J272" s="86">
        <v>1.0032099999999999</v>
      </c>
      <c r="K272" s="86">
        <v>1.01231</v>
      </c>
      <c r="L272" s="86">
        <v>1.01345</v>
      </c>
      <c r="M272" s="86">
        <v>1.01553</v>
      </c>
      <c r="N272" s="86">
        <v>1.0249200000000001</v>
      </c>
      <c r="O272" s="86">
        <v>1.05061</v>
      </c>
      <c r="P272" s="85">
        <v>0.56355599999999995</v>
      </c>
      <c r="Q272" s="87">
        <v>14.7431</v>
      </c>
      <c r="R272" s="87">
        <v>10.476599999999999</v>
      </c>
      <c r="S272" s="86">
        <v>1.05271</v>
      </c>
      <c r="T272" s="85">
        <v>0.55775799999999998</v>
      </c>
      <c r="U272" s="86">
        <v>1.31348</v>
      </c>
      <c r="V272" s="85">
        <v>0.698739</v>
      </c>
      <c r="W272" s="85">
        <v>0.90327999999999997</v>
      </c>
      <c r="X272" s="86">
        <v>1.0846800000000001</v>
      </c>
      <c r="Y272" s="86">
        <v>3.1333199999999999</v>
      </c>
      <c r="Z272" s="85">
        <v>0.95892699999999997</v>
      </c>
      <c r="AA272" s="85">
        <v>0.71845700000000001</v>
      </c>
      <c r="AB272" s="85">
        <v>0.53286900000000004</v>
      </c>
      <c r="AC272" s="85">
        <v>0.397482</v>
      </c>
      <c r="AD272" s="86">
        <v>1.5169699999999999</v>
      </c>
      <c r="AE272" s="88">
        <v>118.24299999999999</v>
      </c>
      <c r="AF272" s="85">
        <v>0.49001600000000001</v>
      </c>
      <c r="AG272" s="86">
        <v>1.1784600000000001</v>
      </c>
      <c r="AH272" s="85">
        <v>0.93535599999999997</v>
      </c>
      <c r="AI272" s="86">
        <v>1.47472</v>
      </c>
      <c r="AJ272" s="85">
        <v>0.72222600000000003</v>
      </c>
      <c r="AK272" s="86">
        <v>1.68293</v>
      </c>
      <c r="AL272" s="85">
        <v>0.60109400000000002</v>
      </c>
      <c r="AM272" s="85">
        <v>0.46673500000000001</v>
      </c>
      <c r="AN272" s="86">
        <v>1.23706</v>
      </c>
      <c r="AO272" s="87">
        <v>10.4712</v>
      </c>
      <c r="AP272" s="86">
        <v>1.2658100000000001</v>
      </c>
      <c r="AQ272" s="88">
        <v>149.57599999999999</v>
      </c>
      <c r="AR272" s="87">
        <v>10.389699999999999</v>
      </c>
      <c r="AS272" s="86">
        <v>1.9870300000000001</v>
      </c>
      <c r="AT272" s="85">
        <v>0.29520099999999999</v>
      </c>
      <c r="AU272" s="85">
        <v>0.31501600000000002</v>
      </c>
      <c r="AV272" s="87">
        <v>21.331099999999999</v>
      </c>
      <c r="AW272" s="87">
        <v>43.434100000000001</v>
      </c>
      <c r="AX272" s="87">
        <v>36.1372</v>
      </c>
      <c r="AY272" s="86">
        <v>1.10632</v>
      </c>
      <c r="AZ272" s="85">
        <v>0.47130899999999998</v>
      </c>
      <c r="BA272" s="89" t="s">
        <v>105</v>
      </c>
      <c r="BB272" s="89" t="s">
        <v>105</v>
      </c>
      <c r="BC272" s="89" t="s">
        <v>105</v>
      </c>
    </row>
    <row r="273" spans="1:55">
      <c r="A273" s="84" t="s">
        <v>322</v>
      </c>
      <c r="B273" s="84" t="s">
        <v>305</v>
      </c>
      <c r="C273" s="85">
        <v>0.88251599999999997</v>
      </c>
      <c r="D273" s="85">
        <v>0.88633499999999998</v>
      </c>
      <c r="E273" s="85">
        <v>0.908914</v>
      </c>
      <c r="F273" s="85">
        <v>1</v>
      </c>
      <c r="G273" s="85">
        <v>0.88262600000000002</v>
      </c>
      <c r="H273" s="85">
        <v>0.88627</v>
      </c>
      <c r="I273" s="85">
        <v>0.88814300000000002</v>
      </c>
      <c r="J273" s="85">
        <v>0.88918200000000003</v>
      </c>
      <c r="K273" s="85">
        <v>0.89724700000000002</v>
      </c>
      <c r="L273" s="85">
        <v>0.89825299999999997</v>
      </c>
      <c r="M273" s="85">
        <v>0.90009600000000001</v>
      </c>
      <c r="N273" s="85">
        <v>0.90841899999999998</v>
      </c>
      <c r="O273" s="85">
        <v>0.93119300000000005</v>
      </c>
      <c r="P273" s="85">
        <v>0.49949900000000003</v>
      </c>
      <c r="Q273" s="87">
        <v>13.067299999999999</v>
      </c>
      <c r="R273" s="86">
        <v>9.2858199999999993</v>
      </c>
      <c r="S273" s="85">
        <v>0.93305499999999997</v>
      </c>
      <c r="T273" s="85">
        <v>0.49436000000000002</v>
      </c>
      <c r="U273" s="86">
        <v>1.16418</v>
      </c>
      <c r="V273" s="85">
        <v>0.61931599999999998</v>
      </c>
      <c r="W273" s="85">
        <v>0.80060900000000002</v>
      </c>
      <c r="X273" s="85">
        <v>0.96138699999999999</v>
      </c>
      <c r="Y273" s="86">
        <v>2.7771699999999999</v>
      </c>
      <c r="Z273" s="85">
        <v>0.84992999999999996</v>
      </c>
      <c r="AA273" s="85">
        <v>0.63679399999999997</v>
      </c>
      <c r="AB273" s="85">
        <v>0.47230100000000003</v>
      </c>
      <c r="AC273" s="85">
        <v>0.352302</v>
      </c>
      <c r="AD273" s="86">
        <v>1.3445499999999999</v>
      </c>
      <c r="AE273" s="88">
        <v>104.803</v>
      </c>
      <c r="AF273" s="85">
        <v>0.43431799999999998</v>
      </c>
      <c r="AG273" s="86">
        <v>1.04451</v>
      </c>
      <c r="AH273" s="85">
        <v>0.82903899999999997</v>
      </c>
      <c r="AI273" s="86">
        <v>1.3070999999999999</v>
      </c>
      <c r="AJ273" s="85">
        <v>0.64013399999999998</v>
      </c>
      <c r="AK273" s="86">
        <v>1.4916400000000001</v>
      </c>
      <c r="AL273" s="85">
        <v>0.53276999999999997</v>
      </c>
      <c r="AM273" s="85">
        <v>0.41368300000000002</v>
      </c>
      <c r="AN273" s="86">
        <v>1.0964499999999999</v>
      </c>
      <c r="AO273" s="86">
        <v>9.2809699999999999</v>
      </c>
      <c r="AP273" s="86">
        <v>1.1219300000000001</v>
      </c>
      <c r="AQ273" s="88">
        <v>132.57499999999999</v>
      </c>
      <c r="AR273" s="86">
        <v>9.2087800000000009</v>
      </c>
      <c r="AS273" s="86">
        <v>1.76118</v>
      </c>
      <c r="AT273" s="85">
        <v>0.26164700000000002</v>
      </c>
      <c r="AU273" s="85">
        <v>0.27921000000000001</v>
      </c>
      <c r="AV273" s="87">
        <v>18.906500000000001</v>
      </c>
      <c r="AW273" s="87">
        <v>38.497100000000003</v>
      </c>
      <c r="AX273" s="87">
        <v>32.029699999999998</v>
      </c>
      <c r="AY273" s="85">
        <v>0.98056900000000002</v>
      </c>
      <c r="AZ273" s="85">
        <v>0.41773700000000002</v>
      </c>
      <c r="BA273" s="89" t="s">
        <v>105</v>
      </c>
      <c r="BB273" s="89" t="s">
        <v>105</v>
      </c>
      <c r="BC273" s="89" t="s">
        <v>105</v>
      </c>
    </row>
    <row r="274" spans="1:55">
      <c r="A274" s="84" t="s">
        <v>322</v>
      </c>
      <c r="B274" s="84" t="s">
        <v>306</v>
      </c>
      <c r="C274" s="91">
        <v>100</v>
      </c>
      <c r="D274" s="91">
        <v>100.4</v>
      </c>
      <c r="E274" s="91">
        <v>103</v>
      </c>
      <c r="F274" s="91">
        <v>113.3</v>
      </c>
      <c r="G274" s="91">
        <v>100</v>
      </c>
      <c r="H274" s="91">
        <v>100.4</v>
      </c>
      <c r="I274" s="91">
        <v>100.6</v>
      </c>
      <c r="J274" s="91">
        <v>100.8</v>
      </c>
      <c r="K274" s="91">
        <v>101.7</v>
      </c>
      <c r="L274" s="91">
        <v>101.8</v>
      </c>
      <c r="M274" s="91">
        <v>102</v>
      </c>
      <c r="N274" s="91">
        <v>102.9</v>
      </c>
      <c r="O274" s="91">
        <v>105.5</v>
      </c>
      <c r="P274" s="91">
        <v>28.9</v>
      </c>
      <c r="Q274" s="91">
        <v>54.3</v>
      </c>
      <c r="R274" s="91">
        <v>141.1</v>
      </c>
      <c r="S274" s="91">
        <v>105.7</v>
      </c>
      <c r="T274" s="91">
        <v>56</v>
      </c>
      <c r="U274" s="91">
        <v>131.9</v>
      </c>
      <c r="V274" s="91">
        <v>70.2</v>
      </c>
      <c r="W274" s="91">
        <v>90.7</v>
      </c>
      <c r="X274" s="91">
        <v>108.9</v>
      </c>
      <c r="Y274" s="91">
        <v>41.3</v>
      </c>
      <c r="Z274" s="91">
        <v>96.3</v>
      </c>
      <c r="AA274" s="91">
        <v>72.2</v>
      </c>
      <c r="AB274" s="91">
        <v>53.5</v>
      </c>
      <c r="AC274" s="91">
        <v>39.9</v>
      </c>
      <c r="AD274" s="91">
        <v>152.4</v>
      </c>
      <c r="AE274" s="91">
        <v>38.299999999999997</v>
      </c>
      <c r="AF274" s="91">
        <v>49.2</v>
      </c>
      <c r="AG274" s="91">
        <v>118.4</v>
      </c>
      <c r="AH274" s="91">
        <v>93.9</v>
      </c>
      <c r="AI274" s="91">
        <v>35.4</v>
      </c>
      <c r="AJ274" s="91">
        <v>72.5</v>
      </c>
      <c r="AK274" s="91">
        <v>38</v>
      </c>
      <c r="AL274" s="91">
        <v>60.4</v>
      </c>
      <c r="AM274" s="91">
        <v>46.9</v>
      </c>
      <c r="AN274" s="91">
        <v>124.2</v>
      </c>
      <c r="AO274" s="91">
        <v>112.4</v>
      </c>
      <c r="AP274" s="91">
        <v>175.1</v>
      </c>
      <c r="AQ274" s="91">
        <v>102.7</v>
      </c>
      <c r="AR274" s="91">
        <v>116.6</v>
      </c>
      <c r="AS274" s="91">
        <v>186.9</v>
      </c>
      <c r="AT274" s="91">
        <v>29.6</v>
      </c>
      <c r="AU274" s="91">
        <v>31.6</v>
      </c>
      <c r="AV274" s="91">
        <v>34.799999999999997</v>
      </c>
      <c r="AW274" s="91">
        <v>31.2</v>
      </c>
      <c r="AX274" s="91">
        <v>30.1</v>
      </c>
      <c r="AY274" s="91">
        <v>36.700000000000003</v>
      </c>
      <c r="AZ274" s="91">
        <v>24.2</v>
      </c>
      <c r="BA274" s="89" t="s">
        <v>105</v>
      </c>
      <c r="BB274" s="89" t="s">
        <v>105</v>
      </c>
      <c r="BC274" s="89" t="s">
        <v>105</v>
      </c>
    </row>
    <row r="275" spans="1:55">
      <c r="A275" s="84" t="s">
        <v>322</v>
      </c>
      <c r="B275" s="84" t="s">
        <v>307</v>
      </c>
      <c r="C275" s="91">
        <v>99.6</v>
      </c>
      <c r="D275" s="91">
        <v>100</v>
      </c>
      <c r="E275" s="91">
        <v>102.5</v>
      </c>
      <c r="F275" s="91">
        <v>112.8</v>
      </c>
      <c r="G275" s="91">
        <v>99.6</v>
      </c>
      <c r="H275" s="91">
        <v>100</v>
      </c>
      <c r="I275" s="91">
        <v>100.2</v>
      </c>
      <c r="J275" s="91">
        <v>100.3</v>
      </c>
      <c r="K275" s="91">
        <v>101.2</v>
      </c>
      <c r="L275" s="91">
        <v>101.3</v>
      </c>
      <c r="M275" s="91">
        <v>101.6</v>
      </c>
      <c r="N275" s="91">
        <v>102.5</v>
      </c>
      <c r="O275" s="91">
        <v>105.1</v>
      </c>
      <c r="P275" s="91">
        <v>28.8</v>
      </c>
      <c r="Q275" s="91">
        <v>54</v>
      </c>
      <c r="R275" s="91">
        <v>140.5</v>
      </c>
      <c r="S275" s="91">
        <v>105.3</v>
      </c>
      <c r="T275" s="91">
        <v>55.8</v>
      </c>
      <c r="U275" s="91">
        <v>131.30000000000001</v>
      </c>
      <c r="V275" s="91">
        <v>69.900000000000006</v>
      </c>
      <c r="W275" s="91">
        <v>90.3</v>
      </c>
      <c r="X275" s="91">
        <v>108.5</v>
      </c>
      <c r="Y275" s="91">
        <v>41.2</v>
      </c>
      <c r="Z275" s="91">
        <v>95.9</v>
      </c>
      <c r="AA275" s="91">
        <v>71.8</v>
      </c>
      <c r="AB275" s="91">
        <v>53.3</v>
      </c>
      <c r="AC275" s="91">
        <v>39.700000000000003</v>
      </c>
      <c r="AD275" s="91">
        <v>151.69999999999999</v>
      </c>
      <c r="AE275" s="91">
        <v>38.1</v>
      </c>
      <c r="AF275" s="91">
        <v>49</v>
      </c>
      <c r="AG275" s="91">
        <v>117.8</v>
      </c>
      <c r="AH275" s="91">
        <v>93.5</v>
      </c>
      <c r="AI275" s="91">
        <v>35.200000000000003</v>
      </c>
      <c r="AJ275" s="91">
        <v>72.2</v>
      </c>
      <c r="AK275" s="91">
        <v>37.9</v>
      </c>
      <c r="AL275" s="91">
        <v>60.1</v>
      </c>
      <c r="AM275" s="91">
        <v>46.7</v>
      </c>
      <c r="AN275" s="91">
        <v>123.7</v>
      </c>
      <c r="AO275" s="91">
        <v>111.9</v>
      </c>
      <c r="AP275" s="91">
        <v>174.4</v>
      </c>
      <c r="AQ275" s="91">
        <v>102.2</v>
      </c>
      <c r="AR275" s="91">
        <v>116.1</v>
      </c>
      <c r="AS275" s="91">
        <v>186.1</v>
      </c>
      <c r="AT275" s="91">
        <v>29.5</v>
      </c>
      <c r="AU275" s="91">
        <v>31.5</v>
      </c>
      <c r="AV275" s="91">
        <v>34.6</v>
      </c>
      <c r="AW275" s="91">
        <v>31.1</v>
      </c>
      <c r="AX275" s="91">
        <v>29.9</v>
      </c>
      <c r="AY275" s="91">
        <v>36.6</v>
      </c>
      <c r="AZ275" s="91">
        <v>24.1</v>
      </c>
      <c r="BA275" s="89" t="s">
        <v>105</v>
      </c>
      <c r="BB275" s="89" t="s">
        <v>105</v>
      </c>
      <c r="BC275" s="89" t="s">
        <v>105</v>
      </c>
    </row>
    <row r="276" spans="1:55">
      <c r="A276" s="84" t="s">
        <v>322</v>
      </c>
      <c r="B276" s="84" t="s">
        <v>308</v>
      </c>
      <c r="C276" s="91">
        <v>88.3</v>
      </c>
      <c r="D276" s="91">
        <v>88.6</v>
      </c>
      <c r="E276" s="91">
        <v>90.9</v>
      </c>
      <c r="F276" s="91">
        <v>100</v>
      </c>
      <c r="G276" s="91">
        <v>88.3</v>
      </c>
      <c r="H276" s="91">
        <v>88.6</v>
      </c>
      <c r="I276" s="91">
        <v>88.8</v>
      </c>
      <c r="J276" s="91">
        <v>88.9</v>
      </c>
      <c r="K276" s="91">
        <v>89.7</v>
      </c>
      <c r="L276" s="91">
        <v>89.8</v>
      </c>
      <c r="M276" s="91">
        <v>90</v>
      </c>
      <c r="N276" s="91">
        <v>90.8</v>
      </c>
      <c r="O276" s="91">
        <v>93.1</v>
      </c>
      <c r="P276" s="91">
        <v>25.5</v>
      </c>
      <c r="Q276" s="91">
        <v>47.9</v>
      </c>
      <c r="R276" s="91">
        <v>124.5</v>
      </c>
      <c r="S276" s="91">
        <v>93.3</v>
      </c>
      <c r="T276" s="91">
        <v>49.4</v>
      </c>
      <c r="U276" s="91">
        <v>116.4</v>
      </c>
      <c r="V276" s="91">
        <v>61.9</v>
      </c>
      <c r="W276" s="91">
        <v>80.099999999999994</v>
      </c>
      <c r="X276" s="91">
        <v>96.1</v>
      </c>
      <c r="Y276" s="91">
        <v>36.5</v>
      </c>
      <c r="Z276" s="91">
        <v>85</v>
      </c>
      <c r="AA276" s="91">
        <v>63.7</v>
      </c>
      <c r="AB276" s="91">
        <v>47.2</v>
      </c>
      <c r="AC276" s="91">
        <v>35.200000000000003</v>
      </c>
      <c r="AD276" s="91">
        <v>134.5</v>
      </c>
      <c r="AE276" s="91">
        <v>33.799999999999997</v>
      </c>
      <c r="AF276" s="91">
        <v>43.4</v>
      </c>
      <c r="AG276" s="91">
        <v>104.5</v>
      </c>
      <c r="AH276" s="91">
        <v>82.9</v>
      </c>
      <c r="AI276" s="91">
        <v>31.2</v>
      </c>
      <c r="AJ276" s="91">
        <v>64</v>
      </c>
      <c r="AK276" s="91">
        <v>33.6</v>
      </c>
      <c r="AL276" s="91">
        <v>53.3</v>
      </c>
      <c r="AM276" s="91">
        <v>41.4</v>
      </c>
      <c r="AN276" s="91">
        <v>109.6</v>
      </c>
      <c r="AO276" s="91">
        <v>99.2</v>
      </c>
      <c r="AP276" s="91">
        <v>154.6</v>
      </c>
      <c r="AQ276" s="91">
        <v>90.6</v>
      </c>
      <c r="AR276" s="91">
        <v>102.9</v>
      </c>
      <c r="AS276" s="91">
        <v>164.9</v>
      </c>
      <c r="AT276" s="91">
        <v>26.2</v>
      </c>
      <c r="AU276" s="91">
        <v>27.9</v>
      </c>
      <c r="AV276" s="91">
        <v>30.7</v>
      </c>
      <c r="AW276" s="91">
        <v>27.5</v>
      </c>
      <c r="AX276" s="91">
        <v>26.5</v>
      </c>
      <c r="AY276" s="91">
        <v>32.4</v>
      </c>
      <c r="AZ276" s="91">
        <v>21.4</v>
      </c>
      <c r="BA276" s="89" t="s">
        <v>105</v>
      </c>
      <c r="BB276" s="89" t="s">
        <v>105</v>
      </c>
      <c r="BC276" s="89" t="s">
        <v>105</v>
      </c>
    </row>
    <row r="277" spans="1:55">
      <c r="A277" s="84" t="s">
        <v>322</v>
      </c>
      <c r="B277" s="84" t="s">
        <v>309</v>
      </c>
      <c r="C277" s="92">
        <v>1990793</v>
      </c>
      <c r="D277" s="92">
        <v>1984769</v>
      </c>
      <c r="E277" s="92">
        <v>1957995</v>
      </c>
      <c r="F277" s="92">
        <v>1845479</v>
      </c>
      <c r="G277" s="92">
        <v>1378395</v>
      </c>
      <c r="H277" s="92">
        <v>1374641</v>
      </c>
      <c r="I277" s="92">
        <v>1371342</v>
      </c>
      <c r="J277" s="92">
        <v>1369333</v>
      </c>
      <c r="K277" s="92">
        <v>1358708</v>
      </c>
      <c r="L277" s="92">
        <v>1355897</v>
      </c>
      <c r="M277" s="92">
        <v>1351861</v>
      </c>
      <c r="N277" s="92">
        <v>1325082</v>
      </c>
      <c r="O277" s="92">
        <v>48801</v>
      </c>
      <c r="P277" s="92">
        <v>11070</v>
      </c>
      <c r="Q277" s="92">
        <v>580615</v>
      </c>
      <c r="R277" s="92">
        <v>277228</v>
      </c>
      <c r="S277" s="92">
        <v>369459</v>
      </c>
      <c r="T277" s="92">
        <v>2009</v>
      </c>
      <c r="U277" s="92">
        <v>22381</v>
      </c>
      <c r="V277" s="92">
        <v>26779</v>
      </c>
      <c r="W277" s="92">
        <v>147568</v>
      </c>
      <c r="X277" s="92">
        <v>324070</v>
      </c>
      <c r="Y277" s="92">
        <v>45867</v>
      </c>
      <c r="Z277" s="92">
        <v>240270</v>
      </c>
      <c r="AA277" s="92">
        <v>2250</v>
      </c>
      <c r="AB277" s="92">
        <v>3299</v>
      </c>
      <c r="AC277" s="92">
        <v>3754</v>
      </c>
      <c r="AD277" s="92">
        <v>4202</v>
      </c>
      <c r="AE277" s="92">
        <v>3301038</v>
      </c>
      <c r="AF277" s="92">
        <v>561</v>
      </c>
      <c r="AG277" s="92">
        <v>73525</v>
      </c>
      <c r="AH277" s="92">
        <v>41047</v>
      </c>
      <c r="AI277" s="92">
        <v>226150</v>
      </c>
      <c r="AJ277" s="92">
        <v>22936</v>
      </c>
      <c r="AK277" s="92">
        <v>93858</v>
      </c>
      <c r="AL277" s="92">
        <v>4036</v>
      </c>
      <c r="AM277" s="92">
        <v>10625</v>
      </c>
      <c r="AN277" s="92">
        <v>30824</v>
      </c>
      <c r="AO277" s="92">
        <v>477264</v>
      </c>
      <c r="AP277" s="92">
        <v>294273</v>
      </c>
      <c r="AQ277" s="92">
        <v>252441</v>
      </c>
      <c r="AR277" s="92">
        <v>262193</v>
      </c>
      <c r="AS277" s="92">
        <v>85901</v>
      </c>
      <c r="AT277" s="92">
        <v>10148</v>
      </c>
      <c r="AU277" s="92">
        <v>482</v>
      </c>
      <c r="AV277" s="92">
        <v>92134</v>
      </c>
      <c r="AW277" s="92">
        <v>147529</v>
      </c>
      <c r="AX277" s="92">
        <v>655982</v>
      </c>
      <c r="AY277" s="92">
        <v>267961</v>
      </c>
      <c r="AZ277" s="92">
        <v>3289</v>
      </c>
      <c r="BA277" s="89" t="s">
        <v>105</v>
      </c>
      <c r="BB277" s="89" t="s">
        <v>105</v>
      </c>
      <c r="BC277" s="89" t="s">
        <v>105</v>
      </c>
    </row>
    <row r="278" spans="1:55">
      <c r="A278" s="84" t="s">
        <v>322</v>
      </c>
      <c r="B278" s="84" t="s">
        <v>310</v>
      </c>
      <c r="C278" s="91">
        <v>13.5</v>
      </c>
      <c r="D278" s="91">
        <v>13.5</v>
      </c>
      <c r="E278" s="91">
        <v>13.5</v>
      </c>
      <c r="F278" s="91">
        <v>13.6</v>
      </c>
      <c r="G278" s="91">
        <v>13.2</v>
      </c>
      <c r="H278" s="91">
        <v>13.2</v>
      </c>
      <c r="I278" s="91">
        <v>13.2</v>
      </c>
      <c r="J278" s="91">
        <v>13.2</v>
      </c>
      <c r="K278" s="91">
        <v>13.2</v>
      </c>
      <c r="L278" s="91">
        <v>13.2</v>
      </c>
      <c r="M278" s="91">
        <v>13.2</v>
      </c>
      <c r="N278" s="91">
        <v>13.2</v>
      </c>
      <c r="O278" s="91">
        <v>11.9</v>
      </c>
      <c r="P278" s="91">
        <v>12.5</v>
      </c>
      <c r="Q278" s="91">
        <v>12.7</v>
      </c>
      <c r="R278" s="91">
        <v>13.7</v>
      </c>
      <c r="S278" s="91">
        <v>12.2</v>
      </c>
      <c r="T278" s="91">
        <v>9.9</v>
      </c>
      <c r="U278" s="91">
        <v>8.6999999999999993</v>
      </c>
      <c r="V278" s="91">
        <v>15.2</v>
      </c>
      <c r="W278" s="91">
        <v>13.7</v>
      </c>
      <c r="X278" s="91">
        <v>14.9</v>
      </c>
      <c r="Y278" s="91">
        <v>13.7</v>
      </c>
      <c r="Z278" s="91">
        <v>14.6</v>
      </c>
      <c r="AA278" s="91">
        <v>12.8</v>
      </c>
      <c r="AB278" s="91">
        <v>13.5</v>
      </c>
      <c r="AC278" s="91">
        <v>10.1</v>
      </c>
      <c r="AD278" s="91">
        <v>8.1999999999999993</v>
      </c>
      <c r="AE278" s="91">
        <v>9.6999999999999993</v>
      </c>
      <c r="AF278" s="91">
        <v>6.4</v>
      </c>
      <c r="AG278" s="91">
        <v>10.9</v>
      </c>
      <c r="AH278" s="91">
        <v>12.1</v>
      </c>
      <c r="AI278" s="91">
        <v>12.6</v>
      </c>
      <c r="AJ278" s="91">
        <v>12.8</v>
      </c>
      <c r="AK278" s="91">
        <v>13.2</v>
      </c>
      <c r="AL278" s="91">
        <v>10.5</v>
      </c>
      <c r="AM278" s="91">
        <v>13.5</v>
      </c>
      <c r="AN278" s="91">
        <v>14.7</v>
      </c>
      <c r="AO278" s="91">
        <v>11.4</v>
      </c>
      <c r="AP278" s="91">
        <v>15.7</v>
      </c>
      <c r="AQ278" s="91">
        <v>11.4</v>
      </c>
      <c r="AR278" s="91">
        <v>8.4</v>
      </c>
      <c r="AS278" s="91">
        <v>13.3</v>
      </c>
      <c r="AT278" s="91">
        <v>14.3</v>
      </c>
      <c r="AU278" s="91">
        <v>13.3</v>
      </c>
      <c r="AV278" s="91">
        <v>16.5</v>
      </c>
      <c r="AW278" s="91">
        <v>10.3</v>
      </c>
      <c r="AX278" s="91">
        <v>16.2</v>
      </c>
      <c r="AY278" s="91">
        <v>13.7</v>
      </c>
      <c r="AZ278" s="91">
        <v>11.5</v>
      </c>
      <c r="BA278" s="89" t="s">
        <v>105</v>
      </c>
      <c r="BB278" s="89" t="s">
        <v>105</v>
      </c>
      <c r="BC278" s="89" t="s">
        <v>105</v>
      </c>
    </row>
    <row r="279" spans="1:55">
      <c r="A279" s="84" t="s">
        <v>322</v>
      </c>
      <c r="B279" s="84" t="s">
        <v>311</v>
      </c>
      <c r="C279" s="92">
        <v>1990793</v>
      </c>
      <c r="D279" s="92">
        <v>1984769</v>
      </c>
      <c r="E279" s="92">
        <v>1957995</v>
      </c>
      <c r="F279" s="92">
        <v>1845479</v>
      </c>
      <c r="G279" s="92">
        <v>1378395</v>
      </c>
      <c r="H279" s="92">
        <v>1374641</v>
      </c>
      <c r="I279" s="92">
        <v>1371342</v>
      </c>
      <c r="J279" s="92">
        <v>1369333</v>
      </c>
      <c r="K279" s="92">
        <v>1358708</v>
      </c>
      <c r="L279" s="92">
        <v>1355897</v>
      </c>
      <c r="M279" s="92">
        <v>1351861</v>
      </c>
      <c r="N279" s="92">
        <v>1325082</v>
      </c>
      <c r="O279" s="92">
        <v>48801</v>
      </c>
      <c r="P279" s="92">
        <v>5660</v>
      </c>
      <c r="Q279" s="92">
        <v>21284</v>
      </c>
      <c r="R279" s="92">
        <v>37168</v>
      </c>
      <c r="S279" s="92">
        <v>369459</v>
      </c>
      <c r="T279" s="92">
        <v>2009</v>
      </c>
      <c r="U279" s="92">
        <v>22381</v>
      </c>
      <c r="V279" s="92">
        <v>26779</v>
      </c>
      <c r="W279" s="92">
        <v>147568</v>
      </c>
      <c r="X279" s="92">
        <v>324070</v>
      </c>
      <c r="Y279" s="92">
        <v>6024</v>
      </c>
      <c r="Z279" s="92">
        <v>240270</v>
      </c>
      <c r="AA279" s="92">
        <v>2250</v>
      </c>
      <c r="AB279" s="92">
        <v>3299</v>
      </c>
      <c r="AC279" s="92">
        <v>3754</v>
      </c>
      <c r="AD279" s="92">
        <v>4202</v>
      </c>
      <c r="AE279" s="92">
        <v>10649</v>
      </c>
      <c r="AF279" s="92">
        <v>561</v>
      </c>
      <c r="AG279" s="92">
        <v>73525</v>
      </c>
      <c r="AH279" s="92">
        <v>41047</v>
      </c>
      <c r="AI279" s="92">
        <v>54050</v>
      </c>
      <c r="AJ279" s="92">
        <v>22936</v>
      </c>
      <c r="AK279" s="92">
        <v>21114</v>
      </c>
      <c r="AL279" s="92">
        <v>4036</v>
      </c>
      <c r="AM279" s="92">
        <v>10625</v>
      </c>
      <c r="AN279" s="92">
        <v>30824</v>
      </c>
      <c r="AO279" s="92">
        <v>51025</v>
      </c>
      <c r="AP279" s="92">
        <v>405424</v>
      </c>
      <c r="AQ279" s="92">
        <v>1726</v>
      </c>
      <c r="AR279" s="92">
        <v>29297</v>
      </c>
      <c r="AS279" s="92">
        <v>80439</v>
      </c>
      <c r="AT279" s="92">
        <v>10148</v>
      </c>
      <c r="AU279" s="92">
        <v>482</v>
      </c>
      <c r="AV279" s="92">
        <v>1495</v>
      </c>
      <c r="AW279" s="92">
        <v>1056</v>
      </c>
      <c r="AX279" s="92">
        <v>5433</v>
      </c>
      <c r="AY279" s="92">
        <v>88568</v>
      </c>
      <c r="AZ279" s="92">
        <v>1682</v>
      </c>
      <c r="BA279" s="89" t="s">
        <v>105</v>
      </c>
      <c r="BB279" s="89" t="s">
        <v>105</v>
      </c>
      <c r="BC279" s="89" t="s">
        <v>105</v>
      </c>
    </row>
    <row r="280" spans="1:55">
      <c r="A280" s="84" t="s">
        <v>322</v>
      </c>
      <c r="B280" s="84" t="s">
        <v>312</v>
      </c>
      <c r="C280" s="92">
        <v>3906</v>
      </c>
      <c r="D280" s="92">
        <v>3927</v>
      </c>
      <c r="E280" s="92">
        <v>4093</v>
      </c>
      <c r="F280" s="92">
        <v>4561</v>
      </c>
      <c r="G280" s="92">
        <v>4066</v>
      </c>
      <c r="H280" s="92">
        <v>4090</v>
      </c>
      <c r="I280" s="92">
        <v>4105</v>
      </c>
      <c r="J280" s="92">
        <v>4115</v>
      </c>
      <c r="K280" s="92">
        <v>4151</v>
      </c>
      <c r="L280" s="92">
        <v>4158</v>
      </c>
      <c r="M280" s="92">
        <v>4172</v>
      </c>
      <c r="N280" s="92">
        <v>4231</v>
      </c>
      <c r="O280" s="92">
        <v>4353</v>
      </c>
      <c r="P280" s="92">
        <v>786</v>
      </c>
      <c r="Q280" s="92">
        <v>2019</v>
      </c>
      <c r="R280" s="92">
        <v>6541</v>
      </c>
      <c r="S280" s="92">
        <v>4523</v>
      </c>
      <c r="T280" s="92">
        <v>1529</v>
      </c>
      <c r="U280" s="92">
        <v>4821</v>
      </c>
      <c r="V280" s="92">
        <v>2466</v>
      </c>
      <c r="W280" s="92">
        <v>3180</v>
      </c>
      <c r="X280" s="92">
        <v>4873</v>
      </c>
      <c r="Y280" s="92">
        <v>1430</v>
      </c>
      <c r="Z280" s="92">
        <v>3956</v>
      </c>
      <c r="AA280" s="92">
        <v>2655</v>
      </c>
      <c r="AB280" s="92">
        <v>1667</v>
      </c>
      <c r="AC280" s="92">
        <v>1292</v>
      </c>
      <c r="AD280" s="92">
        <v>7379</v>
      </c>
      <c r="AE280" s="92">
        <v>1082</v>
      </c>
      <c r="AF280" s="92">
        <v>1299</v>
      </c>
      <c r="AG280" s="92">
        <v>4342</v>
      </c>
      <c r="AH280" s="92">
        <v>4757</v>
      </c>
      <c r="AI280" s="92">
        <v>1406</v>
      </c>
      <c r="AJ280" s="92">
        <v>2214</v>
      </c>
      <c r="AK280" s="92">
        <v>1065</v>
      </c>
      <c r="AL280" s="92">
        <v>1956</v>
      </c>
      <c r="AM280" s="92">
        <v>1960</v>
      </c>
      <c r="AN280" s="92">
        <v>5624</v>
      </c>
      <c r="AO280" s="92">
        <v>5207</v>
      </c>
      <c r="AP280" s="92">
        <v>6227</v>
      </c>
      <c r="AQ280" s="92">
        <v>5216</v>
      </c>
      <c r="AR280" s="92">
        <v>5644</v>
      </c>
      <c r="AS280" s="92">
        <v>9712</v>
      </c>
      <c r="AT280" s="92">
        <v>615</v>
      </c>
      <c r="AU280" s="92">
        <v>774</v>
      </c>
      <c r="AV280" s="92">
        <v>722</v>
      </c>
      <c r="AW280" s="92">
        <v>365</v>
      </c>
      <c r="AX280" s="92">
        <v>766</v>
      </c>
      <c r="AY280" s="92">
        <v>1140</v>
      </c>
      <c r="AZ280" s="92">
        <v>440</v>
      </c>
      <c r="BA280" s="89" t="s">
        <v>105</v>
      </c>
      <c r="BB280" s="89" t="s">
        <v>105</v>
      </c>
      <c r="BC280" s="89" t="s">
        <v>105</v>
      </c>
    </row>
    <row r="281" spans="1:55">
      <c r="A281" s="84" t="s">
        <v>322</v>
      </c>
      <c r="B281" s="84" t="s">
        <v>313</v>
      </c>
      <c r="C281" s="92">
        <v>1990793</v>
      </c>
      <c r="D281" s="92">
        <v>1976218</v>
      </c>
      <c r="E281" s="92">
        <v>1901129</v>
      </c>
      <c r="F281" s="92">
        <v>1628665</v>
      </c>
      <c r="G281" s="92">
        <v>1378223</v>
      </c>
      <c r="H281" s="92">
        <v>1368819</v>
      </c>
      <c r="I281" s="92">
        <v>1362654</v>
      </c>
      <c r="J281" s="92">
        <v>1359069</v>
      </c>
      <c r="K281" s="92">
        <v>1336402</v>
      </c>
      <c r="L281" s="92">
        <v>1332143</v>
      </c>
      <c r="M281" s="92">
        <v>1325458</v>
      </c>
      <c r="N281" s="92">
        <v>1287298</v>
      </c>
      <c r="O281" s="92">
        <v>46250</v>
      </c>
      <c r="P281" s="92">
        <v>19558</v>
      </c>
      <c r="Q281" s="92">
        <v>39212</v>
      </c>
      <c r="R281" s="92">
        <v>26348</v>
      </c>
      <c r="S281" s="92">
        <v>349447</v>
      </c>
      <c r="T281" s="92">
        <v>3586</v>
      </c>
      <c r="U281" s="92">
        <v>16966</v>
      </c>
      <c r="V281" s="92">
        <v>38160</v>
      </c>
      <c r="W281" s="92">
        <v>162665</v>
      </c>
      <c r="X281" s="92">
        <v>297484</v>
      </c>
      <c r="Y281" s="92">
        <v>14575</v>
      </c>
      <c r="Z281" s="92">
        <v>249482</v>
      </c>
      <c r="AA281" s="92">
        <v>3119</v>
      </c>
      <c r="AB281" s="92">
        <v>6164</v>
      </c>
      <c r="AC281" s="92">
        <v>9404</v>
      </c>
      <c r="AD281" s="92">
        <v>2758</v>
      </c>
      <c r="AE281" s="92">
        <v>27797</v>
      </c>
      <c r="AF281" s="92">
        <v>1140</v>
      </c>
      <c r="AG281" s="92">
        <v>62122</v>
      </c>
      <c r="AH281" s="92">
        <v>43694</v>
      </c>
      <c r="AI281" s="92">
        <v>152690</v>
      </c>
      <c r="AJ281" s="92">
        <v>31620</v>
      </c>
      <c r="AK281" s="92">
        <v>55530</v>
      </c>
      <c r="AL281" s="92">
        <v>6685</v>
      </c>
      <c r="AM281" s="92">
        <v>22667</v>
      </c>
      <c r="AN281" s="92">
        <v>24810</v>
      </c>
      <c r="AO281" s="92">
        <v>45382</v>
      </c>
      <c r="AP281" s="92">
        <v>231477</v>
      </c>
      <c r="AQ281" s="92">
        <v>1680</v>
      </c>
      <c r="AR281" s="92">
        <v>25127</v>
      </c>
      <c r="AS281" s="92">
        <v>43044</v>
      </c>
      <c r="AT281" s="92">
        <v>34229</v>
      </c>
      <c r="AU281" s="92">
        <v>1523</v>
      </c>
      <c r="AV281" s="92">
        <v>4301</v>
      </c>
      <c r="AW281" s="92">
        <v>3382</v>
      </c>
      <c r="AX281" s="92">
        <v>18074</v>
      </c>
      <c r="AY281" s="92">
        <v>241166</v>
      </c>
      <c r="AZ281" s="92">
        <v>6949</v>
      </c>
      <c r="BA281" s="89" t="s">
        <v>105</v>
      </c>
      <c r="BB281" s="89" t="s">
        <v>105</v>
      </c>
      <c r="BC281" s="89" t="s">
        <v>105</v>
      </c>
    </row>
    <row r="282" spans="1:55">
      <c r="A282" s="84" t="s">
        <v>322</v>
      </c>
      <c r="B282" s="84" t="s">
        <v>314</v>
      </c>
      <c r="C282" s="92">
        <v>1999407</v>
      </c>
      <c r="D282" s="92">
        <v>1984769</v>
      </c>
      <c r="E282" s="92">
        <v>1909356</v>
      </c>
      <c r="F282" s="92">
        <v>1635712</v>
      </c>
      <c r="G282" s="92">
        <v>1384186</v>
      </c>
      <c r="H282" s="92">
        <v>1374742</v>
      </c>
      <c r="I282" s="92">
        <v>1368551</v>
      </c>
      <c r="J282" s="92">
        <v>1364949</v>
      </c>
      <c r="K282" s="92">
        <v>1342185</v>
      </c>
      <c r="L282" s="92">
        <v>1337907</v>
      </c>
      <c r="M282" s="92">
        <v>1331193</v>
      </c>
      <c r="N282" s="92">
        <v>1292868</v>
      </c>
      <c r="O282" s="92">
        <v>46450</v>
      </c>
      <c r="P282" s="92">
        <v>19642</v>
      </c>
      <c r="Q282" s="92">
        <v>39382</v>
      </c>
      <c r="R282" s="92">
        <v>26462</v>
      </c>
      <c r="S282" s="92">
        <v>350959</v>
      </c>
      <c r="T282" s="92">
        <v>3601</v>
      </c>
      <c r="U282" s="92">
        <v>17039</v>
      </c>
      <c r="V282" s="92">
        <v>38325</v>
      </c>
      <c r="W282" s="92">
        <v>163369</v>
      </c>
      <c r="X282" s="92">
        <v>298771</v>
      </c>
      <c r="Y282" s="92">
        <v>14638</v>
      </c>
      <c r="Z282" s="92">
        <v>250562</v>
      </c>
      <c r="AA282" s="92">
        <v>3132</v>
      </c>
      <c r="AB282" s="92">
        <v>6191</v>
      </c>
      <c r="AC282" s="92">
        <v>9445</v>
      </c>
      <c r="AD282" s="92">
        <v>2770</v>
      </c>
      <c r="AE282" s="92">
        <v>27917</v>
      </c>
      <c r="AF282" s="92">
        <v>1145</v>
      </c>
      <c r="AG282" s="92">
        <v>62391</v>
      </c>
      <c r="AH282" s="92">
        <v>43884</v>
      </c>
      <c r="AI282" s="92">
        <v>153351</v>
      </c>
      <c r="AJ282" s="92">
        <v>31757</v>
      </c>
      <c r="AK282" s="92">
        <v>55771</v>
      </c>
      <c r="AL282" s="92">
        <v>6714</v>
      </c>
      <c r="AM282" s="92">
        <v>22765</v>
      </c>
      <c r="AN282" s="92">
        <v>24917</v>
      </c>
      <c r="AO282" s="92">
        <v>45579</v>
      </c>
      <c r="AP282" s="92">
        <v>232478</v>
      </c>
      <c r="AQ282" s="92">
        <v>1688</v>
      </c>
      <c r="AR282" s="92">
        <v>25236</v>
      </c>
      <c r="AS282" s="92">
        <v>43231</v>
      </c>
      <c r="AT282" s="92">
        <v>34377</v>
      </c>
      <c r="AU282" s="92">
        <v>1529</v>
      </c>
      <c r="AV282" s="92">
        <v>4319</v>
      </c>
      <c r="AW282" s="92">
        <v>3397</v>
      </c>
      <c r="AX282" s="92">
        <v>18153</v>
      </c>
      <c r="AY282" s="92">
        <v>242210</v>
      </c>
      <c r="AZ282" s="92">
        <v>6979</v>
      </c>
      <c r="BA282" s="89" t="s">
        <v>105</v>
      </c>
      <c r="BB282" s="89" t="s">
        <v>105</v>
      </c>
      <c r="BC282" s="89" t="s">
        <v>105</v>
      </c>
    </row>
    <row r="283" spans="1:55">
      <c r="A283" s="84" t="s">
        <v>322</v>
      </c>
      <c r="B283" s="84" t="s">
        <v>315</v>
      </c>
      <c r="C283" s="92">
        <v>2255815</v>
      </c>
      <c r="D283" s="92">
        <v>2239299</v>
      </c>
      <c r="E283" s="92">
        <v>2154215</v>
      </c>
      <c r="F283" s="92">
        <v>1845479</v>
      </c>
      <c r="G283" s="92">
        <v>1561697</v>
      </c>
      <c r="H283" s="92">
        <v>1551041</v>
      </c>
      <c r="I283" s="92">
        <v>1544056</v>
      </c>
      <c r="J283" s="92">
        <v>1539993</v>
      </c>
      <c r="K283" s="92">
        <v>1514309</v>
      </c>
      <c r="L283" s="92">
        <v>1509482</v>
      </c>
      <c r="M283" s="92">
        <v>1501908</v>
      </c>
      <c r="N283" s="92">
        <v>1458668</v>
      </c>
      <c r="O283" s="92">
        <v>52407</v>
      </c>
      <c r="P283" s="92">
        <v>22161</v>
      </c>
      <c r="Q283" s="92">
        <v>44433</v>
      </c>
      <c r="R283" s="92">
        <v>29855</v>
      </c>
      <c r="S283" s="92">
        <v>395967</v>
      </c>
      <c r="T283" s="92">
        <v>4063</v>
      </c>
      <c r="U283" s="92">
        <v>19225</v>
      </c>
      <c r="V283" s="92">
        <v>43240</v>
      </c>
      <c r="W283" s="92">
        <v>184320</v>
      </c>
      <c r="X283" s="92">
        <v>337086</v>
      </c>
      <c r="Y283" s="92">
        <v>16516</v>
      </c>
      <c r="Z283" s="92">
        <v>282694</v>
      </c>
      <c r="AA283" s="92">
        <v>3534</v>
      </c>
      <c r="AB283" s="92">
        <v>6985</v>
      </c>
      <c r="AC283" s="92">
        <v>10656</v>
      </c>
      <c r="AD283" s="92">
        <v>3125</v>
      </c>
      <c r="AE283" s="92">
        <v>31498</v>
      </c>
      <c r="AF283" s="92">
        <v>1292</v>
      </c>
      <c r="AG283" s="92">
        <v>70392</v>
      </c>
      <c r="AH283" s="92">
        <v>49511</v>
      </c>
      <c r="AI283" s="92">
        <v>173017</v>
      </c>
      <c r="AJ283" s="92">
        <v>35830</v>
      </c>
      <c r="AK283" s="92">
        <v>62923</v>
      </c>
      <c r="AL283" s="92">
        <v>7575</v>
      </c>
      <c r="AM283" s="92">
        <v>25684</v>
      </c>
      <c r="AN283" s="92">
        <v>28113</v>
      </c>
      <c r="AO283" s="92">
        <v>51424</v>
      </c>
      <c r="AP283" s="92">
        <v>262292</v>
      </c>
      <c r="AQ283" s="92">
        <v>1904</v>
      </c>
      <c r="AR283" s="92">
        <v>28472</v>
      </c>
      <c r="AS283" s="92">
        <v>48775</v>
      </c>
      <c r="AT283" s="92">
        <v>38785</v>
      </c>
      <c r="AU283" s="92">
        <v>1726</v>
      </c>
      <c r="AV283" s="92">
        <v>4873</v>
      </c>
      <c r="AW283" s="92">
        <v>3832</v>
      </c>
      <c r="AX283" s="92">
        <v>20480</v>
      </c>
      <c r="AY283" s="92">
        <v>273271</v>
      </c>
      <c r="AZ283" s="92">
        <v>7874</v>
      </c>
      <c r="BA283" s="89" t="s">
        <v>105</v>
      </c>
      <c r="BB283" s="89" t="s">
        <v>105</v>
      </c>
      <c r="BC283" s="89" t="s">
        <v>105</v>
      </c>
    </row>
    <row r="284" spans="1:55">
      <c r="A284" s="84" t="s">
        <v>322</v>
      </c>
      <c r="B284" s="84" t="s">
        <v>316</v>
      </c>
      <c r="C284" s="92">
        <v>3900</v>
      </c>
      <c r="D284" s="92">
        <v>3900</v>
      </c>
      <c r="E284" s="92">
        <v>4000</v>
      </c>
      <c r="F284" s="92">
        <v>4000</v>
      </c>
      <c r="G284" s="92">
        <v>4100</v>
      </c>
      <c r="H284" s="92">
        <v>4100</v>
      </c>
      <c r="I284" s="92">
        <v>4100</v>
      </c>
      <c r="J284" s="92">
        <v>4100</v>
      </c>
      <c r="K284" s="92">
        <v>4100</v>
      </c>
      <c r="L284" s="92">
        <v>4100</v>
      </c>
      <c r="M284" s="92">
        <v>4100</v>
      </c>
      <c r="N284" s="92">
        <v>4100</v>
      </c>
      <c r="O284" s="92">
        <v>4100</v>
      </c>
      <c r="P284" s="92">
        <v>2700</v>
      </c>
      <c r="Q284" s="92">
        <v>3700</v>
      </c>
      <c r="R284" s="92">
        <v>4600</v>
      </c>
      <c r="S284" s="92">
        <v>4300</v>
      </c>
      <c r="T284" s="92">
        <v>2700</v>
      </c>
      <c r="U284" s="92">
        <v>3700</v>
      </c>
      <c r="V284" s="92">
        <v>3500</v>
      </c>
      <c r="W284" s="92">
        <v>3500</v>
      </c>
      <c r="X284" s="92">
        <v>4500</v>
      </c>
      <c r="Y284" s="92">
        <v>3500</v>
      </c>
      <c r="Z284" s="92">
        <v>4100</v>
      </c>
      <c r="AA284" s="92">
        <v>3700</v>
      </c>
      <c r="AB284" s="92">
        <v>3100</v>
      </c>
      <c r="AC284" s="92">
        <v>3200</v>
      </c>
      <c r="AD284" s="92">
        <v>4800</v>
      </c>
      <c r="AE284" s="92">
        <v>2800</v>
      </c>
      <c r="AF284" s="92">
        <v>2600</v>
      </c>
      <c r="AG284" s="92">
        <v>3700</v>
      </c>
      <c r="AH284" s="92">
        <v>5100</v>
      </c>
      <c r="AI284" s="92">
        <v>4000</v>
      </c>
      <c r="AJ284" s="92">
        <v>3100</v>
      </c>
      <c r="AK284" s="92">
        <v>2800</v>
      </c>
      <c r="AL284" s="92">
        <v>3200</v>
      </c>
      <c r="AM284" s="92">
        <v>4200</v>
      </c>
      <c r="AN284" s="92">
        <v>4500</v>
      </c>
      <c r="AO284" s="92">
        <v>4600</v>
      </c>
      <c r="AP284" s="92">
        <v>3600</v>
      </c>
      <c r="AQ284" s="92">
        <v>5100</v>
      </c>
      <c r="AR284" s="92">
        <v>4800</v>
      </c>
      <c r="AS284" s="92">
        <v>5200</v>
      </c>
      <c r="AT284" s="92">
        <v>2100</v>
      </c>
      <c r="AU284" s="92">
        <v>2400</v>
      </c>
      <c r="AV284" s="92">
        <v>2100</v>
      </c>
      <c r="AW284" s="92">
        <v>1200</v>
      </c>
      <c r="AX284" s="92">
        <v>2500</v>
      </c>
      <c r="AY284" s="92">
        <v>3100</v>
      </c>
      <c r="AZ284" s="92">
        <v>1800</v>
      </c>
      <c r="BA284" s="89" t="s">
        <v>105</v>
      </c>
      <c r="BB284" s="89" t="s">
        <v>105</v>
      </c>
      <c r="BC284" s="89" t="s">
        <v>105</v>
      </c>
    </row>
    <row r="285" spans="1:55">
      <c r="A285" s="84" t="s">
        <v>322</v>
      </c>
      <c r="B285" s="84" t="s">
        <v>317</v>
      </c>
      <c r="C285" s="92">
        <v>3900</v>
      </c>
      <c r="D285" s="92">
        <v>3900</v>
      </c>
      <c r="E285" s="92">
        <v>4000</v>
      </c>
      <c r="F285" s="92">
        <v>4000</v>
      </c>
      <c r="G285" s="92">
        <v>4100</v>
      </c>
      <c r="H285" s="92">
        <v>4100</v>
      </c>
      <c r="I285" s="92">
        <v>4100</v>
      </c>
      <c r="J285" s="92">
        <v>4100</v>
      </c>
      <c r="K285" s="92">
        <v>4100</v>
      </c>
      <c r="L285" s="92">
        <v>4100</v>
      </c>
      <c r="M285" s="92">
        <v>4100</v>
      </c>
      <c r="N285" s="92">
        <v>4100</v>
      </c>
      <c r="O285" s="92">
        <v>4100</v>
      </c>
      <c r="P285" s="92">
        <v>2700</v>
      </c>
      <c r="Q285" s="92">
        <v>3700</v>
      </c>
      <c r="R285" s="92">
        <v>4700</v>
      </c>
      <c r="S285" s="92">
        <v>4300</v>
      </c>
      <c r="T285" s="92">
        <v>2700</v>
      </c>
      <c r="U285" s="92">
        <v>3700</v>
      </c>
      <c r="V285" s="92">
        <v>3500</v>
      </c>
      <c r="W285" s="92">
        <v>3500</v>
      </c>
      <c r="X285" s="92">
        <v>4500</v>
      </c>
      <c r="Y285" s="92">
        <v>3500</v>
      </c>
      <c r="Z285" s="92">
        <v>4100</v>
      </c>
      <c r="AA285" s="92">
        <v>3700</v>
      </c>
      <c r="AB285" s="92">
        <v>3100</v>
      </c>
      <c r="AC285" s="92">
        <v>3300</v>
      </c>
      <c r="AD285" s="92">
        <v>4900</v>
      </c>
      <c r="AE285" s="92">
        <v>2800</v>
      </c>
      <c r="AF285" s="92">
        <v>2700</v>
      </c>
      <c r="AG285" s="92">
        <v>3700</v>
      </c>
      <c r="AH285" s="92">
        <v>5100</v>
      </c>
      <c r="AI285" s="92">
        <v>4000</v>
      </c>
      <c r="AJ285" s="92">
        <v>3100</v>
      </c>
      <c r="AK285" s="92">
        <v>2800</v>
      </c>
      <c r="AL285" s="92">
        <v>3300</v>
      </c>
      <c r="AM285" s="92">
        <v>4200</v>
      </c>
      <c r="AN285" s="92">
        <v>4500</v>
      </c>
      <c r="AO285" s="92">
        <v>4700</v>
      </c>
      <c r="AP285" s="92">
        <v>3600</v>
      </c>
      <c r="AQ285" s="92">
        <v>5100</v>
      </c>
      <c r="AR285" s="92">
        <v>4900</v>
      </c>
      <c r="AS285" s="92">
        <v>5200</v>
      </c>
      <c r="AT285" s="92">
        <v>2100</v>
      </c>
      <c r="AU285" s="92">
        <v>2500</v>
      </c>
      <c r="AV285" s="92">
        <v>2100</v>
      </c>
      <c r="AW285" s="92">
        <v>1200</v>
      </c>
      <c r="AX285" s="92">
        <v>2600</v>
      </c>
      <c r="AY285" s="92">
        <v>3100</v>
      </c>
      <c r="AZ285" s="92">
        <v>1800</v>
      </c>
      <c r="BA285" s="89" t="s">
        <v>105</v>
      </c>
      <c r="BB285" s="89" t="s">
        <v>105</v>
      </c>
      <c r="BC285" s="89" t="s">
        <v>105</v>
      </c>
    </row>
    <row r="286" spans="1:55">
      <c r="A286" s="84" t="s">
        <v>322</v>
      </c>
      <c r="B286" s="84" t="s">
        <v>318</v>
      </c>
      <c r="C286" s="92">
        <v>4400</v>
      </c>
      <c r="D286" s="92">
        <v>4400</v>
      </c>
      <c r="E286" s="92">
        <v>4500</v>
      </c>
      <c r="F286" s="92">
        <v>4600</v>
      </c>
      <c r="G286" s="92">
        <v>4600</v>
      </c>
      <c r="H286" s="92">
        <v>4600</v>
      </c>
      <c r="I286" s="92">
        <v>4600</v>
      </c>
      <c r="J286" s="92">
        <v>4600</v>
      </c>
      <c r="K286" s="92">
        <v>4600</v>
      </c>
      <c r="L286" s="92">
        <v>4600</v>
      </c>
      <c r="M286" s="92">
        <v>4600</v>
      </c>
      <c r="N286" s="92">
        <v>4700</v>
      </c>
      <c r="O286" s="92">
        <v>4700</v>
      </c>
      <c r="P286" s="92">
        <v>3100</v>
      </c>
      <c r="Q286" s="92">
        <v>4200</v>
      </c>
      <c r="R286" s="92">
        <v>5300</v>
      </c>
      <c r="S286" s="92">
        <v>4800</v>
      </c>
      <c r="T286" s="92">
        <v>3100</v>
      </c>
      <c r="U286" s="92">
        <v>4100</v>
      </c>
      <c r="V286" s="92">
        <v>4000</v>
      </c>
      <c r="W286" s="92">
        <v>4000</v>
      </c>
      <c r="X286" s="92">
        <v>5100</v>
      </c>
      <c r="Y286" s="92">
        <v>3900</v>
      </c>
      <c r="Z286" s="92">
        <v>4700</v>
      </c>
      <c r="AA286" s="92">
        <v>4200</v>
      </c>
      <c r="AB286" s="92">
        <v>3500</v>
      </c>
      <c r="AC286" s="92">
        <v>3700</v>
      </c>
      <c r="AD286" s="92">
        <v>5500</v>
      </c>
      <c r="AE286" s="92">
        <v>3200</v>
      </c>
      <c r="AF286" s="92">
        <v>3000</v>
      </c>
      <c r="AG286" s="92">
        <v>4200</v>
      </c>
      <c r="AH286" s="92">
        <v>5700</v>
      </c>
      <c r="AI286" s="92">
        <v>4500</v>
      </c>
      <c r="AJ286" s="92">
        <v>3500</v>
      </c>
      <c r="AK286" s="92">
        <v>3200</v>
      </c>
      <c r="AL286" s="92">
        <v>3700</v>
      </c>
      <c r="AM286" s="92">
        <v>4700</v>
      </c>
      <c r="AN286" s="92">
        <v>5100</v>
      </c>
      <c r="AO286" s="92">
        <v>5200</v>
      </c>
      <c r="AP286" s="92">
        <v>4000</v>
      </c>
      <c r="AQ286" s="92">
        <v>5800</v>
      </c>
      <c r="AR286" s="92">
        <v>5500</v>
      </c>
      <c r="AS286" s="92">
        <v>5900</v>
      </c>
      <c r="AT286" s="92">
        <v>2400</v>
      </c>
      <c r="AU286" s="92">
        <v>2800</v>
      </c>
      <c r="AV286" s="92">
        <v>2400</v>
      </c>
      <c r="AW286" s="92">
        <v>1300</v>
      </c>
      <c r="AX286" s="92">
        <v>2900</v>
      </c>
      <c r="AY286" s="92">
        <v>3500</v>
      </c>
      <c r="AZ286" s="92">
        <v>2100</v>
      </c>
      <c r="BA286" s="89" t="s">
        <v>105</v>
      </c>
      <c r="BB286" s="89" t="s">
        <v>105</v>
      </c>
      <c r="BC286" s="89" t="s">
        <v>105</v>
      </c>
    </row>
    <row r="287" spans="1:55">
      <c r="A287" s="84" t="s">
        <v>322</v>
      </c>
      <c r="B287" s="84" t="s">
        <v>319</v>
      </c>
      <c r="C287" s="92">
        <v>100</v>
      </c>
      <c r="D287" s="92">
        <v>100</v>
      </c>
      <c r="E287" s="92">
        <v>102</v>
      </c>
      <c r="F287" s="92">
        <v>103</v>
      </c>
      <c r="G287" s="92">
        <v>104</v>
      </c>
      <c r="H287" s="92">
        <v>104</v>
      </c>
      <c r="I287" s="92">
        <v>104</v>
      </c>
      <c r="J287" s="92">
        <v>105</v>
      </c>
      <c r="K287" s="92">
        <v>105</v>
      </c>
      <c r="L287" s="92">
        <v>105</v>
      </c>
      <c r="M287" s="92">
        <v>105</v>
      </c>
      <c r="N287" s="92">
        <v>105</v>
      </c>
      <c r="O287" s="92">
        <v>106</v>
      </c>
      <c r="P287" s="92">
        <v>70</v>
      </c>
      <c r="Q287" s="92">
        <v>95</v>
      </c>
      <c r="R287" s="92">
        <v>119</v>
      </c>
      <c r="S287" s="92">
        <v>110</v>
      </c>
      <c r="T287" s="92">
        <v>70</v>
      </c>
      <c r="U287" s="92">
        <v>94</v>
      </c>
      <c r="V287" s="92">
        <v>90</v>
      </c>
      <c r="W287" s="92">
        <v>90</v>
      </c>
      <c r="X287" s="92">
        <v>115</v>
      </c>
      <c r="Y287" s="92">
        <v>89</v>
      </c>
      <c r="Z287" s="92">
        <v>105</v>
      </c>
      <c r="AA287" s="92">
        <v>94</v>
      </c>
      <c r="AB287" s="92">
        <v>80</v>
      </c>
      <c r="AC287" s="92">
        <v>83</v>
      </c>
      <c r="AD287" s="92">
        <v>124</v>
      </c>
      <c r="AE287" s="92">
        <v>72</v>
      </c>
      <c r="AF287" s="92">
        <v>68</v>
      </c>
      <c r="AG287" s="92">
        <v>94</v>
      </c>
      <c r="AH287" s="92">
        <v>130</v>
      </c>
      <c r="AI287" s="92">
        <v>102</v>
      </c>
      <c r="AJ287" s="92">
        <v>78</v>
      </c>
      <c r="AK287" s="92">
        <v>72</v>
      </c>
      <c r="AL287" s="92">
        <v>83</v>
      </c>
      <c r="AM287" s="92">
        <v>107</v>
      </c>
      <c r="AN287" s="92">
        <v>116</v>
      </c>
      <c r="AO287" s="92">
        <v>119</v>
      </c>
      <c r="AP287" s="92">
        <v>91</v>
      </c>
      <c r="AQ287" s="92">
        <v>130</v>
      </c>
      <c r="AR287" s="92">
        <v>124</v>
      </c>
      <c r="AS287" s="92">
        <v>133</v>
      </c>
      <c r="AT287" s="92">
        <v>53</v>
      </c>
      <c r="AU287" s="92">
        <v>63</v>
      </c>
      <c r="AV287" s="92">
        <v>53</v>
      </c>
      <c r="AW287" s="92">
        <v>30</v>
      </c>
      <c r="AX287" s="92">
        <v>65</v>
      </c>
      <c r="AY287" s="92">
        <v>79</v>
      </c>
      <c r="AZ287" s="92">
        <v>47</v>
      </c>
      <c r="BA287" s="89" t="s">
        <v>105</v>
      </c>
      <c r="BB287" s="89" t="s">
        <v>105</v>
      </c>
      <c r="BC287" s="89" t="s">
        <v>105</v>
      </c>
    </row>
    <row r="288" spans="1:55">
      <c r="A288" s="84" t="s">
        <v>322</v>
      </c>
      <c r="B288" s="84" t="s">
        <v>320</v>
      </c>
      <c r="C288" s="92">
        <v>100</v>
      </c>
      <c r="D288" s="92">
        <v>100</v>
      </c>
      <c r="E288" s="92">
        <v>102</v>
      </c>
      <c r="F288" s="92">
        <v>103</v>
      </c>
      <c r="G288" s="92">
        <v>104</v>
      </c>
      <c r="H288" s="92">
        <v>104</v>
      </c>
      <c r="I288" s="92">
        <v>104</v>
      </c>
      <c r="J288" s="92">
        <v>104</v>
      </c>
      <c r="K288" s="92">
        <v>104</v>
      </c>
      <c r="L288" s="92">
        <v>104</v>
      </c>
      <c r="M288" s="92">
        <v>105</v>
      </c>
      <c r="N288" s="92">
        <v>105</v>
      </c>
      <c r="O288" s="92">
        <v>105</v>
      </c>
      <c r="P288" s="92">
        <v>69</v>
      </c>
      <c r="Q288" s="92">
        <v>95</v>
      </c>
      <c r="R288" s="92">
        <v>119</v>
      </c>
      <c r="S288" s="92">
        <v>109</v>
      </c>
      <c r="T288" s="92">
        <v>70</v>
      </c>
      <c r="U288" s="92">
        <v>93</v>
      </c>
      <c r="V288" s="92">
        <v>90</v>
      </c>
      <c r="W288" s="92">
        <v>90</v>
      </c>
      <c r="X288" s="92">
        <v>114</v>
      </c>
      <c r="Y288" s="92">
        <v>88</v>
      </c>
      <c r="Z288" s="92">
        <v>105</v>
      </c>
      <c r="AA288" s="92">
        <v>94</v>
      </c>
      <c r="AB288" s="92">
        <v>80</v>
      </c>
      <c r="AC288" s="92">
        <v>83</v>
      </c>
      <c r="AD288" s="92">
        <v>124</v>
      </c>
      <c r="AE288" s="92">
        <v>72</v>
      </c>
      <c r="AF288" s="92">
        <v>68</v>
      </c>
      <c r="AG288" s="92">
        <v>94</v>
      </c>
      <c r="AH288" s="92">
        <v>129</v>
      </c>
      <c r="AI288" s="92">
        <v>102</v>
      </c>
      <c r="AJ288" s="92">
        <v>78</v>
      </c>
      <c r="AK288" s="92">
        <v>72</v>
      </c>
      <c r="AL288" s="92">
        <v>83</v>
      </c>
      <c r="AM288" s="92">
        <v>107</v>
      </c>
      <c r="AN288" s="92">
        <v>116</v>
      </c>
      <c r="AO288" s="92">
        <v>118</v>
      </c>
      <c r="AP288" s="92">
        <v>91</v>
      </c>
      <c r="AQ288" s="92">
        <v>130</v>
      </c>
      <c r="AR288" s="92">
        <v>124</v>
      </c>
      <c r="AS288" s="92">
        <v>133</v>
      </c>
      <c r="AT288" s="92">
        <v>53</v>
      </c>
      <c r="AU288" s="92">
        <v>63</v>
      </c>
      <c r="AV288" s="92">
        <v>53</v>
      </c>
      <c r="AW288" s="92">
        <v>30</v>
      </c>
      <c r="AX288" s="92">
        <v>65</v>
      </c>
      <c r="AY288" s="92">
        <v>79</v>
      </c>
      <c r="AZ288" s="92">
        <v>47</v>
      </c>
      <c r="BA288" s="89" t="s">
        <v>105</v>
      </c>
      <c r="BB288" s="89" t="s">
        <v>105</v>
      </c>
      <c r="BC288" s="89" t="s">
        <v>105</v>
      </c>
    </row>
    <row r="289" spans="1:55">
      <c r="A289" s="84" t="s">
        <v>322</v>
      </c>
      <c r="B289" s="84" t="s">
        <v>321</v>
      </c>
      <c r="C289" s="92">
        <v>97</v>
      </c>
      <c r="D289" s="92">
        <v>97</v>
      </c>
      <c r="E289" s="92">
        <v>99</v>
      </c>
      <c r="F289" s="92">
        <v>100</v>
      </c>
      <c r="G289" s="92">
        <v>101</v>
      </c>
      <c r="H289" s="92">
        <v>101</v>
      </c>
      <c r="I289" s="92">
        <v>101</v>
      </c>
      <c r="J289" s="92">
        <v>101</v>
      </c>
      <c r="K289" s="92">
        <v>101</v>
      </c>
      <c r="L289" s="92">
        <v>101</v>
      </c>
      <c r="M289" s="92">
        <v>102</v>
      </c>
      <c r="N289" s="92">
        <v>102</v>
      </c>
      <c r="O289" s="92">
        <v>102</v>
      </c>
      <c r="P289" s="92">
        <v>68</v>
      </c>
      <c r="Q289" s="92">
        <v>92</v>
      </c>
      <c r="R289" s="92">
        <v>115</v>
      </c>
      <c r="S289" s="92">
        <v>106</v>
      </c>
      <c r="T289" s="92">
        <v>68</v>
      </c>
      <c r="U289" s="92">
        <v>91</v>
      </c>
      <c r="V289" s="92">
        <v>87</v>
      </c>
      <c r="W289" s="92">
        <v>87</v>
      </c>
      <c r="X289" s="92">
        <v>111</v>
      </c>
      <c r="Y289" s="92">
        <v>86</v>
      </c>
      <c r="Z289" s="92">
        <v>102</v>
      </c>
      <c r="AA289" s="92">
        <v>91</v>
      </c>
      <c r="AB289" s="92">
        <v>77</v>
      </c>
      <c r="AC289" s="92">
        <v>80</v>
      </c>
      <c r="AD289" s="92">
        <v>120</v>
      </c>
      <c r="AE289" s="92">
        <v>70</v>
      </c>
      <c r="AF289" s="92">
        <v>66</v>
      </c>
      <c r="AG289" s="92">
        <v>91</v>
      </c>
      <c r="AH289" s="92">
        <v>126</v>
      </c>
      <c r="AI289" s="92">
        <v>99</v>
      </c>
      <c r="AJ289" s="92">
        <v>76</v>
      </c>
      <c r="AK289" s="92">
        <v>70</v>
      </c>
      <c r="AL289" s="92">
        <v>80</v>
      </c>
      <c r="AM289" s="92">
        <v>104</v>
      </c>
      <c r="AN289" s="92">
        <v>112</v>
      </c>
      <c r="AO289" s="92">
        <v>115</v>
      </c>
      <c r="AP289" s="92">
        <v>88</v>
      </c>
      <c r="AQ289" s="92">
        <v>126</v>
      </c>
      <c r="AR289" s="92">
        <v>120</v>
      </c>
      <c r="AS289" s="92">
        <v>129</v>
      </c>
      <c r="AT289" s="92">
        <v>52</v>
      </c>
      <c r="AU289" s="92">
        <v>61</v>
      </c>
      <c r="AV289" s="92">
        <v>52</v>
      </c>
      <c r="AW289" s="92">
        <v>29</v>
      </c>
      <c r="AX289" s="92">
        <v>63</v>
      </c>
      <c r="AY289" s="92">
        <v>77</v>
      </c>
      <c r="AZ289" s="92">
        <v>45</v>
      </c>
      <c r="BA289" s="89" t="s">
        <v>105</v>
      </c>
      <c r="BB289" s="89" t="s">
        <v>105</v>
      </c>
      <c r="BC289" s="89" t="s">
        <v>105</v>
      </c>
    </row>
    <row r="290" spans="1:55">
      <c r="A290" s="84" t="s">
        <v>323</v>
      </c>
      <c r="B290" s="84" t="s">
        <v>303</v>
      </c>
      <c r="C290" s="86">
        <v>1</v>
      </c>
      <c r="D290" s="86">
        <v>1.0025999999999999</v>
      </c>
      <c r="E290" s="86">
        <v>1.0166200000000001</v>
      </c>
      <c r="F290" s="86">
        <v>1.0746500000000001</v>
      </c>
      <c r="G290" s="86">
        <v>1.0646</v>
      </c>
      <c r="H290" s="86">
        <v>1.0679700000000001</v>
      </c>
      <c r="I290" s="86">
        <v>1.0700700000000001</v>
      </c>
      <c r="J290" s="86">
        <v>1.07118</v>
      </c>
      <c r="K290" s="86">
        <v>1.0758399999999999</v>
      </c>
      <c r="L290" s="86">
        <v>1.0762499999999999</v>
      </c>
      <c r="M290" s="86">
        <v>1.07785</v>
      </c>
      <c r="N290" s="86">
        <v>1.0803700000000001</v>
      </c>
      <c r="O290" s="85">
        <v>0.95323500000000005</v>
      </c>
      <c r="P290" s="86">
        <v>1.03728</v>
      </c>
      <c r="Q290" s="87">
        <v>22.819500000000001</v>
      </c>
      <c r="R290" s="86">
        <v>9.1781600000000001</v>
      </c>
      <c r="S290" s="86">
        <v>1.18597</v>
      </c>
      <c r="T290" s="85">
        <v>0.710758</v>
      </c>
      <c r="U290" s="86">
        <v>1.1164700000000001</v>
      </c>
      <c r="V290" s="85">
        <v>0.95410099999999998</v>
      </c>
      <c r="W290" s="86">
        <v>1.1123400000000001</v>
      </c>
      <c r="X290" s="85">
        <v>0.94118100000000005</v>
      </c>
      <c r="Y290" s="86">
        <v>4.9936400000000001</v>
      </c>
      <c r="Z290" s="86">
        <v>1.18798</v>
      </c>
      <c r="AA290" s="85">
        <v>0.95911400000000002</v>
      </c>
      <c r="AB290" s="85">
        <v>0.69475500000000001</v>
      </c>
      <c r="AC290" s="85">
        <v>0.65512000000000004</v>
      </c>
      <c r="AD290" s="85">
        <v>0.790516</v>
      </c>
      <c r="AE290" s="88">
        <v>171.41499999999999</v>
      </c>
      <c r="AF290" s="85">
        <v>0.71462400000000004</v>
      </c>
      <c r="AG290" s="86">
        <v>1.03911</v>
      </c>
      <c r="AH290" s="86">
        <v>1.0008699999999999</v>
      </c>
      <c r="AI290" s="86">
        <v>2.9382299999999999</v>
      </c>
      <c r="AJ290" s="86">
        <v>1.18387</v>
      </c>
      <c r="AK290" s="86">
        <v>2.53139</v>
      </c>
      <c r="AL290" s="85">
        <v>0.85084000000000004</v>
      </c>
      <c r="AM290" s="85">
        <v>0.87940700000000005</v>
      </c>
      <c r="AN290" s="85">
        <v>0.83320700000000003</v>
      </c>
      <c r="AO290" s="87">
        <v>10.0906</v>
      </c>
      <c r="AP290" s="85">
        <v>0.75086699999999995</v>
      </c>
      <c r="AQ290" s="87">
        <v>85.65</v>
      </c>
      <c r="AR290" s="86">
        <v>6.6764299999999999</v>
      </c>
      <c r="AS290" s="86">
        <v>1.08636</v>
      </c>
      <c r="AT290" s="85">
        <v>0.443272</v>
      </c>
      <c r="AU290" s="85">
        <v>0.53819099999999997</v>
      </c>
      <c r="AV290" s="87">
        <v>29.190799999999999</v>
      </c>
      <c r="AW290" s="87">
        <v>62.864899999999999</v>
      </c>
      <c r="AX290" s="87">
        <v>50.612499999999997</v>
      </c>
      <c r="AY290" s="86">
        <v>2.02556</v>
      </c>
      <c r="AZ290" s="85">
        <v>0.91607700000000003</v>
      </c>
      <c r="BA290" s="89" t="s">
        <v>105</v>
      </c>
      <c r="BB290" s="89" t="s">
        <v>105</v>
      </c>
      <c r="BC290" s="89" t="s">
        <v>105</v>
      </c>
    </row>
    <row r="291" spans="1:55">
      <c r="A291" s="84" t="s">
        <v>323</v>
      </c>
      <c r="B291" s="84" t="s">
        <v>304</v>
      </c>
      <c r="C291" s="85">
        <v>0.99740200000000001</v>
      </c>
      <c r="D291" s="86">
        <v>1</v>
      </c>
      <c r="E291" s="86">
        <v>1.0139800000000001</v>
      </c>
      <c r="F291" s="86">
        <v>1.07185</v>
      </c>
      <c r="G291" s="86">
        <v>1.0618300000000001</v>
      </c>
      <c r="H291" s="86">
        <v>1.0651999999999999</v>
      </c>
      <c r="I291" s="86">
        <v>1.0672900000000001</v>
      </c>
      <c r="J291" s="86">
        <v>1.0684</v>
      </c>
      <c r="K291" s="86">
        <v>1.07304</v>
      </c>
      <c r="L291" s="86">
        <v>1.0734600000000001</v>
      </c>
      <c r="M291" s="86">
        <v>1.0750500000000001</v>
      </c>
      <c r="N291" s="86">
        <v>1.0775600000000001</v>
      </c>
      <c r="O291" s="85">
        <v>0.95075900000000002</v>
      </c>
      <c r="P291" s="86">
        <v>1.0345800000000001</v>
      </c>
      <c r="Q291" s="87">
        <v>22.760200000000001</v>
      </c>
      <c r="R291" s="86">
        <v>9.1543200000000002</v>
      </c>
      <c r="S291" s="86">
        <v>1.18289</v>
      </c>
      <c r="T291" s="85">
        <v>0.70891099999999996</v>
      </c>
      <c r="U291" s="86">
        <v>1.1135699999999999</v>
      </c>
      <c r="V291" s="85">
        <v>0.951623</v>
      </c>
      <c r="W291" s="86">
        <v>1.10945</v>
      </c>
      <c r="X291" s="85">
        <v>0.93873600000000001</v>
      </c>
      <c r="Y291" s="86">
        <v>4.9806699999999999</v>
      </c>
      <c r="Z291" s="86">
        <v>1.1849000000000001</v>
      </c>
      <c r="AA291" s="85">
        <v>0.956623</v>
      </c>
      <c r="AB291" s="85">
        <v>0.69294999999999995</v>
      </c>
      <c r="AC291" s="85">
        <v>0.65341800000000005</v>
      </c>
      <c r="AD291" s="85">
        <v>0.788462</v>
      </c>
      <c r="AE291" s="88">
        <v>170.96899999999999</v>
      </c>
      <c r="AF291" s="85">
        <v>0.71276799999999996</v>
      </c>
      <c r="AG291" s="86">
        <v>1.0364100000000001</v>
      </c>
      <c r="AH291" s="85">
        <v>0.99827200000000005</v>
      </c>
      <c r="AI291" s="86">
        <v>2.9306000000000001</v>
      </c>
      <c r="AJ291" s="86">
        <v>1.1808000000000001</v>
      </c>
      <c r="AK291" s="86">
        <v>2.52481</v>
      </c>
      <c r="AL291" s="85">
        <v>0.84862899999999997</v>
      </c>
      <c r="AM291" s="85">
        <v>0.87712199999999996</v>
      </c>
      <c r="AN291" s="85">
        <v>0.83104199999999995</v>
      </c>
      <c r="AO291" s="87">
        <v>10.064399999999999</v>
      </c>
      <c r="AP291" s="85">
        <v>0.74891600000000003</v>
      </c>
      <c r="AQ291" s="87">
        <v>85.427499999999995</v>
      </c>
      <c r="AR291" s="86">
        <v>6.6590800000000003</v>
      </c>
      <c r="AS291" s="86">
        <v>1.0835399999999999</v>
      </c>
      <c r="AT291" s="85">
        <v>0.44212000000000001</v>
      </c>
      <c r="AU291" s="85">
        <v>0.53679299999999996</v>
      </c>
      <c r="AV291" s="87">
        <v>29.114999999999998</v>
      </c>
      <c r="AW291" s="87">
        <v>62.701500000000003</v>
      </c>
      <c r="AX291" s="87">
        <v>50.481000000000002</v>
      </c>
      <c r="AY291" s="86">
        <v>2.0203000000000002</v>
      </c>
      <c r="AZ291" s="85">
        <v>0.91369699999999998</v>
      </c>
      <c r="BA291" s="89" t="s">
        <v>105</v>
      </c>
      <c r="BB291" s="89" t="s">
        <v>105</v>
      </c>
      <c r="BC291" s="89" t="s">
        <v>105</v>
      </c>
    </row>
    <row r="292" spans="1:55">
      <c r="A292" s="84" t="s">
        <v>323</v>
      </c>
      <c r="B292" s="84" t="s">
        <v>305</v>
      </c>
      <c r="C292" s="85">
        <v>0.93053900000000001</v>
      </c>
      <c r="D292" s="85">
        <v>0.93296299999999999</v>
      </c>
      <c r="E292" s="85">
        <v>0.94600799999999996</v>
      </c>
      <c r="F292" s="85">
        <v>1</v>
      </c>
      <c r="G292" s="85">
        <v>0.99065099999999995</v>
      </c>
      <c r="H292" s="85">
        <v>0.993788</v>
      </c>
      <c r="I292" s="85">
        <v>0.99573699999999998</v>
      </c>
      <c r="J292" s="85">
        <v>0.99677700000000002</v>
      </c>
      <c r="K292" s="86">
        <v>1.0011099999999999</v>
      </c>
      <c r="L292" s="86">
        <v>1.0015000000000001</v>
      </c>
      <c r="M292" s="86">
        <v>1.00298</v>
      </c>
      <c r="N292" s="86">
        <v>1.0053300000000001</v>
      </c>
      <c r="O292" s="85">
        <v>0.88702300000000001</v>
      </c>
      <c r="P292" s="85">
        <v>0.965229</v>
      </c>
      <c r="Q292" s="87">
        <v>21.234400000000001</v>
      </c>
      <c r="R292" s="86">
        <v>8.5406300000000002</v>
      </c>
      <c r="S292" s="86">
        <v>1.1035900000000001</v>
      </c>
      <c r="T292" s="85">
        <v>0.66138799999999998</v>
      </c>
      <c r="U292" s="86">
        <v>1.0389200000000001</v>
      </c>
      <c r="V292" s="85">
        <v>0.88782799999999995</v>
      </c>
      <c r="W292" s="86">
        <v>1.03508</v>
      </c>
      <c r="X292" s="85">
        <v>0.87580499999999994</v>
      </c>
      <c r="Y292" s="86">
        <v>4.6467700000000001</v>
      </c>
      <c r="Z292" s="86">
        <v>1.1054600000000001</v>
      </c>
      <c r="AA292" s="85">
        <v>0.89249299999999998</v>
      </c>
      <c r="AB292" s="85">
        <v>0.64649599999999996</v>
      </c>
      <c r="AC292" s="85">
        <v>0.60961399999999999</v>
      </c>
      <c r="AD292" s="85">
        <v>0.73560599999999998</v>
      </c>
      <c r="AE292" s="88">
        <v>159.50800000000001</v>
      </c>
      <c r="AF292" s="85">
        <v>0.66498599999999997</v>
      </c>
      <c r="AG292" s="85">
        <v>0.96693200000000001</v>
      </c>
      <c r="AH292" s="85">
        <v>0.93135000000000001</v>
      </c>
      <c r="AI292" s="86">
        <v>2.73414</v>
      </c>
      <c r="AJ292" s="86">
        <v>1.10164</v>
      </c>
      <c r="AK292" s="86">
        <v>2.35555</v>
      </c>
      <c r="AL292" s="85">
        <v>0.79173899999999997</v>
      </c>
      <c r="AM292" s="85">
        <v>0.81832199999999999</v>
      </c>
      <c r="AN292" s="85">
        <v>0.77533099999999999</v>
      </c>
      <c r="AO292" s="86">
        <v>9.3896999999999995</v>
      </c>
      <c r="AP292" s="85">
        <v>0.69871099999999997</v>
      </c>
      <c r="AQ292" s="87">
        <v>79.700599999999994</v>
      </c>
      <c r="AR292" s="86">
        <v>6.2126700000000001</v>
      </c>
      <c r="AS292" s="86">
        <v>1.0108999999999999</v>
      </c>
      <c r="AT292" s="85">
        <v>0.41248200000000002</v>
      </c>
      <c r="AU292" s="85">
        <v>0.50080800000000003</v>
      </c>
      <c r="AV292" s="87">
        <v>27.1632</v>
      </c>
      <c r="AW292" s="87">
        <v>58.498199999999997</v>
      </c>
      <c r="AX292" s="87">
        <v>47.096899999999998</v>
      </c>
      <c r="AY292" s="86">
        <v>1.88486</v>
      </c>
      <c r="AZ292" s="85">
        <v>0.85244500000000001</v>
      </c>
      <c r="BA292" s="89" t="s">
        <v>105</v>
      </c>
      <c r="BB292" s="89" t="s">
        <v>105</v>
      </c>
      <c r="BC292" s="89" t="s">
        <v>105</v>
      </c>
    </row>
    <row r="293" spans="1:55">
      <c r="A293" s="84" t="s">
        <v>323</v>
      </c>
      <c r="B293" s="84" t="s">
        <v>306</v>
      </c>
      <c r="C293" s="91">
        <v>100</v>
      </c>
      <c r="D293" s="91">
        <v>100.3</v>
      </c>
      <c r="E293" s="91">
        <v>101.7</v>
      </c>
      <c r="F293" s="91">
        <v>107.5</v>
      </c>
      <c r="G293" s="91">
        <v>106.5</v>
      </c>
      <c r="H293" s="91">
        <v>106.8</v>
      </c>
      <c r="I293" s="91">
        <v>107</v>
      </c>
      <c r="J293" s="91">
        <v>107.1</v>
      </c>
      <c r="K293" s="91">
        <v>107.6</v>
      </c>
      <c r="L293" s="91">
        <v>107.6</v>
      </c>
      <c r="M293" s="91">
        <v>107.8</v>
      </c>
      <c r="N293" s="91">
        <v>108</v>
      </c>
      <c r="O293" s="91">
        <v>95.3</v>
      </c>
      <c r="P293" s="91">
        <v>53</v>
      </c>
      <c r="Q293" s="91">
        <v>83.7</v>
      </c>
      <c r="R293" s="91">
        <v>123.1</v>
      </c>
      <c r="S293" s="91">
        <v>118.6</v>
      </c>
      <c r="T293" s="91">
        <v>71.099999999999994</v>
      </c>
      <c r="U293" s="91">
        <v>111.6</v>
      </c>
      <c r="V293" s="91">
        <v>95.4</v>
      </c>
      <c r="W293" s="91">
        <v>111.2</v>
      </c>
      <c r="X293" s="91">
        <v>94.1</v>
      </c>
      <c r="Y293" s="91">
        <v>65.599999999999994</v>
      </c>
      <c r="Z293" s="91">
        <v>118.8</v>
      </c>
      <c r="AA293" s="91">
        <v>95.9</v>
      </c>
      <c r="AB293" s="91">
        <v>69.5</v>
      </c>
      <c r="AC293" s="91">
        <v>65.5</v>
      </c>
      <c r="AD293" s="91">
        <v>79.099999999999994</v>
      </c>
      <c r="AE293" s="91">
        <v>55.3</v>
      </c>
      <c r="AF293" s="91">
        <v>71.5</v>
      </c>
      <c r="AG293" s="91">
        <v>103.9</v>
      </c>
      <c r="AH293" s="91">
        <v>100.1</v>
      </c>
      <c r="AI293" s="91">
        <v>70.2</v>
      </c>
      <c r="AJ293" s="91">
        <v>118.4</v>
      </c>
      <c r="AK293" s="91">
        <v>56.9</v>
      </c>
      <c r="AL293" s="91">
        <v>85.1</v>
      </c>
      <c r="AM293" s="91">
        <v>87.9</v>
      </c>
      <c r="AN293" s="91">
        <v>83.3</v>
      </c>
      <c r="AO293" s="91">
        <v>107.9</v>
      </c>
      <c r="AP293" s="91">
        <v>103.4</v>
      </c>
      <c r="AQ293" s="91">
        <v>58.5</v>
      </c>
      <c r="AR293" s="91">
        <v>74.599999999999994</v>
      </c>
      <c r="AS293" s="91">
        <v>101.7</v>
      </c>
      <c r="AT293" s="91">
        <v>44.3</v>
      </c>
      <c r="AU293" s="91">
        <v>53.8</v>
      </c>
      <c r="AV293" s="91">
        <v>47.4</v>
      </c>
      <c r="AW293" s="91">
        <v>45</v>
      </c>
      <c r="AX293" s="91">
        <v>41.9</v>
      </c>
      <c r="AY293" s="91">
        <v>66.900000000000006</v>
      </c>
      <c r="AZ293" s="91">
        <v>46.8</v>
      </c>
      <c r="BA293" s="89" t="s">
        <v>105</v>
      </c>
      <c r="BB293" s="89" t="s">
        <v>105</v>
      </c>
      <c r="BC293" s="89" t="s">
        <v>105</v>
      </c>
    </row>
    <row r="294" spans="1:55">
      <c r="A294" s="84" t="s">
        <v>323</v>
      </c>
      <c r="B294" s="84" t="s">
        <v>307</v>
      </c>
      <c r="C294" s="91">
        <v>99.7</v>
      </c>
      <c r="D294" s="91">
        <v>100</v>
      </c>
      <c r="E294" s="91">
        <v>101.4</v>
      </c>
      <c r="F294" s="91">
        <v>107.2</v>
      </c>
      <c r="G294" s="91">
        <v>106.2</v>
      </c>
      <c r="H294" s="91">
        <v>106.5</v>
      </c>
      <c r="I294" s="91">
        <v>106.7</v>
      </c>
      <c r="J294" s="91">
        <v>106.8</v>
      </c>
      <c r="K294" s="91">
        <v>107.3</v>
      </c>
      <c r="L294" s="91">
        <v>107.3</v>
      </c>
      <c r="M294" s="91">
        <v>107.5</v>
      </c>
      <c r="N294" s="91">
        <v>107.8</v>
      </c>
      <c r="O294" s="91">
        <v>95.1</v>
      </c>
      <c r="P294" s="91">
        <v>52.9</v>
      </c>
      <c r="Q294" s="91">
        <v>83.4</v>
      </c>
      <c r="R294" s="91">
        <v>122.7</v>
      </c>
      <c r="S294" s="91">
        <v>118.3</v>
      </c>
      <c r="T294" s="91">
        <v>70.900000000000006</v>
      </c>
      <c r="U294" s="91">
        <v>111.4</v>
      </c>
      <c r="V294" s="91">
        <v>95.2</v>
      </c>
      <c r="W294" s="91">
        <v>110.9</v>
      </c>
      <c r="X294" s="91">
        <v>93.9</v>
      </c>
      <c r="Y294" s="91">
        <v>65.400000000000006</v>
      </c>
      <c r="Z294" s="91">
        <v>118.5</v>
      </c>
      <c r="AA294" s="91">
        <v>95.7</v>
      </c>
      <c r="AB294" s="91">
        <v>69.3</v>
      </c>
      <c r="AC294" s="91">
        <v>65.3</v>
      </c>
      <c r="AD294" s="91">
        <v>78.8</v>
      </c>
      <c r="AE294" s="91">
        <v>55.2</v>
      </c>
      <c r="AF294" s="91">
        <v>71.3</v>
      </c>
      <c r="AG294" s="91">
        <v>103.6</v>
      </c>
      <c r="AH294" s="91">
        <v>99.8</v>
      </c>
      <c r="AI294" s="91">
        <v>70</v>
      </c>
      <c r="AJ294" s="91">
        <v>118.1</v>
      </c>
      <c r="AK294" s="91">
        <v>56.8</v>
      </c>
      <c r="AL294" s="91">
        <v>84.9</v>
      </c>
      <c r="AM294" s="91">
        <v>87.7</v>
      </c>
      <c r="AN294" s="91">
        <v>83.1</v>
      </c>
      <c r="AO294" s="91">
        <v>107.6</v>
      </c>
      <c r="AP294" s="91">
        <v>103.2</v>
      </c>
      <c r="AQ294" s="91">
        <v>58.4</v>
      </c>
      <c r="AR294" s="91">
        <v>74.400000000000006</v>
      </c>
      <c r="AS294" s="91">
        <v>101.5</v>
      </c>
      <c r="AT294" s="91">
        <v>44.2</v>
      </c>
      <c r="AU294" s="91">
        <v>53.7</v>
      </c>
      <c r="AV294" s="91">
        <v>47.3</v>
      </c>
      <c r="AW294" s="91">
        <v>44.9</v>
      </c>
      <c r="AX294" s="91">
        <v>41.8</v>
      </c>
      <c r="AY294" s="91">
        <v>66.8</v>
      </c>
      <c r="AZ294" s="91">
        <v>46.7</v>
      </c>
      <c r="BA294" s="89" t="s">
        <v>105</v>
      </c>
      <c r="BB294" s="89" t="s">
        <v>105</v>
      </c>
      <c r="BC294" s="89" t="s">
        <v>105</v>
      </c>
    </row>
    <row r="295" spans="1:55">
      <c r="A295" s="84" t="s">
        <v>323</v>
      </c>
      <c r="B295" s="84" t="s">
        <v>308</v>
      </c>
      <c r="C295" s="91">
        <v>93.1</v>
      </c>
      <c r="D295" s="91">
        <v>93.3</v>
      </c>
      <c r="E295" s="91">
        <v>94.6</v>
      </c>
      <c r="F295" s="91">
        <v>100</v>
      </c>
      <c r="G295" s="91">
        <v>99.1</v>
      </c>
      <c r="H295" s="91">
        <v>99.4</v>
      </c>
      <c r="I295" s="91">
        <v>99.6</v>
      </c>
      <c r="J295" s="91">
        <v>99.7</v>
      </c>
      <c r="K295" s="91">
        <v>100.1</v>
      </c>
      <c r="L295" s="91">
        <v>100.1</v>
      </c>
      <c r="M295" s="91">
        <v>100.3</v>
      </c>
      <c r="N295" s="91">
        <v>100.5</v>
      </c>
      <c r="O295" s="91">
        <v>88.7</v>
      </c>
      <c r="P295" s="91">
        <v>49.4</v>
      </c>
      <c r="Q295" s="91">
        <v>77.8</v>
      </c>
      <c r="R295" s="91">
        <v>114.5</v>
      </c>
      <c r="S295" s="91">
        <v>110.4</v>
      </c>
      <c r="T295" s="91">
        <v>66.099999999999994</v>
      </c>
      <c r="U295" s="91">
        <v>103.9</v>
      </c>
      <c r="V295" s="91">
        <v>88.8</v>
      </c>
      <c r="W295" s="91">
        <v>103.5</v>
      </c>
      <c r="X295" s="91">
        <v>87.6</v>
      </c>
      <c r="Y295" s="91">
        <v>61</v>
      </c>
      <c r="Z295" s="91">
        <v>110.5</v>
      </c>
      <c r="AA295" s="91">
        <v>89.2</v>
      </c>
      <c r="AB295" s="91">
        <v>64.599999999999994</v>
      </c>
      <c r="AC295" s="91">
        <v>61</v>
      </c>
      <c r="AD295" s="91">
        <v>73.599999999999994</v>
      </c>
      <c r="AE295" s="91">
        <v>51.5</v>
      </c>
      <c r="AF295" s="91">
        <v>66.5</v>
      </c>
      <c r="AG295" s="91">
        <v>96.7</v>
      </c>
      <c r="AH295" s="91">
        <v>93.1</v>
      </c>
      <c r="AI295" s="91">
        <v>65.3</v>
      </c>
      <c r="AJ295" s="91">
        <v>110.2</v>
      </c>
      <c r="AK295" s="91">
        <v>53</v>
      </c>
      <c r="AL295" s="91">
        <v>79.2</v>
      </c>
      <c r="AM295" s="91">
        <v>81.8</v>
      </c>
      <c r="AN295" s="91">
        <v>77.5</v>
      </c>
      <c r="AO295" s="91">
        <v>100.4</v>
      </c>
      <c r="AP295" s="91">
        <v>96.3</v>
      </c>
      <c r="AQ295" s="91">
        <v>54.5</v>
      </c>
      <c r="AR295" s="91">
        <v>69.400000000000006</v>
      </c>
      <c r="AS295" s="91">
        <v>94.7</v>
      </c>
      <c r="AT295" s="91">
        <v>41.2</v>
      </c>
      <c r="AU295" s="91">
        <v>50.1</v>
      </c>
      <c r="AV295" s="91">
        <v>44.1</v>
      </c>
      <c r="AW295" s="91">
        <v>41.9</v>
      </c>
      <c r="AX295" s="91">
        <v>39</v>
      </c>
      <c r="AY295" s="91">
        <v>62.3</v>
      </c>
      <c r="AZ295" s="91">
        <v>43.6</v>
      </c>
      <c r="BA295" s="89" t="s">
        <v>105</v>
      </c>
      <c r="BB295" s="89" t="s">
        <v>105</v>
      </c>
      <c r="BC295" s="89" t="s">
        <v>105</v>
      </c>
    </row>
    <row r="296" spans="1:55">
      <c r="A296" s="84" t="s">
        <v>323</v>
      </c>
      <c r="B296" s="84" t="s">
        <v>309</v>
      </c>
      <c r="C296" s="89" t="s">
        <v>105</v>
      </c>
      <c r="D296" s="89" t="s">
        <v>105</v>
      </c>
      <c r="E296" s="89" t="s">
        <v>105</v>
      </c>
      <c r="F296" s="89" t="s">
        <v>105</v>
      </c>
      <c r="G296" s="89" t="s">
        <v>105</v>
      </c>
      <c r="H296" s="89" t="s">
        <v>105</v>
      </c>
      <c r="I296" s="89" t="s">
        <v>105</v>
      </c>
      <c r="J296" s="89" t="s">
        <v>105</v>
      </c>
      <c r="K296" s="89" t="s">
        <v>105</v>
      </c>
      <c r="L296" s="89" t="s">
        <v>105</v>
      </c>
      <c r="M296" s="89" t="s">
        <v>105</v>
      </c>
      <c r="N296" s="89" t="s">
        <v>105</v>
      </c>
      <c r="O296" s="89" t="s">
        <v>105</v>
      </c>
      <c r="P296" s="89" t="s">
        <v>105</v>
      </c>
      <c r="Q296" s="89" t="s">
        <v>105</v>
      </c>
      <c r="R296" s="89" t="s">
        <v>105</v>
      </c>
      <c r="S296" s="89" t="s">
        <v>105</v>
      </c>
      <c r="T296" s="89" t="s">
        <v>105</v>
      </c>
      <c r="U296" s="89" t="s">
        <v>105</v>
      </c>
      <c r="V296" s="89" t="s">
        <v>105</v>
      </c>
      <c r="W296" s="89" t="s">
        <v>105</v>
      </c>
      <c r="X296" s="89" t="s">
        <v>105</v>
      </c>
      <c r="Y296" s="89" t="s">
        <v>105</v>
      </c>
      <c r="Z296" s="89" t="s">
        <v>105</v>
      </c>
      <c r="AA296" s="89" t="s">
        <v>105</v>
      </c>
      <c r="AB296" s="89" t="s">
        <v>105</v>
      </c>
      <c r="AC296" s="89" t="s">
        <v>105</v>
      </c>
      <c r="AD296" s="89" t="s">
        <v>105</v>
      </c>
      <c r="AE296" s="89" t="s">
        <v>105</v>
      </c>
      <c r="AF296" s="89" t="s">
        <v>105</v>
      </c>
      <c r="AG296" s="89" t="s">
        <v>105</v>
      </c>
      <c r="AH296" s="89" t="s">
        <v>105</v>
      </c>
      <c r="AI296" s="89" t="s">
        <v>105</v>
      </c>
      <c r="AJ296" s="89" t="s">
        <v>105</v>
      </c>
      <c r="AK296" s="89" t="s">
        <v>105</v>
      </c>
      <c r="AL296" s="89" t="s">
        <v>105</v>
      </c>
      <c r="AM296" s="89" t="s">
        <v>105</v>
      </c>
      <c r="AN296" s="89" t="s">
        <v>105</v>
      </c>
      <c r="AO296" s="89" t="s">
        <v>105</v>
      </c>
      <c r="AP296" s="89" t="s">
        <v>105</v>
      </c>
      <c r="AQ296" s="89" t="s">
        <v>105</v>
      </c>
      <c r="AR296" s="89" t="s">
        <v>105</v>
      </c>
      <c r="AS296" s="89" t="s">
        <v>105</v>
      </c>
      <c r="AT296" s="89" t="s">
        <v>105</v>
      </c>
      <c r="AU296" s="89" t="s">
        <v>105</v>
      </c>
      <c r="AV296" s="89" t="s">
        <v>105</v>
      </c>
      <c r="AW296" s="89" t="s">
        <v>105</v>
      </c>
      <c r="AX296" s="89" t="s">
        <v>105</v>
      </c>
      <c r="AY296" s="89" t="s">
        <v>105</v>
      </c>
      <c r="AZ296" s="89" t="s">
        <v>105</v>
      </c>
      <c r="BA296" s="89" t="s">
        <v>105</v>
      </c>
      <c r="BB296" s="89" t="s">
        <v>105</v>
      </c>
      <c r="BC296" s="89" t="s">
        <v>105</v>
      </c>
    </row>
    <row r="297" spans="1:55">
      <c r="A297" s="84" t="s">
        <v>323</v>
      </c>
      <c r="B297" s="84" t="s">
        <v>310</v>
      </c>
      <c r="C297" s="89" t="s">
        <v>105</v>
      </c>
      <c r="D297" s="89" t="s">
        <v>105</v>
      </c>
      <c r="E297" s="89" t="s">
        <v>105</v>
      </c>
      <c r="F297" s="89" t="s">
        <v>105</v>
      </c>
      <c r="G297" s="89" t="s">
        <v>105</v>
      </c>
      <c r="H297" s="89" t="s">
        <v>105</v>
      </c>
      <c r="I297" s="89" t="s">
        <v>105</v>
      </c>
      <c r="J297" s="89" t="s">
        <v>105</v>
      </c>
      <c r="K297" s="89" t="s">
        <v>105</v>
      </c>
      <c r="L297" s="89" t="s">
        <v>105</v>
      </c>
      <c r="M297" s="89" t="s">
        <v>105</v>
      </c>
      <c r="N297" s="89" t="s">
        <v>105</v>
      </c>
      <c r="O297" s="89" t="s">
        <v>105</v>
      </c>
      <c r="P297" s="89" t="s">
        <v>105</v>
      </c>
      <c r="Q297" s="89" t="s">
        <v>105</v>
      </c>
      <c r="R297" s="89" t="s">
        <v>105</v>
      </c>
      <c r="S297" s="89" t="s">
        <v>105</v>
      </c>
      <c r="T297" s="89" t="s">
        <v>105</v>
      </c>
      <c r="U297" s="89" t="s">
        <v>105</v>
      </c>
      <c r="V297" s="89" t="s">
        <v>105</v>
      </c>
      <c r="W297" s="89" t="s">
        <v>105</v>
      </c>
      <c r="X297" s="89" t="s">
        <v>105</v>
      </c>
      <c r="Y297" s="89" t="s">
        <v>105</v>
      </c>
      <c r="Z297" s="89" t="s">
        <v>105</v>
      </c>
      <c r="AA297" s="89" t="s">
        <v>105</v>
      </c>
      <c r="AB297" s="89" t="s">
        <v>105</v>
      </c>
      <c r="AC297" s="89" t="s">
        <v>105</v>
      </c>
      <c r="AD297" s="89" t="s">
        <v>105</v>
      </c>
      <c r="AE297" s="89" t="s">
        <v>105</v>
      </c>
      <c r="AF297" s="89" t="s">
        <v>105</v>
      </c>
      <c r="AG297" s="89" t="s">
        <v>105</v>
      </c>
      <c r="AH297" s="89" t="s">
        <v>105</v>
      </c>
      <c r="AI297" s="89" t="s">
        <v>105</v>
      </c>
      <c r="AJ297" s="89" t="s">
        <v>105</v>
      </c>
      <c r="AK297" s="89" t="s">
        <v>105</v>
      </c>
      <c r="AL297" s="89" t="s">
        <v>105</v>
      </c>
      <c r="AM297" s="89" t="s">
        <v>105</v>
      </c>
      <c r="AN297" s="89" t="s">
        <v>105</v>
      </c>
      <c r="AO297" s="89" t="s">
        <v>105</v>
      </c>
      <c r="AP297" s="89" t="s">
        <v>105</v>
      </c>
      <c r="AQ297" s="89" t="s">
        <v>105</v>
      </c>
      <c r="AR297" s="89" t="s">
        <v>105</v>
      </c>
      <c r="AS297" s="89" t="s">
        <v>105</v>
      </c>
      <c r="AT297" s="89" t="s">
        <v>105</v>
      </c>
      <c r="AU297" s="89" t="s">
        <v>105</v>
      </c>
      <c r="AV297" s="89" t="s">
        <v>105</v>
      </c>
      <c r="AW297" s="89" t="s">
        <v>105</v>
      </c>
      <c r="AX297" s="89" t="s">
        <v>105</v>
      </c>
      <c r="AY297" s="89" t="s">
        <v>105</v>
      </c>
      <c r="AZ297" s="89" t="s">
        <v>105</v>
      </c>
      <c r="BA297" s="89" t="s">
        <v>105</v>
      </c>
      <c r="BB297" s="89" t="s">
        <v>105</v>
      </c>
      <c r="BC297" s="89" t="s">
        <v>105</v>
      </c>
    </row>
    <row r="298" spans="1:55">
      <c r="A298" s="84" t="s">
        <v>323</v>
      </c>
      <c r="B298" s="84" t="s">
        <v>311</v>
      </c>
      <c r="C298" s="89" t="s">
        <v>105</v>
      </c>
      <c r="D298" s="89" t="s">
        <v>105</v>
      </c>
      <c r="E298" s="89" t="s">
        <v>105</v>
      </c>
      <c r="F298" s="89" t="s">
        <v>105</v>
      </c>
      <c r="G298" s="89" t="s">
        <v>105</v>
      </c>
      <c r="H298" s="89" t="s">
        <v>105</v>
      </c>
      <c r="I298" s="89" t="s">
        <v>105</v>
      </c>
      <c r="J298" s="89" t="s">
        <v>105</v>
      </c>
      <c r="K298" s="89" t="s">
        <v>105</v>
      </c>
      <c r="L298" s="89" t="s">
        <v>105</v>
      </c>
      <c r="M298" s="89" t="s">
        <v>105</v>
      </c>
      <c r="N298" s="89" t="s">
        <v>105</v>
      </c>
      <c r="O298" s="89" t="s">
        <v>105</v>
      </c>
      <c r="P298" s="89" t="s">
        <v>105</v>
      </c>
      <c r="Q298" s="89" t="s">
        <v>105</v>
      </c>
      <c r="R298" s="89" t="s">
        <v>105</v>
      </c>
      <c r="S298" s="89" t="s">
        <v>105</v>
      </c>
      <c r="T298" s="89" t="s">
        <v>105</v>
      </c>
      <c r="U298" s="89" t="s">
        <v>105</v>
      </c>
      <c r="V298" s="89" t="s">
        <v>105</v>
      </c>
      <c r="W298" s="89" t="s">
        <v>105</v>
      </c>
      <c r="X298" s="89" t="s">
        <v>105</v>
      </c>
      <c r="Y298" s="89" t="s">
        <v>105</v>
      </c>
      <c r="Z298" s="89" t="s">
        <v>105</v>
      </c>
      <c r="AA298" s="89" t="s">
        <v>105</v>
      </c>
      <c r="AB298" s="89" t="s">
        <v>105</v>
      </c>
      <c r="AC298" s="89" t="s">
        <v>105</v>
      </c>
      <c r="AD298" s="89" t="s">
        <v>105</v>
      </c>
      <c r="AE298" s="89" t="s">
        <v>105</v>
      </c>
      <c r="AF298" s="89" t="s">
        <v>105</v>
      </c>
      <c r="AG298" s="89" t="s">
        <v>105</v>
      </c>
      <c r="AH298" s="89" t="s">
        <v>105</v>
      </c>
      <c r="AI298" s="89" t="s">
        <v>105</v>
      </c>
      <c r="AJ298" s="89" t="s">
        <v>105</v>
      </c>
      <c r="AK298" s="89" t="s">
        <v>105</v>
      </c>
      <c r="AL298" s="89" t="s">
        <v>105</v>
      </c>
      <c r="AM298" s="89" t="s">
        <v>105</v>
      </c>
      <c r="AN298" s="89" t="s">
        <v>105</v>
      </c>
      <c r="AO298" s="89" t="s">
        <v>105</v>
      </c>
      <c r="AP298" s="89" t="s">
        <v>105</v>
      </c>
      <c r="AQ298" s="89" t="s">
        <v>105</v>
      </c>
      <c r="AR298" s="89" t="s">
        <v>105</v>
      </c>
      <c r="AS298" s="89" t="s">
        <v>105</v>
      </c>
      <c r="AT298" s="89" t="s">
        <v>105</v>
      </c>
      <c r="AU298" s="89" t="s">
        <v>105</v>
      </c>
      <c r="AV298" s="89" t="s">
        <v>105</v>
      </c>
      <c r="AW298" s="89" t="s">
        <v>105</v>
      </c>
      <c r="AX298" s="89" t="s">
        <v>105</v>
      </c>
      <c r="AY298" s="89" t="s">
        <v>105</v>
      </c>
      <c r="AZ298" s="89" t="s">
        <v>105</v>
      </c>
      <c r="BA298" s="89" t="s">
        <v>105</v>
      </c>
      <c r="BB298" s="89" t="s">
        <v>105</v>
      </c>
      <c r="BC298" s="89" t="s">
        <v>105</v>
      </c>
    </row>
    <row r="299" spans="1:55">
      <c r="A299" s="84" t="s">
        <v>323</v>
      </c>
      <c r="B299" s="84" t="s">
        <v>312</v>
      </c>
      <c r="C299" s="89" t="s">
        <v>105</v>
      </c>
      <c r="D299" s="89" t="s">
        <v>105</v>
      </c>
      <c r="E299" s="89" t="s">
        <v>105</v>
      </c>
      <c r="F299" s="89" t="s">
        <v>105</v>
      </c>
      <c r="G299" s="89" t="s">
        <v>105</v>
      </c>
      <c r="H299" s="89" t="s">
        <v>105</v>
      </c>
      <c r="I299" s="89" t="s">
        <v>105</v>
      </c>
      <c r="J299" s="89" t="s">
        <v>105</v>
      </c>
      <c r="K299" s="89" t="s">
        <v>105</v>
      </c>
      <c r="L299" s="89" t="s">
        <v>105</v>
      </c>
      <c r="M299" s="89" t="s">
        <v>105</v>
      </c>
      <c r="N299" s="89" t="s">
        <v>105</v>
      </c>
      <c r="O299" s="89" t="s">
        <v>105</v>
      </c>
      <c r="P299" s="89" t="s">
        <v>105</v>
      </c>
      <c r="Q299" s="89" t="s">
        <v>105</v>
      </c>
      <c r="R299" s="89" t="s">
        <v>105</v>
      </c>
      <c r="S299" s="89" t="s">
        <v>105</v>
      </c>
      <c r="T299" s="89" t="s">
        <v>105</v>
      </c>
      <c r="U299" s="89" t="s">
        <v>105</v>
      </c>
      <c r="V299" s="89" t="s">
        <v>105</v>
      </c>
      <c r="W299" s="89" t="s">
        <v>105</v>
      </c>
      <c r="X299" s="89" t="s">
        <v>105</v>
      </c>
      <c r="Y299" s="89" t="s">
        <v>105</v>
      </c>
      <c r="Z299" s="89" t="s">
        <v>105</v>
      </c>
      <c r="AA299" s="89" t="s">
        <v>105</v>
      </c>
      <c r="AB299" s="89" t="s">
        <v>105</v>
      </c>
      <c r="AC299" s="89" t="s">
        <v>105</v>
      </c>
      <c r="AD299" s="89" t="s">
        <v>105</v>
      </c>
      <c r="AE299" s="89" t="s">
        <v>105</v>
      </c>
      <c r="AF299" s="89" t="s">
        <v>105</v>
      </c>
      <c r="AG299" s="89" t="s">
        <v>105</v>
      </c>
      <c r="AH299" s="89" t="s">
        <v>105</v>
      </c>
      <c r="AI299" s="89" t="s">
        <v>105</v>
      </c>
      <c r="AJ299" s="89" t="s">
        <v>105</v>
      </c>
      <c r="AK299" s="89" t="s">
        <v>105</v>
      </c>
      <c r="AL299" s="89" t="s">
        <v>105</v>
      </c>
      <c r="AM299" s="89" t="s">
        <v>105</v>
      </c>
      <c r="AN299" s="89" t="s">
        <v>105</v>
      </c>
      <c r="AO299" s="89" t="s">
        <v>105</v>
      </c>
      <c r="AP299" s="89" t="s">
        <v>105</v>
      </c>
      <c r="AQ299" s="89" t="s">
        <v>105</v>
      </c>
      <c r="AR299" s="89" t="s">
        <v>105</v>
      </c>
      <c r="AS299" s="89" t="s">
        <v>105</v>
      </c>
      <c r="AT299" s="89" t="s">
        <v>105</v>
      </c>
      <c r="AU299" s="89" t="s">
        <v>105</v>
      </c>
      <c r="AV299" s="89" t="s">
        <v>105</v>
      </c>
      <c r="AW299" s="89" t="s">
        <v>105</v>
      </c>
      <c r="AX299" s="89" t="s">
        <v>105</v>
      </c>
      <c r="AY299" s="89" t="s">
        <v>105</v>
      </c>
      <c r="AZ299" s="89" t="s">
        <v>105</v>
      </c>
      <c r="BA299" s="89" t="s">
        <v>105</v>
      </c>
      <c r="BB299" s="89" t="s">
        <v>105</v>
      </c>
      <c r="BC299" s="89" t="s">
        <v>105</v>
      </c>
    </row>
    <row r="300" spans="1:55">
      <c r="A300" s="84" t="s">
        <v>323</v>
      </c>
      <c r="B300" s="84" t="s">
        <v>313</v>
      </c>
      <c r="C300" s="89" t="s">
        <v>105</v>
      </c>
      <c r="D300" s="89" t="s">
        <v>105</v>
      </c>
      <c r="E300" s="89" t="s">
        <v>105</v>
      </c>
      <c r="F300" s="89" t="s">
        <v>105</v>
      </c>
      <c r="G300" s="89" t="s">
        <v>105</v>
      </c>
      <c r="H300" s="89" t="s">
        <v>105</v>
      </c>
      <c r="I300" s="89" t="s">
        <v>105</v>
      </c>
      <c r="J300" s="89" t="s">
        <v>105</v>
      </c>
      <c r="K300" s="89" t="s">
        <v>105</v>
      </c>
      <c r="L300" s="89" t="s">
        <v>105</v>
      </c>
      <c r="M300" s="89" t="s">
        <v>105</v>
      </c>
      <c r="N300" s="89" t="s">
        <v>105</v>
      </c>
      <c r="O300" s="89" t="s">
        <v>105</v>
      </c>
      <c r="P300" s="89" t="s">
        <v>105</v>
      </c>
      <c r="Q300" s="89" t="s">
        <v>105</v>
      </c>
      <c r="R300" s="89" t="s">
        <v>105</v>
      </c>
      <c r="S300" s="89" t="s">
        <v>105</v>
      </c>
      <c r="T300" s="89" t="s">
        <v>105</v>
      </c>
      <c r="U300" s="89" t="s">
        <v>105</v>
      </c>
      <c r="V300" s="89" t="s">
        <v>105</v>
      </c>
      <c r="W300" s="89" t="s">
        <v>105</v>
      </c>
      <c r="X300" s="89" t="s">
        <v>105</v>
      </c>
      <c r="Y300" s="89" t="s">
        <v>105</v>
      </c>
      <c r="Z300" s="89" t="s">
        <v>105</v>
      </c>
      <c r="AA300" s="89" t="s">
        <v>105</v>
      </c>
      <c r="AB300" s="89" t="s">
        <v>105</v>
      </c>
      <c r="AC300" s="89" t="s">
        <v>105</v>
      </c>
      <c r="AD300" s="89" t="s">
        <v>105</v>
      </c>
      <c r="AE300" s="89" t="s">
        <v>105</v>
      </c>
      <c r="AF300" s="89" t="s">
        <v>105</v>
      </c>
      <c r="AG300" s="89" t="s">
        <v>105</v>
      </c>
      <c r="AH300" s="89" t="s">
        <v>105</v>
      </c>
      <c r="AI300" s="89" t="s">
        <v>105</v>
      </c>
      <c r="AJ300" s="89" t="s">
        <v>105</v>
      </c>
      <c r="AK300" s="89" t="s">
        <v>105</v>
      </c>
      <c r="AL300" s="89" t="s">
        <v>105</v>
      </c>
      <c r="AM300" s="89" t="s">
        <v>105</v>
      </c>
      <c r="AN300" s="89" t="s">
        <v>105</v>
      </c>
      <c r="AO300" s="89" t="s">
        <v>105</v>
      </c>
      <c r="AP300" s="89" t="s">
        <v>105</v>
      </c>
      <c r="AQ300" s="89" t="s">
        <v>105</v>
      </c>
      <c r="AR300" s="89" t="s">
        <v>105</v>
      </c>
      <c r="AS300" s="89" t="s">
        <v>105</v>
      </c>
      <c r="AT300" s="89" t="s">
        <v>105</v>
      </c>
      <c r="AU300" s="89" t="s">
        <v>105</v>
      </c>
      <c r="AV300" s="89" t="s">
        <v>105</v>
      </c>
      <c r="AW300" s="89" t="s">
        <v>105</v>
      </c>
      <c r="AX300" s="89" t="s">
        <v>105</v>
      </c>
      <c r="AY300" s="89" t="s">
        <v>105</v>
      </c>
      <c r="AZ300" s="89" t="s">
        <v>105</v>
      </c>
      <c r="BA300" s="89" t="s">
        <v>105</v>
      </c>
      <c r="BB300" s="89" t="s">
        <v>105</v>
      </c>
      <c r="BC300" s="89" t="s">
        <v>105</v>
      </c>
    </row>
    <row r="301" spans="1:55">
      <c r="A301" s="84" t="s">
        <v>323</v>
      </c>
      <c r="B301" s="84" t="s">
        <v>314</v>
      </c>
      <c r="C301" s="89" t="s">
        <v>105</v>
      </c>
      <c r="D301" s="89" t="s">
        <v>105</v>
      </c>
      <c r="E301" s="89" t="s">
        <v>105</v>
      </c>
      <c r="F301" s="89" t="s">
        <v>105</v>
      </c>
      <c r="G301" s="89" t="s">
        <v>105</v>
      </c>
      <c r="H301" s="89" t="s">
        <v>105</v>
      </c>
      <c r="I301" s="89" t="s">
        <v>105</v>
      </c>
      <c r="J301" s="89" t="s">
        <v>105</v>
      </c>
      <c r="K301" s="89" t="s">
        <v>105</v>
      </c>
      <c r="L301" s="89" t="s">
        <v>105</v>
      </c>
      <c r="M301" s="89" t="s">
        <v>105</v>
      </c>
      <c r="N301" s="89" t="s">
        <v>105</v>
      </c>
      <c r="O301" s="89" t="s">
        <v>105</v>
      </c>
      <c r="P301" s="89" t="s">
        <v>105</v>
      </c>
      <c r="Q301" s="89" t="s">
        <v>105</v>
      </c>
      <c r="R301" s="89" t="s">
        <v>105</v>
      </c>
      <c r="S301" s="89" t="s">
        <v>105</v>
      </c>
      <c r="T301" s="89" t="s">
        <v>105</v>
      </c>
      <c r="U301" s="89" t="s">
        <v>105</v>
      </c>
      <c r="V301" s="89" t="s">
        <v>105</v>
      </c>
      <c r="W301" s="89" t="s">
        <v>105</v>
      </c>
      <c r="X301" s="89" t="s">
        <v>105</v>
      </c>
      <c r="Y301" s="89" t="s">
        <v>105</v>
      </c>
      <c r="Z301" s="89" t="s">
        <v>105</v>
      </c>
      <c r="AA301" s="89" t="s">
        <v>105</v>
      </c>
      <c r="AB301" s="89" t="s">
        <v>105</v>
      </c>
      <c r="AC301" s="89" t="s">
        <v>105</v>
      </c>
      <c r="AD301" s="89" t="s">
        <v>105</v>
      </c>
      <c r="AE301" s="89" t="s">
        <v>105</v>
      </c>
      <c r="AF301" s="89" t="s">
        <v>105</v>
      </c>
      <c r="AG301" s="89" t="s">
        <v>105</v>
      </c>
      <c r="AH301" s="89" t="s">
        <v>105</v>
      </c>
      <c r="AI301" s="89" t="s">
        <v>105</v>
      </c>
      <c r="AJ301" s="89" t="s">
        <v>105</v>
      </c>
      <c r="AK301" s="89" t="s">
        <v>105</v>
      </c>
      <c r="AL301" s="89" t="s">
        <v>105</v>
      </c>
      <c r="AM301" s="89" t="s">
        <v>105</v>
      </c>
      <c r="AN301" s="89" t="s">
        <v>105</v>
      </c>
      <c r="AO301" s="89" t="s">
        <v>105</v>
      </c>
      <c r="AP301" s="89" t="s">
        <v>105</v>
      </c>
      <c r="AQ301" s="89" t="s">
        <v>105</v>
      </c>
      <c r="AR301" s="89" t="s">
        <v>105</v>
      </c>
      <c r="AS301" s="89" t="s">
        <v>105</v>
      </c>
      <c r="AT301" s="89" t="s">
        <v>105</v>
      </c>
      <c r="AU301" s="89" t="s">
        <v>105</v>
      </c>
      <c r="AV301" s="89" t="s">
        <v>105</v>
      </c>
      <c r="AW301" s="89" t="s">
        <v>105</v>
      </c>
      <c r="AX301" s="89" t="s">
        <v>105</v>
      </c>
      <c r="AY301" s="89" t="s">
        <v>105</v>
      </c>
      <c r="AZ301" s="89" t="s">
        <v>105</v>
      </c>
      <c r="BA301" s="89" t="s">
        <v>105</v>
      </c>
      <c r="BB301" s="89" t="s">
        <v>105</v>
      </c>
      <c r="BC301" s="89" t="s">
        <v>105</v>
      </c>
    </row>
    <row r="302" spans="1:55">
      <c r="A302" s="84" t="s">
        <v>323</v>
      </c>
      <c r="B302" s="84" t="s">
        <v>315</v>
      </c>
      <c r="C302" s="89" t="s">
        <v>105</v>
      </c>
      <c r="D302" s="89" t="s">
        <v>105</v>
      </c>
      <c r="E302" s="89" t="s">
        <v>105</v>
      </c>
      <c r="F302" s="89" t="s">
        <v>105</v>
      </c>
      <c r="G302" s="89" t="s">
        <v>105</v>
      </c>
      <c r="H302" s="89" t="s">
        <v>105</v>
      </c>
      <c r="I302" s="89" t="s">
        <v>105</v>
      </c>
      <c r="J302" s="89" t="s">
        <v>105</v>
      </c>
      <c r="K302" s="89" t="s">
        <v>105</v>
      </c>
      <c r="L302" s="89" t="s">
        <v>105</v>
      </c>
      <c r="M302" s="89" t="s">
        <v>105</v>
      </c>
      <c r="N302" s="89" t="s">
        <v>105</v>
      </c>
      <c r="O302" s="89" t="s">
        <v>105</v>
      </c>
      <c r="P302" s="89" t="s">
        <v>105</v>
      </c>
      <c r="Q302" s="89" t="s">
        <v>105</v>
      </c>
      <c r="R302" s="89" t="s">
        <v>105</v>
      </c>
      <c r="S302" s="89" t="s">
        <v>105</v>
      </c>
      <c r="T302" s="89" t="s">
        <v>105</v>
      </c>
      <c r="U302" s="89" t="s">
        <v>105</v>
      </c>
      <c r="V302" s="89" t="s">
        <v>105</v>
      </c>
      <c r="W302" s="89" t="s">
        <v>105</v>
      </c>
      <c r="X302" s="89" t="s">
        <v>105</v>
      </c>
      <c r="Y302" s="89" t="s">
        <v>105</v>
      </c>
      <c r="Z302" s="89" t="s">
        <v>105</v>
      </c>
      <c r="AA302" s="89" t="s">
        <v>105</v>
      </c>
      <c r="AB302" s="89" t="s">
        <v>105</v>
      </c>
      <c r="AC302" s="89" t="s">
        <v>105</v>
      </c>
      <c r="AD302" s="89" t="s">
        <v>105</v>
      </c>
      <c r="AE302" s="89" t="s">
        <v>105</v>
      </c>
      <c r="AF302" s="89" t="s">
        <v>105</v>
      </c>
      <c r="AG302" s="89" t="s">
        <v>105</v>
      </c>
      <c r="AH302" s="89" t="s">
        <v>105</v>
      </c>
      <c r="AI302" s="89" t="s">
        <v>105</v>
      </c>
      <c r="AJ302" s="89" t="s">
        <v>105</v>
      </c>
      <c r="AK302" s="89" t="s">
        <v>105</v>
      </c>
      <c r="AL302" s="89" t="s">
        <v>105</v>
      </c>
      <c r="AM302" s="89" t="s">
        <v>105</v>
      </c>
      <c r="AN302" s="89" t="s">
        <v>105</v>
      </c>
      <c r="AO302" s="89" t="s">
        <v>105</v>
      </c>
      <c r="AP302" s="89" t="s">
        <v>105</v>
      </c>
      <c r="AQ302" s="89" t="s">
        <v>105</v>
      </c>
      <c r="AR302" s="89" t="s">
        <v>105</v>
      </c>
      <c r="AS302" s="89" t="s">
        <v>105</v>
      </c>
      <c r="AT302" s="89" t="s">
        <v>105</v>
      </c>
      <c r="AU302" s="89" t="s">
        <v>105</v>
      </c>
      <c r="AV302" s="89" t="s">
        <v>105</v>
      </c>
      <c r="AW302" s="89" t="s">
        <v>105</v>
      </c>
      <c r="AX302" s="89" t="s">
        <v>105</v>
      </c>
      <c r="AY302" s="89" t="s">
        <v>105</v>
      </c>
      <c r="AZ302" s="89" t="s">
        <v>105</v>
      </c>
      <c r="BA302" s="89" t="s">
        <v>105</v>
      </c>
      <c r="BB302" s="89" t="s">
        <v>105</v>
      </c>
      <c r="BC302" s="89" t="s">
        <v>105</v>
      </c>
    </row>
    <row r="303" spans="1:55">
      <c r="A303" s="84" t="s">
        <v>323</v>
      </c>
      <c r="B303" s="84" t="s">
        <v>316</v>
      </c>
      <c r="C303" s="89" t="s">
        <v>105</v>
      </c>
      <c r="D303" s="89" t="s">
        <v>105</v>
      </c>
      <c r="E303" s="89" t="s">
        <v>105</v>
      </c>
      <c r="F303" s="89" t="s">
        <v>105</v>
      </c>
      <c r="G303" s="89" t="s">
        <v>105</v>
      </c>
      <c r="H303" s="89" t="s">
        <v>105</v>
      </c>
      <c r="I303" s="89" t="s">
        <v>105</v>
      </c>
      <c r="J303" s="89" t="s">
        <v>105</v>
      </c>
      <c r="K303" s="89" t="s">
        <v>105</v>
      </c>
      <c r="L303" s="89" t="s">
        <v>105</v>
      </c>
      <c r="M303" s="89" t="s">
        <v>105</v>
      </c>
      <c r="N303" s="89" t="s">
        <v>105</v>
      </c>
      <c r="O303" s="89" t="s">
        <v>105</v>
      </c>
      <c r="P303" s="89" t="s">
        <v>105</v>
      </c>
      <c r="Q303" s="89" t="s">
        <v>105</v>
      </c>
      <c r="R303" s="89" t="s">
        <v>105</v>
      </c>
      <c r="S303" s="89" t="s">
        <v>105</v>
      </c>
      <c r="T303" s="89" t="s">
        <v>105</v>
      </c>
      <c r="U303" s="89" t="s">
        <v>105</v>
      </c>
      <c r="V303" s="89" t="s">
        <v>105</v>
      </c>
      <c r="W303" s="89" t="s">
        <v>105</v>
      </c>
      <c r="X303" s="89" t="s">
        <v>105</v>
      </c>
      <c r="Y303" s="89" t="s">
        <v>105</v>
      </c>
      <c r="Z303" s="89" t="s">
        <v>105</v>
      </c>
      <c r="AA303" s="89" t="s">
        <v>105</v>
      </c>
      <c r="AB303" s="89" t="s">
        <v>105</v>
      </c>
      <c r="AC303" s="89" t="s">
        <v>105</v>
      </c>
      <c r="AD303" s="89" t="s">
        <v>105</v>
      </c>
      <c r="AE303" s="89" t="s">
        <v>105</v>
      </c>
      <c r="AF303" s="89" t="s">
        <v>105</v>
      </c>
      <c r="AG303" s="89" t="s">
        <v>105</v>
      </c>
      <c r="AH303" s="89" t="s">
        <v>105</v>
      </c>
      <c r="AI303" s="89" t="s">
        <v>105</v>
      </c>
      <c r="AJ303" s="89" t="s">
        <v>105</v>
      </c>
      <c r="AK303" s="89" t="s">
        <v>105</v>
      </c>
      <c r="AL303" s="89" t="s">
        <v>105</v>
      </c>
      <c r="AM303" s="89" t="s">
        <v>105</v>
      </c>
      <c r="AN303" s="89" t="s">
        <v>105</v>
      </c>
      <c r="AO303" s="89" t="s">
        <v>105</v>
      </c>
      <c r="AP303" s="89" t="s">
        <v>105</v>
      </c>
      <c r="AQ303" s="89" t="s">
        <v>105</v>
      </c>
      <c r="AR303" s="89" t="s">
        <v>105</v>
      </c>
      <c r="AS303" s="89" t="s">
        <v>105</v>
      </c>
      <c r="AT303" s="89" t="s">
        <v>105</v>
      </c>
      <c r="AU303" s="89" t="s">
        <v>105</v>
      </c>
      <c r="AV303" s="89" t="s">
        <v>105</v>
      </c>
      <c r="AW303" s="89" t="s">
        <v>105</v>
      </c>
      <c r="AX303" s="89" t="s">
        <v>105</v>
      </c>
      <c r="AY303" s="89" t="s">
        <v>105</v>
      </c>
      <c r="AZ303" s="89" t="s">
        <v>105</v>
      </c>
      <c r="BA303" s="89" t="s">
        <v>105</v>
      </c>
      <c r="BB303" s="89" t="s">
        <v>105</v>
      </c>
      <c r="BC303" s="89" t="s">
        <v>105</v>
      </c>
    </row>
    <row r="304" spans="1:55">
      <c r="A304" s="84" t="s">
        <v>323</v>
      </c>
      <c r="B304" s="84" t="s">
        <v>317</v>
      </c>
      <c r="C304" s="89" t="s">
        <v>105</v>
      </c>
      <c r="D304" s="89" t="s">
        <v>105</v>
      </c>
      <c r="E304" s="89" t="s">
        <v>105</v>
      </c>
      <c r="F304" s="89" t="s">
        <v>105</v>
      </c>
      <c r="G304" s="89" t="s">
        <v>105</v>
      </c>
      <c r="H304" s="89" t="s">
        <v>105</v>
      </c>
      <c r="I304" s="89" t="s">
        <v>105</v>
      </c>
      <c r="J304" s="89" t="s">
        <v>105</v>
      </c>
      <c r="K304" s="89" t="s">
        <v>105</v>
      </c>
      <c r="L304" s="89" t="s">
        <v>105</v>
      </c>
      <c r="M304" s="89" t="s">
        <v>105</v>
      </c>
      <c r="N304" s="89" t="s">
        <v>105</v>
      </c>
      <c r="O304" s="89" t="s">
        <v>105</v>
      </c>
      <c r="P304" s="89" t="s">
        <v>105</v>
      </c>
      <c r="Q304" s="89" t="s">
        <v>105</v>
      </c>
      <c r="R304" s="89" t="s">
        <v>105</v>
      </c>
      <c r="S304" s="89" t="s">
        <v>105</v>
      </c>
      <c r="T304" s="89" t="s">
        <v>105</v>
      </c>
      <c r="U304" s="89" t="s">
        <v>105</v>
      </c>
      <c r="V304" s="89" t="s">
        <v>105</v>
      </c>
      <c r="W304" s="89" t="s">
        <v>105</v>
      </c>
      <c r="X304" s="89" t="s">
        <v>105</v>
      </c>
      <c r="Y304" s="89" t="s">
        <v>105</v>
      </c>
      <c r="Z304" s="89" t="s">
        <v>105</v>
      </c>
      <c r="AA304" s="89" t="s">
        <v>105</v>
      </c>
      <c r="AB304" s="89" t="s">
        <v>105</v>
      </c>
      <c r="AC304" s="89" t="s">
        <v>105</v>
      </c>
      <c r="AD304" s="89" t="s">
        <v>105</v>
      </c>
      <c r="AE304" s="89" t="s">
        <v>105</v>
      </c>
      <c r="AF304" s="89" t="s">
        <v>105</v>
      </c>
      <c r="AG304" s="89" t="s">
        <v>105</v>
      </c>
      <c r="AH304" s="89" t="s">
        <v>105</v>
      </c>
      <c r="AI304" s="89" t="s">
        <v>105</v>
      </c>
      <c r="AJ304" s="89" t="s">
        <v>105</v>
      </c>
      <c r="AK304" s="89" t="s">
        <v>105</v>
      </c>
      <c r="AL304" s="89" t="s">
        <v>105</v>
      </c>
      <c r="AM304" s="89" t="s">
        <v>105</v>
      </c>
      <c r="AN304" s="89" t="s">
        <v>105</v>
      </c>
      <c r="AO304" s="89" t="s">
        <v>105</v>
      </c>
      <c r="AP304" s="89" t="s">
        <v>105</v>
      </c>
      <c r="AQ304" s="89" t="s">
        <v>105</v>
      </c>
      <c r="AR304" s="89" t="s">
        <v>105</v>
      </c>
      <c r="AS304" s="89" t="s">
        <v>105</v>
      </c>
      <c r="AT304" s="89" t="s">
        <v>105</v>
      </c>
      <c r="AU304" s="89" t="s">
        <v>105</v>
      </c>
      <c r="AV304" s="89" t="s">
        <v>105</v>
      </c>
      <c r="AW304" s="89" t="s">
        <v>105</v>
      </c>
      <c r="AX304" s="89" t="s">
        <v>105</v>
      </c>
      <c r="AY304" s="89" t="s">
        <v>105</v>
      </c>
      <c r="AZ304" s="89" t="s">
        <v>105</v>
      </c>
      <c r="BA304" s="89" t="s">
        <v>105</v>
      </c>
      <c r="BB304" s="89" t="s">
        <v>105</v>
      </c>
      <c r="BC304" s="89" t="s">
        <v>105</v>
      </c>
    </row>
    <row r="305" spans="1:55">
      <c r="A305" s="84" t="s">
        <v>323</v>
      </c>
      <c r="B305" s="84" t="s">
        <v>318</v>
      </c>
      <c r="C305" s="89" t="s">
        <v>105</v>
      </c>
      <c r="D305" s="89" t="s">
        <v>105</v>
      </c>
      <c r="E305" s="89" t="s">
        <v>105</v>
      </c>
      <c r="F305" s="89" t="s">
        <v>105</v>
      </c>
      <c r="G305" s="89" t="s">
        <v>105</v>
      </c>
      <c r="H305" s="89" t="s">
        <v>105</v>
      </c>
      <c r="I305" s="89" t="s">
        <v>105</v>
      </c>
      <c r="J305" s="89" t="s">
        <v>105</v>
      </c>
      <c r="K305" s="89" t="s">
        <v>105</v>
      </c>
      <c r="L305" s="89" t="s">
        <v>105</v>
      </c>
      <c r="M305" s="89" t="s">
        <v>105</v>
      </c>
      <c r="N305" s="89" t="s">
        <v>105</v>
      </c>
      <c r="O305" s="89" t="s">
        <v>105</v>
      </c>
      <c r="P305" s="89" t="s">
        <v>105</v>
      </c>
      <c r="Q305" s="89" t="s">
        <v>105</v>
      </c>
      <c r="R305" s="89" t="s">
        <v>105</v>
      </c>
      <c r="S305" s="89" t="s">
        <v>105</v>
      </c>
      <c r="T305" s="89" t="s">
        <v>105</v>
      </c>
      <c r="U305" s="89" t="s">
        <v>105</v>
      </c>
      <c r="V305" s="89" t="s">
        <v>105</v>
      </c>
      <c r="W305" s="89" t="s">
        <v>105</v>
      </c>
      <c r="X305" s="89" t="s">
        <v>105</v>
      </c>
      <c r="Y305" s="89" t="s">
        <v>105</v>
      </c>
      <c r="Z305" s="89" t="s">
        <v>105</v>
      </c>
      <c r="AA305" s="89" t="s">
        <v>105</v>
      </c>
      <c r="AB305" s="89" t="s">
        <v>105</v>
      </c>
      <c r="AC305" s="89" t="s">
        <v>105</v>
      </c>
      <c r="AD305" s="89" t="s">
        <v>105</v>
      </c>
      <c r="AE305" s="89" t="s">
        <v>105</v>
      </c>
      <c r="AF305" s="89" t="s">
        <v>105</v>
      </c>
      <c r="AG305" s="89" t="s">
        <v>105</v>
      </c>
      <c r="AH305" s="89" t="s">
        <v>105</v>
      </c>
      <c r="AI305" s="89" t="s">
        <v>105</v>
      </c>
      <c r="AJ305" s="89" t="s">
        <v>105</v>
      </c>
      <c r="AK305" s="89" t="s">
        <v>105</v>
      </c>
      <c r="AL305" s="89" t="s">
        <v>105</v>
      </c>
      <c r="AM305" s="89" t="s">
        <v>105</v>
      </c>
      <c r="AN305" s="89" t="s">
        <v>105</v>
      </c>
      <c r="AO305" s="89" t="s">
        <v>105</v>
      </c>
      <c r="AP305" s="89" t="s">
        <v>105</v>
      </c>
      <c r="AQ305" s="89" t="s">
        <v>105</v>
      </c>
      <c r="AR305" s="89" t="s">
        <v>105</v>
      </c>
      <c r="AS305" s="89" t="s">
        <v>105</v>
      </c>
      <c r="AT305" s="89" t="s">
        <v>105</v>
      </c>
      <c r="AU305" s="89" t="s">
        <v>105</v>
      </c>
      <c r="AV305" s="89" t="s">
        <v>105</v>
      </c>
      <c r="AW305" s="89" t="s">
        <v>105</v>
      </c>
      <c r="AX305" s="89" t="s">
        <v>105</v>
      </c>
      <c r="AY305" s="89" t="s">
        <v>105</v>
      </c>
      <c r="AZ305" s="89" t="s">
        <v>105</v>
      </c>
      <c r="BA305" s="89" t="s">
        <v>105</v>
      </c>
      <c r="BB305" s="89" t="s">
        <v>105</v>
      </c>
      <c r="BC305" s="89" t="s">
        <v>105</v>
      </c>
    </row>
    <row r="306" spans="1:55">
      <c r="A306" s="84" t="s">
        <v>323</v>
      </c>
      <c r="B306" s="84" t="s">
        <v>319</v>
      </c>
      <c r="C306" s="89" t="s">
        <v>105</v>
      </c>
      <c r="D306" s="89" t="s">
        <v>105</v>
      </c>
      <c r="E306" s="89" t="s">
        <v>105</v>
      </c>
      <c r="F306" s="89" t="s">
        <v>105</v>
      </c>
      <c r="G306" s="89" t="s">
        <v>105</v>
      </c>
      <c r="H306" s="89" t="s">
        <v>105</v>
      </c>
      <c r="I306" s="89" t="s">
        <v>105</v>
      </c>
      <c r="J306" s="89" t="s">
        <v>105</v>
      </c>
      <c r="K306" s="89" t="s">
        <v>105</v>
      </c>
      <c r="L306" s="89" t="s">
        <v>105</v>
      </c>
      <c r="M306" s="89" t="s">
        <v>105</v>
      </c>
      <c r="N306" s="89" t="s">
        <v>105</v>
      </c>
      <c r="O306" s="89" t="s">
        <v>105</v>
      </c>
      <c r="P306" s="89" t="s">
        <v>105</v>
      </c>
      <c r="Q306" s="89" t="s">
        <v>105</v>
      </c>
      <c r="R306" s="89" t="s">
        <v>105</v>
      </c>
      <c r="S306" s="89" t="s">
        <v>105</v>
      </c>
      <c r="T306" s="89" t="s">
        <v>105</v>
      </c>
      <c r="U306" s="89" t="s">
        <v>105</v>
      </c>
      <c r="V306" s="89" t="s">
        <v>105</v>
      </c>
      <c r="W306" s="89" t="s">
        <v>105</v>
      </c>
      <c r="X306" s="89" t="s">
        <v>105</v>
      </c>
      <c r="Y306" s="89" t="s">
        <v>105</v>
      </c>
      <c r="Z306" s="89" t="s">
        <v>105</v>
      </c>
      <c r="AA306" s="89" t="s">
        <v>105</v>
      </c>
      <c r="AB306" s="89" t="s">
        <v>105</v>
      </c>
      <c r="AC306" s="89" t="s">
        <v>105</v>
      </c>
      <c r="AD306" s="89" t="s">
        <v>105</v>
      </c>
      <c r="AE306" s="89" t="s">
        <v>105</v>
      </c>
      <c r="AF306" s="89" t="s">
        <v>105</v>
      </c>
      <c r="AG306" s="89" t="s">
        <v>105</v>
      </c>
      <c r="AH306" s="89" t="s">
        <v>105</v>
      </c>
      <c r="AI306" s="89" t="s">
        <v>105</v>
      </c>
      <c r="AJ306" s="89" t="s">
        <v>105</v>
      </c>
      <c r="AK306" s="89" t="s">
        <v>105</v>
      </c>
      <c r="AL306" s="89" t="s">
        <v>105</v>
      </c>
      <c r="AM306" s="89" t="s">
        <v>105</v>
      </c>
      <c r="AN306" s="89" t="s">
        <v>105</v>
      </c>
      <c r="AO306" s="89" t="s">
        <v>105</v>
      </c>
      <c r="AP306" s="89" t="s">
        <v>105</v>
      </c>
      <c r="AQ306" s="89" t="s">
        <v>105</v>
      </c>
      <c r="AR306" s="89" t="s">
        <v>105</v>
      </c>
      <c r="AS306" s="89" t="s">
        <v>105</v>
      </c>
      <c r="AT306" s="89" t="s">
        <v>105</v>
      </c>
      <c r="AU306" s="89" t="s">
        <v>105</v>
      </c>
      <c r="AV306" s="89" t="s">
        <v>105</v>
      </c>
      <c r="AW306" s="89" t="s">
        <v>105</v>
      </c>
      <c r="AX306" s="89" t="s">
        <v>105</v>
      </c>
      <c r="AY306" s="89" t="s">
        <v>105</v>
      </c>
      <c r="AZ306" s="89" t="s">
        <v>105</v>
      </c>
      <c r="BA306" s="89" t="s">
        <v>105</v>
      </c>
      <c r="BB306" s="89" t="s">
        <v>105</v>
      </c>
      <c r="BC306" s="89" t="s">
        <v>105</v>
      </c>
    </row>
    <row r="307" spans="1:55">
      <c r="A307" s="84" t="s">
        <v>323</v>
      </c>
      <c r="B307" s="84" t="s">
        <v>320</v>
      </c>
      <c r="C307" s="89" t="s">
        <v>105</v>
      </c>
      <c r="D307" s="89" t="s">
        <v>105</v>
      </c>
      <c r="E307" s="89" t="s">
        <v>105</v>
      </c>
      <c r="F307" s="89" t="s">
        <v>105</v>
      </c>
      <c r="G307" s="89" t="s">
        <v>105</v>
      </c>
      <c r="H307" s="89" t="s">
        <v>105</v>
      </c>
      <c r="I307" s="89" t="s">
        <v>105</v>
      </c>
      <c r="J307" s="89" t="s">
        <v>105</v>
      </c>
      <c r="K307" s="89" t="s">
        <v>105</v>
      </c>
      <c r="L307" s="89" t="s">
        <v>105</v>
      </c>
      <c r="M307" s="89" t="s">
        <v>105</v>
      </c>
      <c r="N307" s="89" t="s">
        <v>105</v>
      </c>
      <c r="O307" s="89" t="s">
        <v>105</v>
      </c>
      <c r="P307" s="89" t="s">
        <v>105</v>
      </c>
      <c r="Q307" s="89" t="s">
        <v>105</v>
      </c>
      <c r="R307" s="89" t="s">
        <v>105</v>
      </c>
      <c r="S307" s="89" t="s">
        <v>105</v>
      </c>
      <c r="T307" s="89" t="s">
        <v>105</v>
      </c>
      <c r="U307" s="89" t="s">
        <v>105</v>
      </c>
      <c r="V307" s="89" t="s">
        <v>105</v>
      </c>
      <c r="W307" s="89" t="s">
        <v>105</v>
      </c>
      <c r="X307" s="89" t="s">
        <v>105</v>
      </c>
      <c r="Y307" s="89" t="s">
        <v>105</v>
      </c>
      <c r="Z307" s="89" t="s">
        <v>105</v>
      </c>
      <c r="AA307" s="89" t="s">
        <v>105</v>
      </c>
      <c r="AB307" s="89" t="s">
        <v>105</v>
      </c>
      <c r="AC307" s="89" t="s">
        <v>105</v>
      </c>
      <c r="AD307" s="89" t="s">
        <v>105</v>
      </c>
      <c r="AE307" s="89" t="s">
        <v>105</v>
      </c>
      <c r="AF307" s="89" t="s">
        <v>105</v>
      </c>
      <c r="AG307" s="89" t="s">
        <v>105</v>
      </c>
      <c r="AH307" s="89" t="s">
        <v>105</v>
      </c>
      <c r="AI307" s="89" t="s">
        <v>105</v>
      </c>
      <c r="AJ307" s="89" t="s">
        <v>105</v>
      </c>
      <c r="AK307" s="89" t="s">
        <v>105</v>
      </c>
      <c r="AL307" s="89" t="s">
        <v>105</v>
      </c>
      <c r="AM307" s="89" t="s">
        <v>105</v>
      </c>
      <c r="AN307" s="89" t="s">
        <v>105</v>
      </c>
      <c r="AO307" s="89" t="s">
        <v>105</v>
      </c>
      <c r="AP307" s="89" t="s">
        <v>105</v>
      </c>
      <c r="AQ307" s="89" t="s">
        <v>105</v>
      </c>
      <c r="AR307" s="89" t="s">
        <v>105</v>
      </c>
      <c r="AS307" s="89" t="s">
        <v>105</v>
      </c>
      <c r="AT307" s="89" t="s">
        <v>105</v>
      </c>
      <c r="AU307" s="89" t="s">
        <v>105</v>
      </c>
      <c r="AV307" s="89" t="s">
        <v>105</v>
      </c>
      <c r="AW307" s="89" t="s">
        <v>105</v>
      </c>
      <c r="AX307" s="89" t="s">
        <v>105</v>
      </c>
      <c r="AY307" s="89" t="s">
        <v>105</v>
      </c>
      <c r="AZ307" s="89" t="s">
        <v>105</v>
      </c>
      <c r="BA307" s="89" t="s">
        <v>105</v>
      </c>
      <c r="BB307" s="89" t="s">
        <v>105</v>
      </c>
      <c r="BC307" s="89" t="s">
        <v>105</v>
      </c>
    </row>
    <row r="308" spans="1:55">
      <c r="A308" s="84" t="s">
        <v>323</v>
      </c>
      <c r="B308" s="84" t="s">
        <v>321</v>
      </c>
      <c r="C308" s="89" t="s">
        <v>105</v>
      </c>
      <c r="D308" s="89" t="s">
        <v>105</v>
      </c>
      <c r="E308" s="89" t="s">
        <v>105</v>
      </c>
      <c r="F308" s="89" t="s">
        <v>105</v>
      </c>
      <c r="G308" s="89" t="s">
        <v>105</v>
      </c>
      <c r="H308" s="89" t="s">
        <v>105</v>
      </c>
      <c r="I308" s="89" t="s">
        <v>105</v>
      </c>
      <c r="J308" s="89" t="s">
        <v>105</v>
      </c>
      <c r="K308" s="89" t="s">
        <v>105</v>
      </c>
      <c r="L308" s="89" t="s">
        <v>105</v>
      </c>
      <c r="M308" s="89" t="s">
        <v>105</v>
      </c>
      <c r="N308" s="89" t="s">
        <v>105</v>
      </c>
      <c r="O308" s="89" t="s">
        <v>105</v>
      </c>
      <c r="P308" s="89" t="s">
        <v>105</v>
      </c>
      <c r="Q308" s="89" t="s">
        <v>105</v>
      </c>
      <c r="R308" s="89" t="s">
        <v>105</v>
      </c>
      <c r="S308" s="89" t="s">
        <v>105</v>
      </c>
      <c r="T308" s="89" t="s">
        <v>105</v>
      </c>
      <c r="U308" s="89" t="s">
        <v>105</v>
      </c>
      <c r="V308" s="89" t="s">
        <v>105</v>
      </c>
      <c r="W308" s="89" t="s">
        <v>105</v>
      </c>
      <c r="X308" s="89" t="s">
        <v>105</v>
      </c>
      <c r="Y308" s="89" t="s">
        <v>105</v>
      </c>
      <c r="Z308" s="89" t="s">
        <v>105</v>
      </c>
      <c r="AA308" s="89" t="s">
        <v>105</v>
      </c>
      <c r="AB308" s="89" t="s">
        <v>105</v>
      </c>
      <c r="AC308" s="89" t="s">
        <v>105</v>
      </c>
      <c r="AD308" s="89" t="s">
        <v>105</v>
      </c>
      <c r="AE308" s="89" t="s">
        <v>105</v>
      </c>
      <c r="AF308" s="89" t="s">
        <v>105</v>
      </c>
      <c r="AG308" s="89" t="s">
        <v>105</v>
      </c>
      <c r="AH308" s="89" t="s">
        <v>105</v>
      </c>
      <c r="AI308" s="89" t="s">
        <v>105</v>
      </c>
      <c r="AJ308" s="89" t="s">
        <v>105</v>
      </c>
      <c r="AK308" s="89" t="s">
        <v>105</v>
      </c>
      <c r="AL308" s="89" t="s">
        <v>105</v>
      </c>
      <c r="AM308" s="89" t="s">
        <v>105</v>
      </c>
      <c r="AN308" s="89" t="s">
        <v>105</v>
      </c>
      <c r="AO308" s="89" t="s">
        <v>105</v>
      </c>
      <c r="AP308" s="89" t="s">
        <v>105</v>
      </c>
      <c r="AQ308" s="89" t="s">
        <v>105</v>
      </c>
      <c r="AR308" s="89" t="s">
        <v>105</v>
      </c>
      <c r="AS308" s="89" t="s">
        <v>105</v>
      </c>
      <c r="AT308" s="89" t="s">
        <v>105</v>
      </c>
      <c r="AU308" s="89" t="s">
        <v>105</v>
      </c>
      <c r="AV308" s="89" t="s">
        <v>105</v>
      </c>
      <c r="AW308" s="89" t="s">
        <v>105</v>
      </c>
      <c r="AX308" s="89" t="s">
        <v>105</v>
      </c>
      <c r="AY308" s="89" t="s">
        <v>105</v>
      </c>
      <c r="AZ308" s="89" t="s">
        <v>105</v>
      </c>
      <c r="BA308" s="89" t="s">
        <v>105</v>
      </c>
      <c r="BB308" s="89" t="s">
        <v>105</v>
      </c>
      <c r="BC308" s="89" t="s">
        <v>105</v>
      </c>
    </row>
    <row r="309" spans="1:55">
      <c r="A309" s="84" t="s">
        <v>324</v>
      </c>
      <c r="B309" s="84" t="s">
        <v>303</v>
      </c>
      <c r="C309" s="86">
        <v>1</v>
      </c>
      <c r="D309" s="86">
        <v>1.00336</v>
      </c>
      <c r="E309" s="86">
        <v>1.02732</v>
      </c>
      <c r="F309" s="86">
        <v>1.07805</v>
      </c>
      <c r="G309" s="86">
        <v>1.0382800000000001</v>
      </c>
      <c r="H309" s="86">
        <v>1.0409900000000001</v>
      </c>
      <c r="I309" s="86">
        <v>1.0426500000000001</v>
      </c>
      <c r="J309" s="86">
        <v>1.0436700000000001</v>
      </c>
      <c r="K309" s="86">
        <v>1.04819</v>
      </c>
      <c r="L309" s="86">
        <v>1.0490900000000001</v>
      </c>
      <c r="M309" s="86">
        <v>1.0510900000000001</v>
      </c>
      <c r="N309" s="86">
        <v>1.05681</v>
      </c>
      <c r="O309" s="85">
        <v>0.99236000000000002</v>
      </c>
      <c r="P309" s="85">
        <v>0.94945299999999999</v>
      </c>
      <c r="Q309" s="87">
        <v>17.708300000000001</v>
      </c>
      <c r="R309" s="87">
        <v>10.7278</v>
      </c>
      <c r="S309" s="86">
        <v>1.3123</v>
      </c>
      <c r="T309" s="85">
        <v>0.75858899999999996</v>
      </c>
      <c r="U309" s="85">
        <v>0.89920299999999997</v>
      </c>
      <c r="V309" s="85">
        <v>0.66940900000000003</v>
      </c>
      <c r="W309" s="85">
        <v>0.72058800000000001</v>
      </c>
      <c r="X309" s="86">
        <v>1.2280500000000001</v>
      </c>
      <c r="Y309" s="86">
        <v>3.85446</v>
      </c>
      <c r="Z309" s="85">
        <v>0.79547999999999996</v>
      </c>
      <c r="AA309" s="85">
        <v>0.70367100000000005</v>
      </c>
      <c r="AB309" s="85">
        <v>0.66966099999999995</v>
      </c>
      <c r="AC309" s="85">
        <v>0.64025500000000002</v>
      </c>
      <c r="AD309" s="86">
        <v>1.0287200000000001</v>
      </c>
      <c r="AE309" s="88">
        <v>163.57400000000001</v>
      </c>
      <c r="AF309" s="85">
        <v>0.78645399999999999</v>
      </c>
      <c r="AG309" s="86">
        <v>1.07602</v>
      </c>
      <c r="AH309" s="86">
        <v>1.0949800000000001</v>
      </c>
      <c r="AI309" s="86">
        <v>2.7490399999999999</v>
      </c>
      <c r="AJ309" s="85">
        <v>0.54368499999999997</v>
      </c>
      <c r="AK309" s="86">
        <v>1.8636600000000001</v>
      </c>
      <c r="AL309" s="85">
        <v>0.68726200000000004</v>
      </c>
      <c r="AM309" s="85">
        <v>0.69321500000000003</v>
      </c>
      <c r="AN309" s="86">
        <v>1.4004700000000001</v>
      </c>
      <c r="AO309" s="87">
        <v>15.371600000000001</v>
      </c>
      <c r="AP309" s="85">
        <v>0.79734799999999995</v>
      </c>
      <c r="AQ309" s="88">
        <v>224.74700000000001</v>
      </c>
      <c r="AR309" s="87">
        <v>13.848800000000001</v>
      </c>
      <c r="AS309" s="86">
        <v>1.99655</v>
      </c>
      <c r="AT309" s="85">
        <v>0.41680899999999999</v>
      </c>
      <c r="AU309" s="85">
        <v>0.48244700000000001</v>
      </c>
      <c r="AV309" s="87">
        <v>24.3445</v>
      </c>
      <c r="AW309" s="87">
        <v>56.774299999999997</v>
      </c>
      <c r="AX309" s="87">
        <v>55.148299999999999</v>
      </c>
      <c r="AY309" s="86">
        <v>1.1357900000000001</v>
      </c>
      <c r="AZ309" s="85">
        <v>0.74267300000000003</v>
      </c>
      <c r="BA309" s="89" t="s">
        <v>105</v>
      </c>
      <c r="BB309" s="89" t="s">
        <v>105</v>
      </c>
      <c r="BC309" s="89" t="s">
        <v>105</v>
      </c>
    </row>
    <row r="310" spans="1:55">
      <c r="A310" s="84" t="s">
        <v>324</v>
      </c>
      <c r="B310" s="84" t="s">
        <v>304</v>
      </c>
      <c r="C310" s="85">
        <v>0.99664799999999998</v>
      </c>
      <c r="D310" s="85">
        <v>1</v>
      </c>
      <c r="E310" s="86">
        <v>1.0238700000000001</v>
      </c>
      <c r="F310" s="86">
        <v>1.07443</v>
      </c>
      <c r="G310" s="86">
        <v>1.0347999999999999</v>
      </c>
      <c r="H310" s="86">
        <v>1.0375000000000001</v>
      </c>
      <c r="I310" s="86">
        <v>1.03915</v>
      </c>
      <c r="J310" s="86">
        <v>1.04017</v>
      </c>
      <c r="K310" s="86">
        <v>1.0446800000000001</v>
      </c>
      <c r="L310" s="86">
        <v>1.0455700000000001</v>
      </c>
      <c r="M310" s="86">
        <v>1.0475699999999999</v>
      </c>
      <c r="N310" s="86">
        <v>1.0532699999999999</v>
      </c>
      <c r="O310" s="85">
        <v>0.98903300000000005</v>
      </c>
      <c r="P310" s="85">
        <v>0.94626999999999994</v>
      </c>
      <c r="Q310" s="87">
        <v>17.649000000000001</v>
      </c>
      <c r="R310" s="87">
        <v>10.691800000000001</v>
      </c>
      <c r="S310" s="86">
        <v>1.3079000000000001</v>
      </c>
      <c r="T310" s="85">
        <v>0.756046</v>
      </c>
      <c r="U310" s="85">
        <v>0.89618900000000001</v>
      </c>
      <c r="V310" s="85">
        <v>0.66716500000000001</v>
      </c>
      <c r="W310" s="85">
        <v>0.71817299999999995</v>
      </c>
      <c r="X310" s="86">
        <v>1.22394</v>
      </c>
      <c r="Y310" s="86">
        <v>3.8415400000000002</v>
      </c>
      <c r="Z310" s="85">
        <v>0.79281299999999999</v>
      </c>
      <c r="AA310" s="85">
        <v>0.70131299999999996</v>
      </c>
      <c r="AB310" s="85">
        <v>0.66741600000000001</v>
      </c>
      <c r="AC310" s="85">
        <v>0.63810800000000001</v>
      </c>
      <c r="AD310" s="86">
        <v>1.0252699999999999</v>
      </c>
      <c r="AE310" s="88">
        <v>163.02600000000001</v>
      </c>
      <c r="AF310" s="85">
        <v>0.78381699999999999</v>
      </c>
      <c r="AG310" s="86">
        <v>1.0724100000000001</v>
      </c>
      <c r="AH310" s="86">
        <v>1.09131</v>
      </c>
      <c r="AI310" s="86">
        <v>2.73983</v>
      </c>
      <c r="AJ310" s="85">
        <v>0.54186299999999998</v>
      </c>
      <c r="AK310" s="86">
        <v>1.85741</v>
      </c>
      <c r="AL310" s="85">
        <v>0.68495799999999996</v>
      </c>
      <c r="AM310" s="85">
        <v>0.69089100000000003</v>
      </c>
      <c r="AN310" s="86">
        <v>1.39578</v>
      </c>
      <c r="AO310" s="87">
        <v>15.3201</v>
      </c>
      <c r="AP310" s="85">
        <v>0.79467500000000002</v>
      </c>
      <c r="AQ310" s="88">
        <v>223.994</v>
      </c>
      <c r="AR310" s="87">
        <v>13.8024</v>
      </c>
      <c r="AS310" s="86">
        <v>1.9898499999999999</v>
      </c>
      <c r="AT310" s="85">
        <v>0.41541099999999997</v>
      </c>
      <c r="AU310" s="85">
        <v>0.48082900000000001</v>
      </c>
      <c r="AV310" s="87">
        <v>24.262899999999998</v>
      </c>
      <c r="AW310" s="87">
        <v>56.584000000000003</v>
      </c>
      <c r="AX310" s="87">
        <v>54.9634</v>
      </c>
      <c r="AY310" s="86">
        <v>1.1319900000000001</v>
      </c>
      <c r="AZ310" s="85">
        <v>0.74018300000000004</v>
      </c>
      <c r="BA310" s="89" t="s">
        <v>105</v>
      </c>
      <c r="BB310" s="89" t="s">
        <v>105</v>
      </c>
      <c r="BC310" s="89" t="s">
        <v>105</v>
      </c>
    </row>
    <row r="311" spans="1:55">
      <c r="A311" s="84" t="s">
        <v>324</v>
      </c>
      <c r="B311" s="84" t="s">
        <v>305</v>
      </c>
      <c r="C311" s="85">
        <v>0.92760200000000004</v>
      </c>
      <c r="D311" s="85">
        <v>0.93072200000000005</v>
      </c>
      <c r="E311" s="85">
        <v>0.95294100000000004</v>
      </c>
      <c r="F311" s="86">
        <v>1</v>
      </c>
      <c r="G311" s="85">
        <v>0.96311000000000002</v>
      </c>
      <c r="H311" s="85">
        <v>0.96562499999999996</v>
      </c>
      <c r="I311" s="85">
        <v>0.96716400000000002</v>
      </c>
      <c r="J311" s="85">
        <v>0.96810799999999997</v>
      </c>
      <c r="K311" s="85">
        <v>0.97230399999999995</v>
      </c>
      <c r="L311" s="85">
        <v>0.97313899999999998</v>
      </c>
      <c r="M311" s="85">
        <v>0.97499400000000003</v>
      </c>
      <c r="N311" s="85">
        <v>0.980298</v>
      </c>
      <c r="O311" s="85">
        <v>0.92051499999999997</v>
      </c>
      <c r="P311" s="85">
        <v>0.88071500000000003</v>
      </c>
      <c r="Q311" s="87">
        <v>16.426300000000001</v>
      </c>
      <c r="R311" s="86">
        <v>9.9510900000000007</v>
      </c>
      <c r="S311" s="86">
        <v>1.21729</v>
      </c>
      <c r="T311" s="85">
        <v>0.70366899999999999</v>
      </c>
      <c r="U311" s="85">
        <v>0.83410300000000004</v>
      </c>
      <c r="V311" s="85">
        <v>0.620946</v>
      </c>
      <c r="W311" s="85">
        <v>0.66841899999999999</v>
      </c>
      <c r="X311" s="86">
        <v>1.13914</v>
      </c>
      <c r="Y311" s="86">
        <v>3.5754000000000001</v>
      </c>
      <c r="Z311" s="85">
        <v>0.73788900000000002</v>
      </c>
      <c r="AA311" s="85">
        <v>0.65272699999999995</v>
      </c>
      <c r="AB311" s="85">
        <v>0.62117900000000004</v>
      </c>
      <c r="AC311" s="85">
        <v>0.59390200000000004</v>
      </c>
      <c r="AD311" s="85">
        <v>0.95423999999999998</v>
      </c>
      <c r="AE311" s="88">
        <v>151.732</v>
      </c>
      <c r="AF311" s="85">
        <v>0.72951600000000005</v>
      </c>
      <c r="AG311" s="85">
        <v>0.99812000000000001</v>
      </c>
      <c r="AH311" s="86">
        <v>1.0157099999999999</v>
      </c>
      <c r="AI311" s="86">
        <v>2.55002</v>
      </c>
      <c r="AJ311" s="85">
        <v>0.50432399999999999</v>
      </c>
      <c r="AK311" s="86">
        <v>1.7287399999999999</v>
      </c>
      <c r="AL311" s="85">
        <v>0.63750499999999999</v>
      </c>
      <c r="AM311" s="85">
        <v>0.64302800000000004</v>
      </c>
      <c r="AN311" s="86">
        <v>1.29908</v>
      </c>
      <c r="AO311" s="87">
        <v>14.258699999999999</v>
      </c>
      <c r="AP311" s="85">
        <v>0.739622</v>
      </c>
      <c r="AQ311" s="88">
        <v>208.476</v>
      </c>
      <c r="AR311" s="87">
        <v>12.8462</v>
      </c>
      <c r="AS311" s="86">
        <v>1.8520000000000001</v>
      </c>
      <c r="AT311" s="85">
        <v>0.386633</v>
      </c>
      <c r="AU311" s="85">
        <v>0.44751800000000003</v>
      </c>
      <c r="AV311" s="87">
        <v>22.582000000000001</v>
      </c>
      <c r="AW311" s="87">
        <v>52.664000000000001</v>
      </c>
      <c r="AX311" s="87">
        <v>51.155700000000003</v>
      </c>
      <c r="AY311" s="86">
        <v>1.0535699999999999</v>
      </c>
      <c r="AZ311" s="85">
        <v>0.68890499999999999</v>
      </c>
      <c r="BA311" s="89" t="s">
        <v>105</v>
      </c>
      <c r="BB311" s="89" t="s">
        <v>105</v>
      </c>
      <c r="BC311" s="89" t="s">
        <v>105</v>
      </c>
    </row>
    <row r="312" spans="1:55">
      <c r="A312" s="84" t="s">
        <v>324</v>
      </c>
      <c r="B312" s="84" t="s">
        <v>306</v>
      </c>
      <c r="C312" s="91">
        <v>100</v>
      </c>
      <c r="D312" s="91">
        <v>100.3</v>
      </c>
      <c r="E312" s="91">
        <v>102.7</v>
      </c>
      <c r="F312" s="91">
        <v>107.8</v>
      </c>
      <c r="G312" s="91">
        <v>103.8</v>
      </c>
      <c r="H312" s="91">
        <v>104.1</v>
      </c>
      <c r="I312" s="91">
        <v>104.3</v>
      </c>
      <c r="J312" s="91">
        <v>104.4</v>
      </c>
      <c r="K312" s="91">
        <v>104.8</v>
      </c>
      <c r="L312" s="91">
        <v>104.9</v>
      </c>
      <c r="M312" s="91">
        <v>105.1</v>
      </c>
      <c r="N312" s="91">
        <v>105.7</v>
      </c>
      <c r="O312" s="91">
        <v>99.2</v>
      </c>
      <c r="P312" s="91">
        <v>48.5</v>
      </c>
      <c r="Q312" s="91">
        <v>64.900000000000006</v>
      </c>
      <c r="R312" s="91">
        <v>143.80000000000001</v>
      </c>
      <c r="S312" s="91">
        <v>131.19999999999999</v>
      </c>
      <c r="T312" s="91">
        <v>75.900000000000006</v>
      </c>
      <c r="U312" s="91">
        <v>89.9</v>
      </c>
      <c r="V312" s="91">
        <v>66.900000000000006</v>
      </c>
      <c r="W312" s="91">
        <v>72.099999999999994</v>
      </c>
      <c r="X312" s="91">
        <v>122.8</v>
      </c>
      <c r="Y312" s="91">
        <v>50.6</v>
      </c>
      <c r="Z312" s="91">
        <v>79.5</v>
      </c>
      <c r="AA312" s="91">
        <v>70.400000000000006</v>
      </c>
      <c r="AB312" s="91">
        <v>67</v>
      </c>
      <c r="AC312" s="91">
        <v>64</v>
      </c>
      <c r="AD312" s="91">
        <v>102.9</v>
      </c>
      <c r="AE312" s="91">
        <v>52.8</v>
      </c>
      <c r="AF312" s="91">
        <v>78.599999999999994</v>
      </c>
      <c r="AG312" s="91">
        <v>107.6</v>
      </c>
      <c r="AH312" s="91">
        <v>109.5</v>
      </c>
      <c r="AI312" s="91">
        <v>65.7</v>
      </c>
      <c r="AJ312" s="91">
        <v>54.4</v>
      </c>
      <c r="AK312" s="91">
        <v>41.9</v>
      </c>
      <c r="AL312" s="91">
        <v>68.7</v>
      </c>
      <c r="AM312" s="91">
        <v>69.3</v>
      </c>
      <c r="AN312" s="91">
        <v>140</v>
      </c>
      <c r="AO312" s="91">
        <v>164.3</v>
      </c>
      <c r="AP312" s="91">
        <v>109.9</v>
      </c>
      <c r="AQ312" s="91">
        <v>153.6</v>
      </c>
      <c r="AR312" s="91">
        <v>154.69999999999999</v>
      </c>
      <c r="AS312" s="91">
        <v>187</v>
      </c>
      <c r="AT312" s="91">
        <v>41.7</v>
      </c>
      <c r="AU312" s="91">
        <v>48.2</v>
      </c>
      <c r="AV312" s="91">
        <v>39.5</v>
      </c>
      <c r="AW312" s="91">
        <v>40.6</v>
      </c>
      <c r="AX312" s="91">
        <v>45.7</v>
      </c>
      <c r="AY312" s="91">
        <v>37.5</v>
      </c>
      <c r="AZ312" s="91">
        <v>38</v>
      </c>
      <c r="BA312" s="89" t="s">
        <v>105</v>
      </c>
      <c r="BB312" s="89" t="s">
        <v>105</v>
      </c>
      <c r="BC312" s="89" t="s">
        <v>105</v>
      </c>
    </row>
    <row r="313" spans="1:55">
      <c r="A313" s="84" t="s">
        <v>324</v>
      </c>
      <c r="B313" s="84" t="s">
        <v>307</v>
      </c>
      <c r="C313" s="91">
        <v>99.7</v>
      </c>
      <c r="D313" s="91">
        <v>100</v>
      </c>
      <c r="E313" s="91">
        <v>102.4</v>
      </c>
      <c r="F313" s="91">
        <v>107.4</v>
      </c>
      <c r="G313" s="91">
        <v>103.5</v>
      </c>
      <c r="H313" s="91">
        <v>103.8</v>
      </c>
      <c r="I313" s="91">
        <v>103.9</v>
      </c>
      <c r="J313" s="91">
        <v>104</v>
      </c>
      <c r="K313" s="91">
        <v>104.5</v>
      </c>
      <c r="L313" s="91">
        <v>104.6</v>
      </c>
      <c r="M313" s="91">
        <v>104.8</v>
      </c>
      <c r="N313" s="91">
        <v>105.3</v>
      </c>
      <c r="O313" s="91">
        <v>98.9</v>
      </c>
      <c r="P313" s="91">
        <v>48.4</v>
      </c>
      <c r="Q313" s="91">
        <v>64.7</v>
      </c>
      <c r="R313" s="91">
        <v>143.30000000000001</v>
      </c>
      <c r="S313" s="91">
        <v>130.80000000000001</v>
      </c>
      <c r="T313" s="91">
        <v>75.599999999999994</v>
      </c>
      <c r="U313" s="91">
        <v>89.6</v>
      </c>
      <c r="V313" s="91">
        <v>66.7</v>
      </c>
      <c r="W313" s="91">
        <v>71.8</v>
      </c>
      <c r="X313" s="91">
        <v>122.4</v>
      </c>
      <c r="Y313" s="91">
        <v>50.5</v>
      </c>
      <c r="Z313" s="91">
        <v>79.3</v>
      </c>
      <c r="AA313" s="91">
        <v>70.099999999999994</v>
      </c>
      <c r="AB313" s="91">
        <v>66.7</v>
      </c>
      <c r="AC313" s="91">
        <v>63.8</v>
      </c>
      <c r="AD313" s="91">
        <v>102.5</v>
      </c>
      <c r="AE313" s="91">
        <v>52.6</v>
      </c>
      <c r="AF313" s="91">
        <v>78.400000000000006</v>
      </c>
      <c r="AG313" s="91">
        <v>107.2</v>
      </c>
      <c r="AH313" s="91">
        <v>109.1</v>
      </c>
      <c r="AI313" s="91">
        <v>65.5</v>
      </c>
      <c r="AJ313" s="91">
        <v>54.2</v>
      </c>
      <c r="AK313" s="91">
        <v>41.8</v>
      </c>
      <c r="AL313" s="91">
        <v>68.5</v>
      </c>
      <c r="AM313" s="91">
        <v>69.099999999999994</v>
      </c>
      <c r="AN313" s="91">
        <v>139.6</v>
      </c>
      <c r="AO313" s="91">
        <v>163.80000000000001</v>
      </c>
      <c r="AP313" s="91">
        <v>109.5</v>
      </c>
      <c r="AQ313" s="91">
        <v>153.1</v>
      </c>
      <c r="AR313" s="91">
        <v>154.19999999999999</v>
      </c>
      <c r="AS313" s="91">
        <v>186.3</v>
      </c>
      <c r="AT313" s="91">
        <v>41.5</v>
      </c>
      <c r="AU313" s="91">
        <v>48.1</v>
      </c>
      <c r="AV313" s="91">
        <v>39.4</v>
      </c>
      <c r="AW313" s="91">
        <v>40.5</v>
      </c>
      <c r="AX313" s="91">
        <v>45.5</v>
      </c>
      <c r="AY313" s="91">
        <v>37.4</v>
      </c>
      <c r="AZ313" s="91">
        <v>37.799999999999997</v>
      </c>
      <c r="BA313" s="89" t="s">
        <v>105</v>
      </c>
      <c r="BB313" s="89" t="s">
        <v>105</v>
      </c>
      <c r="BC313" s="89" t="s">
        <v>105</v>
      </c>
    </row>
    <row r="314" spans="1:55">
      <c r="A314" s="84" t="s">
        <v>324</v>
      </c>
      <c r="B314" s="84" t="s">
        <v>308</v>
      </c>
      <c r="C314" s="91">
        <v>92.8</v>
      </c>
      <c r="D314" s="91">
        <v>93.1</v>
      </c>
      <c r="E314" s="91">
        <v>95.3</v>
      </c>
      <c r="F314" s="91">
        <v>100</v>
      </c>
      <c r="G314" s="91">
        <v>96.3</v>
      </c>
      <c r="H314" s="91">
        <v>96.6</v>
      </c>
      <c r="I314" s="91">
        <v>96.7</v>
      </c>
      <c r="J314" s="91">
        <v>96.8</v>
      </c>
      <c r="K314" s="91">
        <v>97.2</v>
      </c>
      <c r="L314" s="91">
        <v>97.3</v>
      </c>
      <c r="M314" s="91">
        <v>97.5</v>
      </c>
      <c r="N314" s="91">
        <v>98</v>
      </c>
      <c r="O314" s="91">
        <v>92.1</v>
      </c>
      <c r="P314" s="91">
        <v>45</v>
      </c>
      <c r="Q314" s="91">
        <v>60.2</v>
      </c>
      <c r="R314" s="91">
        <v>133.4</v>
      </c>
      <c r="S314" s="91">
        <v>121.7</v>
      </c>
      <c r="T314" s="91">
        <v>70.400000000000006</v>
      </c>
      <c r="U314" s="91">
        <v>83.4</v>
      </c>
      <c r="V314" s="91">
        <v>62.1</v>
      </c>
      <c r="W314" s="91">
        <v>66.8</v>
      </c>
      <c r="X314" s="91">
        <v>113.9</v>
      </c>
      <c r="Y314" s="91">
        <v>47</v>
      </c>
      <c r="Z314" s="91">
        <v>73.8</v>
      </c>
      <c r="AA314" s="91">
        <v>65.3</v>
      </c>
      <c r="AB314" s="91">
        <v>62.1</v>
      </c>
      <c r="AC314" s="91">
        <v>59.4</v>
      </c>
      <c r="AD314" s="91">
        <v>95.4</v>
      </c>
      <c r="AE314" s="91">
        <v>48.9</v>
      </c>
      <c r="AF314" s="91">
        <v>73</v>
      </c>
      <c r="AG314" s="91">
        <v>99.8</v>
      </c>
      <c r="AH314" s="91">
        <v>101.6</v>
      </c>
      <c r="AI314" s="91">
        <v>60.9</v>
      </c>
      <c r="AJ314" s="91">
        <v>50.4</v>
      </c>
      <c r="AK314" s="91">
        <v>38.9</v>
      </c>
      <c r="AL314" s="91">
        <v>63.8</v>
      </c>
      <c r="AM314" s="91">
        <v>64.3</v>
      </c>
      <c r="AN314" s="91">
        <v>129.9</v>
      </c>
      <c r="AO314" s="91">
        <v>152.4</v>
      </c>
      <c r="AP314" s="91">
        <v>101.9</v>
      </c>
      <c r="AQ314" s="91">
        <v>142.5</v>
      </c>
      <c r="AR314" s="91">
        <v>143.5</v>
      </c>
      <c r="AS314" s="91">
        <v>173.4</v>
      </c>
      <c r="AT314" s="91">
        <v>38.700000000000003</v>
      </c>
      <c r="AU314" s="91">
        <v>44.8</v>
      </c>
      <c r="AV314" s="91">
        <v>36.700000000000003</v>
      </c>
      <c r="AW314" s="91">
        <v>37.700000000000003</v>
      </c>
      <c r="AX314" s="91">
        <v>42.4</v>
      </c>
      <c r="AY314" s="91">
        <v>34.799999999999997</v>
      </c>
      <c r="AZ314" s="91">
        <v>35.200000000000003</v>
      </c>
      <c r="BA314" s="89" t="s">
        <v>105</v>
      </c>
      <c r="BB314" s="89" t="s">
        <v>105</v>
      </c>
      <c r="BC314" s="89" t="s">
        <v>105</v>
      </c>
    </row>
    <row r="315" spans="1:55">
      <c r="A315" s="84" t="s">
        <v>324</v>
      </c>
      <c r="B315" s="84" t="s">
        <v>309</v>
      </c>
      <c r="C315" s="92">
        <v>1379097</v>
      </c>
      <c r="D315" s="92">
        <v>1374373</v>
      </c>
      <c r="E315" s="92">
        <v>1350682</v>
      </c>
      <c r="F315" s="92">
        <v>1251189</v>
      </c>
      <c r="G315" s="92">
        <v>992017</v>
      </c>
      <c r="H315" s="92">
        <v>987880</v>
      </c>
      <c r="I315" s="92">
        <v>985052</v>
      </c>
      <c r="J315" s="92">
        <v>982493</v>
      </c>
      <c r="K315" s="92">
        <v>974178</v>
      </c>
      <c r="L315" s="92">
        <v>972239</v>
      </c>
      <c r="M315" s="92">
        <v>968740</v>
      </c>
      <c r="N315" s="92">
        <v>959633</v>
      </c>
      <c r="O315" s="92">
        <v>44772</v>
      </c>
      <c r="P315" s="92">
        <v>9089</v>
      </c>
      <c r="Q315" s="92">
        <v>489299</v>
      </c>
      <c r="R315" s="92">
        <v>172610</v>
      </c>
      <c r="S315" s="92">
        <v>295021</v>
      </c>
      <c r="T315" s="92">
        <v>2559</v>
      </c>
      <c r="U315" s="92">
        <v>14244</v>
      </c>
      <c r="V315" s="92">
        <v>9106</v>
      </c>
      <c r="W315" s="92">
        <v>82035</v>
      </c>
      <c r="X315" s="92">
        <v>252256</v>
      </c>
      <c r="Y315" s="92">
        <v>35967</v>
      </c>
      <c r="Z315" s="92">
        <v>133782</v>
      </c>
      <c r="AA315" s="92">
        <v>1208</v>
      </c>
      <c r="AB315" s="92">
        <v>2827</v>
      </c>
      <c r="AC315" s="92">
        <v>4138</v>
      </c>
      <c r="AD315" s="92">
        <v>5728</v>
      </c>
      <c r="AE315" s="92">
        <v>3355208</v>
      </c>
      <c r="AF315" s="92">
        <v>731</v>
      </c>
      <c r="AG315" s="92">
        <v>58866</v>
      </c>
      <c r="AH315" s="92">
        <v>35659</v>
      </c>
      <c r="AI315" s="92">
        <v>198557</v>
      </c>
      <c r="AJ315" s="92">
        <v>13679</v>
      </c>
      <c r="AK315" s="92">
        <v>84658</v>
      </c>
      <c r="AL315" s="92">
        <v>3499</v>
      </c>
      <c r="AM315" s="92">
        <v>8315</v>
      </c>
      <c r="AN315" s="92">
        <v>23592</v>
      </c>
      <c r="AO315" s="92">
        <v>408709</v>
      </c>
      <c r="AP315" s="92">
        <v>156499</v>
      </c>
      <c r="AQ315" s="92">
        <v>201663</v>
      </c>
      <c r="AR315" s="92">
        <v>502314</v>
      </c>
      <c r="AS315" s="92">
        <v>61365</v>
      </c>
      <c r="AT315" s="92">
        <v>7337</v>
      </c>
      <c r="AU315" s="92">
        <v>448</v>
      </c>
      <c r="AV315" s="92">
        <v>81794</v>
      </c>
      <c r="AW315" s="92">
        <v>287927</v>
      </c>
      <c r="AX315" s="92">
        <v>265408</v>
      </c>
      <c r="AY315" s="92">
        <v>175029</v>
      </c>
      <c r="AZ315" s="92">
        <v>2547</v>
      </c>
      <c r="BA315" s="89" t="s">
        <v>105</v>
      </c>
      <c r="BB315" s="89" t="s">
        <v>105</v>
      </c>
      <c r="BC315" s="89" t="s">
        <v>105</v>
      </c>
    </row>
    <row r="316" spans="1:55">
      <c r="A316" s="84" t="s">
        <v>324</v>
      </c>
      <c r="B316" s="84" t="s">
        <v>310</v>
      </c>
      <c r="C316" s="91">
        <v>9.4</v>
      </c>
      <c r="D316" s="91">
        <v>9.4</v>
      </c>
      <c r="E316" s="91">
        <v>9.3000000000000007</v>
      </c>
      <c r="F316" s="91">
        <v>9.3000000000000007</v>
      </c>
      <c r="G316" s="91">
        <v>9.5</v>
      </c>
      <c r="H316" s="91">
        <v>9.5</v>
      </c>
      <c r="I316" s="91">
        <v>9.5</v>
      </c>
      <c r="J316" s="91">
        <v>9.5</v>
      </c>
      <c r="K316" s="91">
        <v>9.5</v>
      </c>
      <c r="L316" s="91">
        <v>9.5</v>
      </c>
      <c r="M316" s="91">
        <v>9.5</v>
      </c>
      <c r="N316" s="91">
        <v>9.5</v>
      </c>
      <c r="O316" s="91">
        <v>10.9</v>
      </c>
      <c r="P316" s="91">
        <v>10.3</v>
      </c>
      <c r="Q316" s="91">
        <v>10.7</v>
      </c>
      <c r="R316" s="91">
        <v>8.5</v>
      </c>
      <c r="S316" s="91">
        <v>9.6999999999999993</v>
      </c>
      <c r="T316" s="91">
        <v>12.6</v>
      </c>
      <c r="U316" s="91">
        <v>5.6</v>
      </c>
      <c r="V316" s="91">
        <v>5.2</v>
      </c>
      <c r="W316" s="91">
        <v>7.6</v>
      </c>
      <c r="X316" s="91">
        <v>11.6</v>
      </c>
      <c r="Y316" s="91">
        <v>10.8</v>
      </c>
      <c r="Z316" s="91">
        <v>8.1</v>
      </c>
      <c r="AA316" s="91">
        <v>6.8</v>
      </c>
      <c r="AB316" s="91">
        <v>11.6</v>
      </c>
      <c r="AC316" s="91">
        <v>11.1</v>
      </c>
      <c r="AD316" s="91">
        <v>11.2</v>
      </c>
      <c r="AE316" s="91">
        <v>9.9</v>
      </c>
      <c r="AF316" s="91">
        <v>8.3000000000000007</v>
      </c>
      <c r="AG316" s="91">
        <v>8.6999999999999993</v>
      </c>
      <c r="AH316" s="91">
        <v>10.5</v>
      </c>
      <c r="AI316" s="91">
        <v>11</v>
      </c>
      <c r="AJ316" s="91">
        <v>7.6</v>
      </c>
      <c r="AK316" s="91">
        <v>11.9</v>
      </c>
      <c r="AL316" s="91">
        <v>9.1</v>
      </c>
      <c r="AM316" s="91">
        <v>10.6</v>
      </c>
      <c r="AN316" s="91">
        <v>11.3</v>
      </c>
      <c r="AO316" s="91">
        <v>9.8000000000000007</v>
      </c>
      <c r="AP316" s="91">
        <v>8.4</v>
      </c>
      <c r="AQ316" s="91">
        <v>9.1</v>
      </c>
      <c r="AR316" s="91">
        <v>16.100000000000001</v>
      </c>
      <c r="AS316" s="91">
        <v>9.5</v>
      </c>
      <c r="AT316" s="91">
        <v>10.3</v>
      </c>
      <c r="AU316" s="91">
        <v>12.4</v>
      </c>
      <c r="AV316" s="91">
        <v>14.7</v>
      </c>
      <c r="AW316" s="91">
        <v>20.100000000000001</v>
      </c>
      <c r="AX316" s="91">
        <v>6.6</v>
      </c>
      <c r="AY316" s="91">
        <v>9</v>
      </c>
      <c r="AZ316" s="91">
        <v>8.9</v>
      </c>
      <c r="BA316" s="89" t="s">
        <v>105</v>
      </c>
      <c r="BB316" s="89" t="s">
        <v>105</v>
      </c>
      <c r="BC316" s="89" t="s">
        <v>105</v>
      </c>
    </row>
    <row r="317" spans="1:55">
      <c r="A317" s="84" t="s">
        <v>324</v>
      </c>
      <c r="B317" s="84" t="s">
        <v>311</v>
      </c>
      <c r="C317" s="92">
        <v>1379097</v>
      </c>
      <c r="D317" s="92">
        <v>1374373</v>
      </c>
      <c r="E317" s="92">
        <v>1350682</v>
      </c>
      <c r="F317" s="92">
        <v>1251189</v>
      </c>
      <c r="G317" s="92">
        <v>992017</v>
      </c>
      <c r="H317" s="92">
        <v>987880</v>
      </c>
      <c r="I317" s="92">
        <v>985052</v>
      </c>
      <c r="J317" s="92">
        <v>982493</v>
      </c>
      <c r="K317" s="92">
        <v>974178</v>
      </c>
      <c r="L317" s="92">
        <v>972239</v>
      </c>
      <c r="M317" s="92">
        <v>968740</v>
      </c>
      <c r="N317" s="92">
        <v>959633</v>
      </c>
      <c r="O317" s="92">
        <v>44772</v>
      </c>
      <c r="P317" s="92">
        <v>4647</v>
      </c>
      <c r="Q317" s="92">
        <v>17937</v>
      </c>
      <c r="R317" s="92">
        <v>23142</v>
      </c>
      <c r="S317" s="92">
        <v>295021</v>
      </c>
      <c r="T317" s="92">
        <v>2559</v>
      </c>
      <c r="U317" s="92">
        <v>14244</v>
      </c>
      <c r="V317" s="92">
        <v>9106</v>
      </c>
      <c r="W317" s="92">
        <v>82035</v>
      </c>
      <c r="X317" s="92">
        <v>252256</v>
      </c>
      <c r="Y317" s="92">
        <v>4724</v>
      </c>
      <c r="Z317" s="92">
        <v>133782</v>
      </c>
      <c r="AA317" s="92">
        <v>1208</v>
      </c>
      <c r="AB317" s="92">
        <v>2827</v>
      </c>
      <c r="AC317" s="92">
        <v>4138</v>
      </c>
      <c r="AD317" s="92">
        <v>5728</v>
      </c>
      <c r="AE317" s="92">
        <v>10823</v>
      </c>
      <c r="AF317" s="92">
        <v>731</v>
      </c>
      <c r="AG317" s="92">
        <v>58866</v>
      </c>
      <c r="AH317" s="92">
        <v>35659</v>
      </c>
      <c r="AI317" s="92">
        <v>47455</v>
      </c>
      <c r="AJ317" s="92">
        <v>13679</v>
      </c>
      <c r="AK317" s="92">
        <v>19044</v>
      </c>
      <c r="AL317" s="92">
        <v>3499</v>
      </c>
      <c r="AM317" s="92">
        <v>8315</v>
      </c>
      <c r="AN317" s="92">
        <v>23592</v>
      </c>
      <c r="AO317" s="92">
        <v>43696</v>
      </c>
      <c r="AP317" s="92">
        <v>215611</v>
      </c>
      <c r="AQ317" s="92">
        <v>1378</v>
      </c>
      <c r="AR317" s="92">
        <v>56127</v>
      </c>
      <c r="AS317" s="92">
        <v>57463</v>
      </c>
      <c r="AT317" s="92">
        <v>7337</v>
      </c>
      <c r="AU317" s="92">
        <v>448</v>
      </c>
      <c r="AV317" s="92">
        <v>1328</v>
      </c>
      <c r="AW317" s="92">
        <v>2060</v>
      </c>
      <c r="AX317" s="92">
        <v>2198</v>
      </c>
      <c r="AY317" s="92">
        <v>57851</v>
      </c>
      <c r="AZ317" s="92">
        <v>1302</v>
      </c>
      <c r="BA317" s="89" t="s">
        <v>105</v>
      </c>
      <c r="BB317" s="89" t="s">
        <v>105</v>
      </c>
      <c r="BC317" s="89" t="s">
        <v>105</v>
      </c>
    </row>
    <row r="318" spans="1:55">
      <c r="A318" s="84" t="s">
        <v>324</v>
      </c>
      <c r="B318" s="84" t="s">
        <v>312</v>
      </c>
      <c r="C318" s="92">
        <v>2706</v>
      </c>
      <c r="D318" s="92">
        <v>2719</v>
      </c>
      <c r="E318" s="92">
        <v>2823</v>
      </c>
      <c r="F318" s="92">
        <v>3092</v>
      </c>
      <c r="G318" s="92">
        <v>2927</v>
      </c>
      <c r="H318" s="92">
        <v>2940</v>
      </c>
      <c r="I318" s="92">
        <v>2948</v>
      </c>
      <c r="J318" s="92">
        <v>2952</v>
      </c>
      <c r="K318" s="92">
        <v>2976</v>
      </c>
      <c r="L318" s="92">
        <v>2982</v>
      </c>
      <c r="M318" s="92">
        <v>2990</v>
      </c>
      <c r="N318" s="92">
        <v>3064</v>
      </c>
      <c r="O318" s="92">
        <v>3993</v>
      </c>
      <c r="P318" s="92">
        <v>646</v>
      </c>
      <c r="Q318" s="92">
        <v>1701</v>
      </c>
      <c r="R318" s="92">
        <v>4073</v>
      </c>
      <c r="S318" s="92">
        <v>3612</v>
      </c>
      <c r="T318" s="92">
        <v>1949</v>
      </c>
      <c r="U318" s="92">
        <v>3068</v>
      </c>
      <c r="V318" s="92">
        <v>839</v>
      </c>
      <c r="W318" s="92">
        <v>1768</v>
      </c>
      <c r="X318" s="92">
        <v>3793</v>
      </c>
      <c r="Y318" s="92">
        <v>1121</v>
      </c>
      <c r="Z318" s="92">
        <v>2203</v>
      </c>
      <c r="AA318" s="92">
        <v>1425</v>
      </c>
      <c r="AB318" s="92">
        <v>1428</v>
      </c>
      <c r="AC318" s="92">
        <v>1424</v>
      </c>
      <c r="AD318" s="92">
        <v>10060</v>
      </c>
      <c r="AE318" s="92">
        <v>1100</v>
      </c>
      <c r="AF318" s="92">
        <v>1693</v>
      </c>
      <c r="AG318" s="92">
        <v>3477</v>
      </c>
      <c r="AH318" s="92">
        <v>4132</v>
      </c>
      <c r="AI318" s="92">
        <v>1234</v>
      </c>
      <c r="AJ318" s="92">
        <v>1321</v>
      </c>
      <c r="AK318" s="92">
        <v>961</v>
      </c>
      <c r="AL318" s="92">
        <v>1696</v>
      </c>
      <c r="AM318" s="92">
        <v>1533</v>
      </c>
      <c r="AN318" s="92">
        <v>4305</v>
      </c>
      <c r="AO318" s="92">
        <v>4459</v>
      </c>
      <c r="AP318" s="92">
        <v>3311</v>
      </c>
      <c r="AQ318" s="92">
        <v>4167</v>
      </c>
      <c r="AR318" s="92">
        <v>10812</v>
      </c>
      <c r="AS318" s="92">
        <v>6938</v>
      </c>
      <c r="AT318" s="92">
        <v>445</v>
      </c>
      <c r="AU318" s="92">
        <v>721</v>
      </c>
      <c r="AV318" s="92">
        <v>641</v>
      </c>
      <c r="AW318" s="92">
        <v>713</v>
      </c>
      <c r="AX318" s="92">
        <v>310</v>
      </c>
      <c r="AY318" s="92">
        <v>745</v>
      </c>
      <c r="AZ318" s="92">
        <v>341</v>
      </c>
      <c r="BA318" s="89" t="s">
        <v>105</v>
      </c>
      <c r="BB318" s="89" t="s">
        <v>105</v>
      </c>
      <c r="BC318" s="89" t="s">
        <v>105</v>
      </c>
    </row>
    <row r="319" spans="1:55">
      <c r="A319" s="84" t="s">
        <v>324</v>
      </c>
      <c r="B319" s="84" t="s">
        <v>313</v>
      </c>
      <c r="C319" s="92">
        <v>1379097</v>
      </c>
      <c r="D319" s="92">
        <v>1369766</v>
      </c>
      <c r="E319" s="92">
        <v>1314767</v>
      </c>
      <c r="F319" s="92">
        <v>1160606</v>
      </c>
      <c r="G319" s="92">
        <v>955443</v>
      </c>
      <c r="H319" s="92">
        <v>948981</v>
      </c>
      <c r="I319" s="92">
        <v>944759</v>
      </c>
      <c r="J319" s="92">
        <v>941385</v>
      </c>
      <c r="K319" s="92">
        <v>929390</v>
      </c>
      <c r="L319" s="92">
        <v>926744</v>
      </c>
      <c r="M319" s="92">
        <v>921652</v>
      </c>
      <c r="N319" s="92">
        <v>908049</v>
      </c>
      <c r="O319" s="92">
        <v>45116</v>
      </c>
      <c r="P319" s="92">
        <v>9573</v>
      </c>
      <c r="Q319" s="92">
        <v>27631</v>
      </c>
      <c r="R319" s="92">
        <v>16090</v>
      </c>
      <c r="S319" s="92">
        <v>224812</v>
      </c>
      <c r="T319" s="92">
        <v>3374</v>
      </c>
      <c r="U319" s="92">
        <v>15840</v>
      </c>
      <c r="V319" s="92">
        <v>13604</v>
      </c>
      <c r="W319" s="92">
        <v>113844</v>
      </c>
      <c r="X319" s="92">
        <v>205411</v>
      </c>
      <c r="Y319" s="92">
        <v>9331</v>
      </c>
      <c r="Z319" s="92">
        <v>168178</v>
      </c>
      <c r="AA319" s="92">
        <v>1717</v>
      </c>
      <c r="AB319" s="92">
        <v>4222</v>
      </c>
      <c r="AC319" s="92">
        <v>6462</v>
      </c>
      <c r="AD319" s="92">
        <v>5568</v>
      </c>
      <c r="AE319" s="92">
        <v>20512</v>
      </c>
      <c r="AF319" s="92">
        <v>930</v>
      </c>
      <c r="AG319" s="92">
        <v>54707</v>
      </c>
      <c r="AH319" s="92">
        <v>32566</v>
      </c>
      <c r="AI319" s="92">
        <v>72227</v>
      </c>
      <c r="AJ319" s="92">
        <v>25160</v>
      </c>
      <c r="AK319" s="92">
        <v>45426</v>
      </c>
      <c r="AL319" s="92">
        <v>5092</v>
      </c>
      <c r="AM319" s="92">
        <v>11994</v>
      </c>
      <c r="AN319" s="92">
        <v>16846</v>
      </c>
      <c r="AO319" s="92">
        <v>26589</v>
      </c>
      <c r="AP319" s="92">
        <v>196275</v>
      </c>
      <c r="AQ319" s="92">
        <v>897</v>
      </c>
      <c r="AR319" s="92">
        <v>36271</v>
      </c>
      <c r="AS319" s="92">
        <v>30736</v>
      </c>
      <c r="AT319" s="92">
        <v>17602</v>
      </c>
      <c r="AU319" s="92">
        <v>929</v>
      </c>
      <c r="AV319" s="92">
        <v>3360</v>
      </c>
      <c r="AW319" s="92">
        <v>5071</v>
      </c>
      <c r="AX319" s="92">
        <v>4813</v>
      </c>
      <c r="AY319" s="92">
        <v>154102</v>
      </c>
      <c r="AZ319" s="92">
        <v>3429</v>
      </c>
      <c r="BA319" s="89" t="s">
        <v>105</v>
      </c>
      <c r="BB319" s="89" t="s">
        <v>105</v>
      </c>
      <c r="BC319" s="89" t="s">
        <v>105</v>
      </c>
    </row>
    <row r="320" spans="1:55">
      <c r="A320" s="84" t="s">
        <v>324</v>
      </c>
      <c r="B320" s="84" t="s">
        <v>314</v>
      </c>
      <c r="C320" s="92">
        <v>1383736</v>
      </c>
      <c r="D320" s="92">
        <v>1374373</v>
      </c>
      <c r="E320" s="92">
        <v>1319189</v>
      </c>
      <c r="F320" s="92">
        <v>1164509</v>
      </c>
      <c r="G320" s="92">
        <v>958657</v>
      </c>
      <c r="H320" s="92">
        <v>952173</v>
      </c>
      <c r="I320" s="92">
        <v>947936</v>
      </c>
      <c r="J320" s="92">
        <v>944551</v>
      </c>
      <c r="K320" s="92">
        <v>932516</v>
      </c>
      <c r="L320" s="92">
        <v>929861</v>
      </c>
      <c r="M320" s="92">
        <v>924752</v>
      </c>
      <c r="N320" s="92">
        <v>911103</v>
      </c>
      <c r="O320" s="92">
        <v>45268</v>
      </c>
      <c r="P320" s="92">
        <v>9605</v>
      </c>
      <c r="Q320" s="92">
        <v>27724</v>
      </c>
      <c r="R320" s="92">
        <v>16144</v>
      </c>
      <c r="S320" s="92">
        <v>225568</v>
      </c>
      <c r="T320" s="92">
        <v>3385</v>
      </c>
      <c r="U320" s="92">
        <v>15894</v>
      </c>
      <c r="V320" s="92">
        <v>13649</v>
      </c>
      <c r="W320" s="92">
        <v>114227</v>
      </c>
      <c r="X320" s="92">
        <v>206102</v>
      </c>
      <c r="Y320" s="92">
        <v>9363</v>
      </c>
      <c r="Z320" s="92">
        <v>168743</v>
      </c>
      <c r="AA320" s="92">
        <v>1723</v>
      </c>
      <c r="AB320" s="92">
        <v>4236</v>
      </c>
      <c r="AC320" s="92">
        <v>6484</v>
      </c>
      <c r="AD320" s="92">
        <v>5587</v>
      </c>
      <c r="AE320" s="92">
        <v>20581</v>
      </c>
      <c r="AF320" s="92">
        <v>933</v>
      </c>
      <c r="AG320" s="92">
        <v>54891</v>
      </c>
      <c r="AH320" s="92">
        <v>32676</v>
      </c>
      <c r="AI320" s="92">
        <v>72470</v>
      </c>
      <c r="AJ320" s="92">
        <v>25245</v>
      </c>
      <c r="AK320" s="92">
        <v>45578</v>
      </c>
      <c r="AL320" s="92">
        <v>5109</v>
      </c>
      <c r="AM320" s="92">
        <v>12035</v>
      </c>
      <c r="AN320" s="92">
        <v>16902</v>
      </c>
      <c r="AO320" s="92">
        <v>26678</v>
      </c>
      <c r="AP320" s="92">
        <v>196935</v>
      </c>
      <c r="AQ320" s="92">
        <v>900</v>
      </c>
      <c r="AR320" s="92">
        <v>36393</v>
      </c>
      <c r="AS320" s="92">
        <v>30839</v>
      </c>
      <c r="AT320" s="92">
        <v>17661</v>
      </c>
      <c r="AU320" s="92">
        <v>932</v>
      </c>
      <c r="AV320" s="92">
        <v>3371</v>
      </c>
      <c r="AW320" s="92">
        <v>5088</v>
      </c>
      <c r="AX320" s="92">
        <v>4829</v>
      </c>
      <c r="AY320" s="92">
        <v>154621</v>
      </c>
      <c r="AZ320" s="92">
        <v>3441</v>
      </c>
      <c r="BA320" s="89" t="s">
        <v>105</v>
      </c>
      <c r="BB320" s="89" t="s">
        <v>105</v>
      </c>
      <c r="BC320" s="89" t="s">
        <v>105</v>
      </c>
    </row>
    <row r="321" spans="1:55">
      <c r="A321" s="84" t="s">
        <v>324</v>
      </c>
      <c r="B321" s="84" t="s">
        <v>315</v>
      </c>
      <c r="C321" s="92">
        <v>1486733</v>
      </c>
      <c r="D321" s="92">
        <v>1476674</v>
      </c>
      <c r="E321" s="92">
        <v>1417383</v>
      </c>
      <c r="F321" s="92">
        <v>1251189</v>
      </c>
      <c r="G321" s="92">
        <v>1030014</v>
      </c>
      <c r="H321" s="92">
        <v>1023047</v>
      </c>
      <c r="I321" s="92">
        <v>1018496</v>
      </c>
      <c r="J321" s="92">
        <v>1014858</v>
      </c>
      <c r="K321" s="92">
        <v>1001928</v>
      </c>
      <c r="L321" s="92">
        <v>999074</v>
      </c>
      <c r="M321" s="92">
        <v>993585</v>
      </c>
      <c r="N321" s="92">
        <v>978920</v>
      </c>
      <c r="O321" s="92">
        <v>48638</v>
      </c>
      <c r="P321" s="92">
        <v>10320</v>
      </c>
      <c r="Q321" s="92">
        <v>29788</v>
      </c>
      <c r="R321" s="92">
        <v>17346</v>
      </c>
      <c r="S321" s="92">
        <v>242358</v>
      </c>
      <c r="T321" s="92">
        <v>3637</v>
      </c>
      <c r="U321" s="92">
        <v>17077</v>
      </c>
      <c r="V321" s="92">
        <v>14665</v>
      </c>
      <c r="W321" s="92">
        <v>122729</v>
      </c>
      <c r="X321" s="92">
        <v>221443</v>
      </c>
      <c r="Y321" s="92">
        <v>10059</v>
      </c>
      <c r="Z321" s="92">
        <v>181304</v>
      </c>
      <c r="AA321" s="92">
        <v>1851</v>
      </c>
      <c r="AB321" s="92">
        <v>4552</v>
      </c>
      <c r="AC321" s="92">
        <v>6967</v>
      </c>
      <c r="AD321" s="92">
        <v>6003</v>
      </c>
      <c r="AE321" s="92">
        <v>22113</v>
      </c>
      <c r="AF321" s="92">
        <v>1002</v>
      </c>
      <c r="AG321" s="92">
        <v>58977</v>
      </c>
      <c r="AH321" s="92">
        <v>35108</v>
      </c>
      <c r="AI321" s="92">
        <v>77865</v>
      </c>
      <c r="AJ321" s="92">
        <v>27124</v>
      </c>
      <c r="AK321" s="92">
        <v>48971</v>
      </c>
      <c r="AL321" s="92">
        <v>5489</v>
      </c>
      <c r="AM321" s="92">
        <v>12930</v>
      </c>
      <c r="AN321" s="92">
        <v>18161</v>
      </c>
      <c r="AO321" s="92">
        <v>28664</v>
      </c>
      <c r="AP321" s="92">
        <v>211594</v>
      </c>
      <c r="AQ321" s="92">
        <v>967</v>
      </c>
      <c r="AR321" s="92">
        <v>39102</v>
      </c>
      <c r="AS321" s="92">
        <v>33134</v>
      </c>
      <c r="AT321" s="92">
        <v>18976</v>
      </c>
      <c r="AU321" s="92">
        <v>1002</v>
      </c>
      <c r="AV321" s="92">
        <v>3622</v>
      </c>
      <c r="AW321" s="92">
        <v>5467</v>
      </c>
      <c r="AX321" s="92">
        <v>5188</v>
      </c>
      <c r="AY321" s="92">
        <v>166130</v>
      </c>
      <c r="AZ321" s="92">
        <v>3697</v>
      </c>
      <c r="BA321" s="89" t="s">
        <v>105</v>
      </c>
      <c r="BB321" s="89" t="s">
        <v>105</v>
      </c>
      <c r="BC321" s="89" t="s">
        <v>105</v>
      </c>
    </row>
    <row r="322" spans="1:55">
      <c r="A322" s="84" t="s">
        <v>324</v>
      </c>
      <c r="B322" s="84" t="s">
        <v>316</v>
      </c>
      <c r="C322" s="92">
        <v>2700</v>
      </c>
      <c r="D322" s="92">
        <v>2700</v>
      </c>
      <c r="E322" s="92">
        <v>2700</v>
      </c>
      <c r="F322" s="92">
        <v>2900</v>
      </c>
      <c r="G322" s="92">
        <v>2800</v>
      </c>
      <c r="H322" s="92">
        <v>2800</v>
      </c>
      <c r="I322" s="92">
        <v>2800</v>
      </c>
      <c r="J322" s="92">
        <v>2800</v>
      </c>
      <c r="K322" s="92">
        <v>2800</v>
      </c>
      <c r="L322" s="92">
        <v>2800</v>
      </c>
      <c r="M322" s="92">
        <v>2800</v>
      </c>
      <c r="N322" s="92">
        <v>2900</v>
      </c>
      <c r="O322" s="92">
        <v>4000</v>
      </c>
      <c r="P322" s="92">
        <v>1300</v>
      </c>
      <c r="Q322" s="92">
        <v>2600</v>
      </c>
      <c r="R322" s="92">
        <v>2800</v>
      </c>
      <c r="S322" s="92">
        <v>2800</v>
      </c>
      <c r="T322" s="92">
        <v>2600</v>
      </c>
      <c r="U322" s="92">
        <v>3400</v>
      </c>
      <c r="V322" s="92">
        <v>1300</v>
      </c>
      <c r="W322" s="92">
        <v>2500</v>
      </c>
      <c r="X322" s="92">
        <v>3100</v>
      </c>
      <c r="Y322" s="92">
        <v>2200</v>
      </c>
      <c r="Z322" s="92">
        <v>2800</v>
      </c>
      <c r="AA322" s="92">
        <v>2000</v>
      </c>
      <c r="AB322" s="92">
        <v>2100</v>
      </c>
      <c r="AC322" s="92">
        <v>2200</v>
      </c>
      <c r="AD322" s="92">
        <v>9800</v>
      </c>
      <c r="AE322" s="92">
        <v>2100</v>
      </c>
      <c r="AF322" s="92">
        <v>2200</v>
      </c>
      <c r="AG322" s="92">
        <v>3200</v>
      </c>
      <c r="AH322" s="92">
        <v>3800</v>
      </c>
      <c r="AI322" s="92">
        <v>1900</v>
      </c>
      <c r="AJ322" s="92">
        <v>2400</v>
      </c>
      <c r="AK322" s="92">
        <v>2300</v>
      </c>
      <c r="AL322" s="92">
        <v>2500</v>
      </c>
      <c r="AM322" s="92">
        <v>2200</v>
      </c>
      <c r="AN322" s="92">
        <v>3100</v>
      </c>
      <c r="AO322" s="92">
        <v>2700</v>
      </c>
      <c r="AP322" s="92">
        <v>3000</v>
      </c>
      <c r="AQ322" s="92">
        <v>2700</v>
      </c>
      <c r="AR322" s="92">
        <v>7000</v>
      </c>
      <c r="AS322" s="92">
        <v>3700</v>
      </c>
      <c r="AT322" s="92">
        <v>1100</v>
      </c>
      <c r="AU322" s="92">
        <v>1500</v>
      </c>
      <c r="AV322" s="92">
        <v>1600</v>
      </c>
      <c r="AW322" s="92">
        <v>1800</v>
      </c>
      <c r="AX322" s="92">
        <v>700</v>
      </c>
      <c r="AY322" s="92">
        <v>2000</v>
      </c>
      <c r="AZ322" s="92">
        <v>900</v>
      </c>
      <c r="BA322" s="89" t="s">
        <v>105</v>
      </c>
      <c r="BB322" s="89" t="s">
        <v>105</v>
      </c>
      <c r="BC322" s="89" t="s">
        <v>105</v>
      </c>
    </row>
    <row r="323" spans="1:55">
      <c r="A323" s="84" t="s">
        <v>324</v>
      </c>
      <c r="B323" s="84" t="s">
        <v>317</v>
      </c>
      <c r="C323" s="92">
        <v>2700</v>
      </c>
      <c r="D323" s="92">
        <v>2700</v>
      </c>
      <c r="E323" s="92">
        <v>2800</v>
      </c>
      <c r="F323" s="92">
        <v>2900</v>
      </c>
      <c r="G323" s="92">
        <v>2800</v>
      </c>
      <c r="H323" s="92">
        <v>2800</v>
      </c>
      <c r="I323" s="92">
        <v>2800</v>
      </c>
      <c r="J323" s="92">
        <v>2800</v>
      </c>
      <c r="K323" s="92">
        <v>2800</v>
      </c>
      <c r="L323" s="92">
        <v>2900</v>
      </c>
      <c r="M323" s="92">
        <v>2900</v>
      </c>
      <c r="N323" s="92">
        <v>2900</v>
      </c>
      <c r="O323" s="92">
        <v>4000</v>
      </c>
      <c r="P323" s="92">
        <v>1300</v>
      </c>
      <c r="Q323" s="92">
        <v>2600</v>
      </c>
      <c r="R323" s="92">
        <v>2800</v>
      </c>
      <c r="S323" s="92">
        <v>2800</v>
      </c>
      <c r="T323" s="92">
        <v>2600</v>
      </c>
      <c r="U323" s="92">
        <v>3400</v>
      </c>
      <c r="V323" s="92">
        <v>1300</v>
      </c>
      <c r="W323" s="92">
        <v>2500</v>
      </c>
      <c r="X323" s="92">
        <v>3100</v>
      </c>
      <c r="Y323" s="92">
        <v>2200</v>
      </c>
      <c r="Z323" s="92">
        <v>2800</v>
      </c>
      <c r="AA323" s="92">
        <v>2000</v>
      </c>
      <c r="AB323" s="92">
        <v>2100</v>
      </c>
      <c r="AC323" s="92">
        <v>2200</v>
      </c>
      <c r="AD323" s="92">
        <v>9800</v>
      </c>
      <c r="AE323" s="92">
        <v>2100</v>
      </c>
      <c r="AF323" s="92">
        <v>2200</v>
      </c>
      <c r="AG323" s="92">
        <v>3200</v>
      </c>
      <c r="AH323" s="92">
        <v>3800</v>
      </c>
      <c r="AI323" s="92">
        <v>1900</v>
      </c>
      <c r="AJ323" s="92">
        <v>2400</v>
      </c>
      <c r="AK323" s="92">
        <v>2300</v>
      </c>
      <c r="AL323" s="92">
        <v>2500</v>
      </c>
      <c r="AM323" s="92">
        <v>2200</v>
      </c>
      <c r="AN323" s="92">
        <v>3100</v>
      </c>
      <c r="AO323" s="92">
        <v>2700</v>
      </c>
      <c r="AP323" s="92">
        <v>3000</v>
      </c>
      <c r="AQ323" s="92">
        <v>2700</v>
      </c>
      <c r="AR323" s="92">
        <v>7000</v>
      </c>
      <c r="AS323" s="92">
        <v>3700</v>
      </c>
      <c r="AT323" s="92">
        <v>1100</v>
      </c>
      <c r="AU323" s="92">
        <v>1500</v>
      </c>
      <c r="AV323" s="92">
        <v>1600</v>
      </c>
      <c r="AW323" s="92">
        <v>1800</v>
      </c>
      <c r="AX323" s="92">
        <v>700</v>
      </c>
      <c r="AY323" s="92">
        <v>2000</v>
      </c>
      <c r="AZ323" s="92">
        <v>900</v>
      </c>
      <c r="BA323" s="89" t="s">
        <v>105</v>
      </c>
      <c r="BB323" s="89" t="s">
        <v>105</v>
      </c>
      <c r="BC323" s="89" t="s">
        <v>105</v>
      </c>
    </row>
    <row r="324" spans="1:55">
      <c r="A324" s="84" t="s">
        <v>324</v>
      </c>
      <c r="B324" s="84" t="s">
        <v>318</v>
      </c>
      <c r="C324" s="92">
        <v>2900</v>
      </c>
      <c r="D324" s="92">
        <v>2900</v>
      </c>
      <c r="E324" s="92">
        <v>3000</v>
      </c>
      <c r="F324" s="92">
        <v>3100</v>
      </c>
      <c r="G324" s="92">
        <v>3000</v>
      </c>
      <c r="H324" s="92">
        <v>3000</v>
      </c>
      <c r="I324" s="92">
        <v>3000</v>
      </c>
      <c r="J324" s="92">
        <v>3000</v>
      </c>
      <c r="K324" s="92">
        <v>3100</v>
      </c>
      <c r="L324" s="92">
        <v>3100</v>
      </c>
      <c r="M324" s="92">
        <v>3100</v>
      </c>
      <c r="N324" s="92">
        <v>3100</v>
      </c>
      <c r="O324" s="92">
        <v>4300</v>
      </c>
      <c r="P324" s="92">
        <v>1400</v>
      </c>
      <c r="Q324" s="92">
        <v>2800</v>
      </c>
      <c r="R324" s="92">
        <v>3100</v>
      </c>
      <c r="S324" s="92">
        <v>3000</v>
      </c>
      <c r="T324" s="92">
        <v>2800</v>
      </c>
      <c r="U324" s="92">
        <v>3700</v>
      </c>
      <c r="V324" s="92">
        <v>1400</v>
      </c>
      <c r="W324" s="92">
        <v>2600</v>
      </c>
      <c r="X324" s="92">
        <v>3300</v>
      </c>
      <c r="Y324" s="92">
        <v>2400</v>
      </c>
      <c r="Z324" s="92">
        <v>3000</v>
      </c>
      <c r="AA324" s="92">
        <v>2200</v>
      </c>
      <c r="AB324" s="92">
        <v>2300</v>
      </c>
      <c r="AC324" s="92">
        <v>2400</v>
      </c>
      <c r="AD324" s="92">
        <v>10500</v>
      </c>
      <c r="AE324" s="92">
        <v>2200</v>
      </c>
      <c r="AF324" s="92">
        <v>2300</v>
      </c>
      <c r="AG324" s="92">
        <v>3500</v>
      </c>
      <c r="AH324" s="92">
        <v>4100</v>
      </c>
      <c r="AI324" s="92">
        <v>2000</v>
      </c>
      <c r="AJ324" s="92">
        <v>2600</v>
      </c>
      <c r="AK324" s="92">
        <v>2500</v>
      </c>
      <c r="AL324" s="92">
        <v>2700</v>
      </c>
      <c r="AM324" s="92">
        <v>2400</v>
      </c>
      <c r="AN324" s="92">
        <v>3300</v>
      </c>
      <c r="AO324" s="92">
        <v>2900</v>
      </c>
      <c r="AP324" s="92">
        <v>3200</v>
      </c>
      <c r="AQ324" s="92">
        <v>2900</v>
      </c>
      <c r="AR324" s="92">
        <v>7500</v>
      </c>
      <c r="AS324" s="92">
        <v>4000</v>
      </c>
      <c r="AT324" s="92">
        <v>1200</v>
      </c>
      <c r="AU324" s="92">
        <v>1600</v>
      </c>
      <c r="AV324" s="92">
        <v>1700</v>
      </c>
      <c r="AW324" s="92">
        <v>1900</v>
      </c>
      <c r="AX324" s="92">
        <v>700</v>
      </c>
      <c r="AY324" s="92">
        <v>2100</v>
      </c>
      <c r="AZ324" s="92">
        <v>1000</v>
      </c>
      <c r="BA324" s="89" t="s">
        <v>105</v>
      </c>
      <c r="BB324" s="89" t="s">
        <v>105</v>
      </c>
      <c r="BC324" s="89" t="s">
        <v>105</v>
      </c>
    </row>
    <row r="325" spans="1:55">
      <c r="A325" s="84" t="s">
        <v>324</v>
      </c>
      <c r="B325" s="84" t="s">
        <v>319</v>
      </c>
      <c r="C325" s="92">
        <v>100</v>
      </c>
      <c r="D325" s="92">
        <v>100</v>
      </c>
      <c r="E325" s="92">
        <v>102</v>
      </c>
      <c r="F325" s="92">
        <v>106</v>
      </c>
      <c r="G325" s="92">
        <v>104</v>
      </c>
      <c r="H325" s="92">
        <v>104</v>
      </c>
      <c r="I325" s="92">
        <v>105</v>
      </c>
      <c r="J325" s="92">
        <v>105</v>
      </c>
      <c r="K325" s="92">
        <v>105</v>
      </c>
      <c r="L325" s="92">
        <v>105</v>
      </c>
      <c r="M325" s="92">
        <v>105</v>
      </c>
      <c r="N325" s="92">
        <v>107</v>
      </c>
      <c r="O325" s="92">
        <v>149</v>
      </c>
      <c r="P325" s="92">
        <v>49</v>
      </c>
      <c r="Q325" s="92">
        <v>97</v>
      </c>
      <c r="R325" s="92">
        <v>105</v>
      </c>
      <c r="S325" s="92">
        <v>102</v>
      </c>
      <c r="T325" s="92">
        <v>95</v>
      </c>
      <c r="U325" s="92">
        <v>126</v>
      </c>
      <c r="V325" s="92">
        <v>46</v>
      </c>
      <c r="W325" s="92">
        <v>91</v>
      </c>
      <c r="X325" s="92">
        <v>114</v>
      </c>
      <c r="Y325" s="92">
        <v>82</v>
      </c>
      <c r="Z325" s="92">
        <v>102</v>
      </c>
      <c r="AA325" s="92">
        <v>75</v>
      </c>
      <c r="AB325" s="92">
        <v>79</v>
      </c>
      <c r="AC325" s="92">
        <v>82</v>
      </c>
      <c r="AD325" s="92">
        <v>361</v>
      </c>
      <c r="AE325" s="92">
        <v>77</v>
      </c>
      <c r="AF325" s="92">
        <v>80</v>
      </c>
      <c r="AG325" s="92">
        <v>119</v>
      </c>
      <c r="AH325" s="92">
        <v>139</v>
      </c>
      <c r="AI325" s="92">
        <v>69</v>
      </c>
      <c r="AJ325" s="92">
        <v>90</v>
      </c>
      <c r="AK325" s="92">
        <v>85</v>
      </c>
      <c r="AL325" s="92">
        <v>91</v>
      </c>
      <c r="AM325" s="92">
        <v>82</v>
      </c>
      <c r="AN325" s="92">
        <v>114</v>
      </c>
      <c r="AO325" s="92">
        <v>100</v>
      </c>
      <c r="AP325" s="92">
        <v>111</v>
      </c>
      <c r="AQ325" s="92">
        <v>100</v>
      </c>
      <c r="AR325" s="92">
        <v>258</v>
      </c>
      <c r="AS325" s="92">
        <v>137</v>
      </c>
      <c r="AT325" s="92">
        <v>39</v>
      </c>
      <c r="AU325" s="92">
        <v>55</v>
      </c>
      <c r="AV325" s="92">
        <v>60</v>
      </c>
      <c r="AW325" s="92">
        <v>65</v>
      </c>
      <c r="AX325" s="92">
        <v>25</v>
      </c>
      <c r="AY325" s="92">
        <v>73</v>
      </c>
      <c r="AZ325" s="92">
        <v>33</v>
      </c>
      <c r="BA325" s="89" t="s">
        <v>105</v>
      </c>
      <c r="BB325" s="89" t="s">
        <v>105</v>
      </c>
      <c r="BC325" s="89" t="s">
        <v>105</v>
      </c>
    </row>
    <row r="326" spans="1:55">
      <c r="A326" s="84" t="s">
        <v>324</v>
      </c>
      <c r="B326" s="84" t="s">
        <v>320</v>
      </c>
      <c r="C326" s="92">
        <v>100</v>
      </c>
      <c r="D326" s="92">
        <v>100</v>
      </c>
      <c r="E326" s="92">
        <v>101</v>
      </c>
      <c r="F326" s="92">
        <v>106</v>
      </c>
      <c r="G326" s="92">
        <v>104</v>
      </c>
      <c r="H326" s="92">
        <v>104</v>
      </c>
      <c r="I326" s="92">
        <v>104</v>
      </c>
      <c r="J326" s="92">
        <v>104</v>
      </c>
      <c r="K326" s="92">
        <v>105</v>
      </c>
      <c r="L326" s="92">
        <v>105</v>
      </c>
      <c r="M326" s="92">
        <v>105</v>
      </c>
      <c r="N326" s="92">
        <v>107</v>
      </c>
      <c r="O326" s="92">
        <v>148</v>
      </c>
      <c r="P326" s="92">
        <v>49</v>
      </c>
      <c r="Q326" s="92">
        <v>97</v>
      </c>
      <c r="R326" s="92">
        <v>104</v>
      </c>
      <c r="S326" s="92">
        <v>102</v>
      </c>
      <c r="T326" s="92">
        <v>95</v>
      </c>
      <c r="U326" s="92">
        <v>126</v>
      </c>
      <c r="V326" s="92">
        <v>46</v>
      </c>
      <c r="W326" s="92">
        <v>91</v>
      </c>
      <c r="X326" s="92">
        <v>114</v>
      </c>
      <c r="Y326" s="92">
        <v>82</v>
      </c>
      <c r="Z326" s="92">
        <v>102</v>
      </c>
      <c r="AA326" s="92">
        <v>75</v>
      </c>
      <c r="AB326" s="92">
        <v>79</v>
      </c>
      <c r="AC326" s="92">
        <v>82</v>
      </c>
      <c r="AD326" s="92">
        <v>361</v>
      </c>
      <c r="AE326" s="92">
        <v>77</v>
      </c>
      <c r="AF326" s="92">
        <v>79</v>
      </c>
      <c r="AG326" s="92">
        <v>119</v>
      </c>
      <c r="AH326" s="92">
        <v>139</v>
      </c>
      <c r="AI326" s="92">
        <v>69</v>
      </c>
      <c r="AJ326" s="92">
        <v>90</v>
      </c>
      <c r="AK326" s="92">
        <v>85</v>
      </c>
      <c r="AL326" s="92">
        <v>91</v>
      </c>
      <c r="AM326" s="92">
        <v>82</v>
      </c>
      <c r="AN326" s="92">
        <v>113</v>
      </c>
      <c r="AO326" s="92">
        <v>100</v>
      </c>
      <c r="AP326" s="92">
        <v>111</v>
      </c>
      <c r="AQ326" s="92">
        <v>100</v>
      </c>
      <c r="AR326" s="92">
        <v>258</v>
      </c>
      <c r="AS326" s="92">
        <v>137</v>
      </c>
      <c r="AT326" s="92">
        <v>39</v>
      </c>
      <c r="AU326" s="92">
        <v>55</v>
      </c>
      <c r="AV326" s="92">
        <v>60</v>
      </c>
      <c r="AW326" s="92">
        <v>65</v>
      </c>
      <c r="AX326" s="92">
        <v>25</v>
      </c>
      <c r="AY326" s="92">
        <v>73</v>
      </c>
      <c r="AZ326" s="92">
        <v>33</v>
      </c>
      <c r="BA326" s="89" t="s">
        <v>105</v>
      </c>
      <c r="BB326" s="89" t="s">
        <v>105</v>
      </c>
      <c r="BC326" s="89" t="s">
        <v>105</v>
      </c>
    </row>
    <row r="327" spans="1:55">
      <c r="A327" s="84" t="s">
        <v>324</v>
      </c>
      <c r="B327" s="84" t="s">
        <v>321</v>
      </c>
      <c r="C327" s="92">
        <v>94</v>
      </c>
      <c r="D327" s="92">
        <v>94</v>
      </c>
      <c r="E327" s="92">
        <v>96</v>
      </c>
      <c r="F327" s="92">
        <v>100</v>
      </c>
      <c r="G327" s="92">
        <v>98</v>
      </c>
      <c r="H327" s="92">
        <v>98</v>
      </c>
      <c r="I327" s="92">
        <v>99</v>
      </c>
      <c r="J327" s="92">
        <v>99</v>
      </c>
      <c r="K327" s="92">
        <v>99</v>
      </c>
      <c r="L327" s="92">
        <v>99</v>
      </c>
      <c r="M327" s="92">
        <v>99</v>
      </c>
      <c r="N327" s="92">
        <v>101</v>
      </c>
      <c r="O327" s="92">
        <v>140</v>
      </c>
      <c r="P327" s="92">
        <v>46</v>
      </c>
      <c r="Q327" s="92">
        <v>91</v>
      </c>
      <c r="R327" s="92">
        <v>99</v>
      </c>
      <c r="S327" s="92">
        <v>96</v>
      </c>
      <c r="T327" s="92">
        <v>90</v>
      </c>
      <c r="U327" s="92">
        <v>119</v>
      </c>
      <c r="V327" s="92">
        <v>44</v>
      </c>
      <c r="W327" s="92">
        <v>86</v>
      </c>
      <c r="X327" s="92">
        <v>108</v>
      </c>
      <c r="Y327" s="92">
        <v>77</v>
      </c>
      <c r="Z327" s="92">
        <v>97</v>
      </c>
      <c r="AA327" s="92">
        <v>71</v>
      </c>
      <c r="AB327" s="92">
        <v>74</v>
      </c>
      <c r="AC327" s="92">
        <v>78</v>
      </c>
      <c r="AD327" s="92">
        <v>341</v>
      </c>
      <c r="AE327" s="92">
        <v>73</v>
      </c>
      <c r="AF327" s="92">
        <v>75</v>
      </c>
      <c r="AG327" s="92">
        <v>113</v>
      </c>
      <c r="AH327" s="92">
        <v>132</v>
      </c>
      <c r="AI327" s="92">
        <v>65</v>
      </c>
      <c r="AJ327" s="92">
        <v>85</v>
      </c>
      <c r="AK327" s="92">
        <v>80</v>
      </c>
      <c r="AL327" s="92">
        <v>86</v>
      </c>
      <c r="AM327" s="92">
        <v>77</v>
      </c>
      <c r="AN327" s="92">
        <v>107</v>
      </c>
      <c r="AO327" s="92">
        <v>95</v>
      </c>
      <c r="AP327" s="92">
        <v>105</v>
      </c>
      <c r="AQ327" s="92">
        <v>95</v>
      </c>
      <c r="AR327" s="92">
        <v>244</v>
      </c>
      <c r="AS327" s="92">
        <v>129</v>
      </c>
      <c r="AT327" s="92">
        <v>37</v>
      </c>
      <c r="AU327" s="92">
        <v>52</v>
      </c>
      <c r="AV327" s="92">
        <v>57</v>
      </c>
      <c r="AW327" s="92">
        <v>61</v>
      </c>
      <c r="AX327" s="92">
        <v>24</v>
      </c>
      <c r="AY327" s="92">
        <v>69</v>
      </c>
      <c r="AZ327" s="92">
        <v>31</v>
      </c>
      <c r="BA327" s="89" t="s">
        <v>105</v>
      </c>
      <c r="BB327" s="89" t="s">
        <v>105</v>
      </c>
      <c r="BC327" s="89" t="s">
        <v>105</v>
      </c>
    </row>
    <row r="328" spans="1:55">
      <c r="A328" s="84" t="s">
        <v>325</v>
      </c>
      <c r="B328" s="84" t="s">
        <v>303</v>
      </c>
      <c r="C328" s="85">
        <v>1</v>
      </c>
      <c r="D328" s="86">
        <v>1.0021199999999999</v>
      </c>
      <c r="E328" s="86">
        <v>1.01373</v>
      </c>
      <c r="F328" s="86">
        <v>1.05162</v>
      </c>
      <c r="G328" s="86">
        <v>1.0389699999999999</v>
      </c>
      <c r="H328" s="86">
        <v>1.0406200000000001</v>
      </c>
      <c r="I328" s="86">
        <v>1.0412699999999999</v>
      </c>
      <c r="J328" s="86">
        <v>1.0422899999999999</v>
      </c>
      <c r="K328" s="86">
        <v>1.0462</v>
      </c>
      <c r="L328" s="86">
        <v>1.04758</v>
      </c>
      <c r="M328" s="86">
        <v>1.0493600000000001</v>
      </c>
      <c r="N328" s="86">
        <v>1.05121</v>
      </c>
      <c r="O328" s="85">
        <v>0.98744699999999996</v>
      </c>
      <c r="P328" s="85">
        <v>0.69107099999999999</v>
      </c>
      <c r="Q328" s="87">
        <v>16.045500000000001</v>
      </c>
      <c r="R328" s="87">
        <v>11.229900000000001</v>
      </c>
      <c r="S328" s="86">
        <v>1.3651</v>
      </c>
      <c r="T328" s="85">
        <v>0.67021600000000003</v>
      </c>
      <c r="U328" s="85">
        <v>0.90997700000000004</v>
      </c>
      <c r="V328" s="85">
        <v>0.62535799999999997</v>
      </c>
      <c r="W328" s="85">
        <v>0.69412700000000005</v>
      </c>
      <c r="X328" s="86">
        <v>1.1583699999999999</v>
      </c>
      <c r="Y328" s="86">
        <v>3.3756499999999998</v>
      </c>
      <c r="Z328" s="85">
        <v>0.73916899999999996</v>
      </c>
      <c r="AA328" s="85">
        <v>0.63820200000000005</v>
      </c>
      <c r="AB328" s="85">
        <v>0.60750400000000004</v>
      </c>
      <c r="AC328" s="85">
        <v>0.58948400000000001</v>
      </c>
      <c r="AD328" s="86">
        <v>1.0636300000000001</v>
      </c>
      <c r="AE328" s="88">
        <v>141.905</v>
      </c>
      <c r="AF328" s="85">
        <v>0.64155899999999999</v>
      </c>
      <c r="AG328" s="86">
        <v>1.14253</v>
      </c>
      <c r="AH328" s="86">
        <v>1.16229</v>
      </c>
      <c r="AI328" s="86">
        <v>2.2392599999999998</v>
      </c>
      <c r="AJ328" s="85">
        <v>0.50790900000000005</v>
      </c>
      <c r="AK328" s="86">
        <v>1.57317</v>
      </c>
      <c r="AL328" s="85">
        <v>0.531671</v>
      </c>
      <c r="AM328" s="85">
        <v>0.55482200000000004</v>
      </c>
      <c r="AN328" s="86">
        <v>1.31654</v>
      </c>
      <c r="AO328" s="87">
        <v>15.5428</v>
      </c>
      <c r="AP328" s="85">
        <v>0.701102</v>
      </c>
      <c r="AQ328" s="88">
        <v>252.374</v>
      </c>
      <c r="AR328" s="87">
        <v>15.1653</v>
      </c>
      <c r="AS328" s="86">
        <v>2.0074200000000002</v>
      </c>
      <c r="AT328" s="85">
        <v>0.33411800000000003</v>
      </c>
      <c r="AU328" s="85">
        <v>0.38027</v>
      </c>
      <c r="AV328" s="87">
        <v>17.982199999999999</v>
      </c>
      <c r="AW328" s="87">
        <v>49.502800000000001</v>
      </c>
      <c r="AX328" s="87">
        <v>41.275500000000001</v>
      </c>
      <c r="AY328" s="85">
        <v>0.88660600000000001</v>
      </c>
      <c r="AZ328" s="85">
        <v>0.61688600000000005</v>
      </c>
      <c r="BA328" s="89" t="s">
        <v>105</v>
      </c>
      <c r="BB328" s="89" t="s">
        <v>105</v>
      </c>
      <c r="BC328" s="89" t="s">
        <v>105</v>
      </c>
    </row>
    <row r="329" spans="1:55">
      <c r="A329" s="84" t="s">
        <v>325</v>
      </c>
      <c r="B329" s="84" t="s">
        <v>304</v>
      </c>
      <c r="C329" s="85">
        <v>0.99788500000000002</v>
      </c>
      <c r="D329" s="85">
        <v>1</v>
      </c>
      <c r="E329" s="86">
        <v>1.01159</v>
      </c>
      <c r="F329" s="86">
        <v>1.04939</v>
      </c>
      <c r="G329" s="86">
        <v>1.03678</v>
      </c>
      <c r="H329" s="86">
        <v>1.0384199999999999</v>
      </c>
      <c r="I329" s="86">
        <v>1.0390699999999999</v>
      </c>
      <c r="J329" s="86">
        <v>1.04009</v>
      </c>
      <c r="K329" s="86">
        <v>1.04399</v>
      </c>
      <c r="L329" s="86">
        <v>1.0453699999999999</v>
      </c>
      <c r="M329" s="86">
        <v>1.04714</v>
      </c>
      <c r="N329" s="86">
        <v>1.04898</v>
      </c>
      <c r="O329" s="85">
        <v>0.98535899999999998</v>
      </c>
      <c r="P329" s="85">
        <v>0.68960999999999995</v>
      </c>
      <c r="Q329" s="87">
        <v>16.011500000000002</v>
      </c>
      <c r="R329" s="87">
        <v>11.206200000000001</v>
      </c>
      <c r="S329" s="86">
        <v>1.3622099999999999</v>
      </c>
      <c r="T329" s="85">
        <v>0.668798</v>
      </c>
      <c r="U329" s="85">
        <v>0.908053</v>
      </c>
      <c r="V329" s="85">
        <v>0.62403600000000004</v>
      </c>
      <c r="W329" s="85">
        <v>0.69265900000000002</v>
      </c>
      <c r="X329" s="86">
        <v>1.1559200000000001</v>
      </c>
      <c r="Y329" s="86">
        <v>3.3685100000000001</v>
      </c>
      <c r="Z329" s="85">
        <v>0.73760599999999998</v>
      </c>
      <c r="AA329" s="85">
        <v>0.63685199999999997</v>
      </c>
      <c r="AB329" s="85">
        <v>0.60621899999999995</v>
      </c>
      <c r="AC329" s="85">
        <v>0.58823700000000001</v>
      </c>
      <c r="AD329" s="86">
        <v>1.06138</v>
      </c>
      <c r="AE329" s="88">
        <v>141.60499999999999</v>
      </c>
      <c r="AF329" s="85">
        <v>0.64020200000000005</v>
      </c>
      <c r="AG329" s="86">
        <v>1.14011</v>
      </c>
      <c r="AH329" s="86">
        <v>1.1598299999999999</v>
      </c>
      <c r="AI329" s="86">
        <v>2.2345299999999999</v>
      </c>
      <c r="AJ329" s="85">
        <v>0.50683500000000004</v>
      </c>
      <c r="AK329" s="86">
        <v>1.56985</v>
      </c>
      <c r="AL329" s="85">
        <v>0.53054699999999999</v>
      </c>
      <c r="AM329" s="85">
        <v>0.55364899999999995</v>
      </c>
      <c r="AN329" s="86">
        <v>1.31376</v>
      </c>
      <c r="AO329" s="87">
        <v>15.5099</v>
      </c>
      <c r="AP329" s="85">
        <v>0.69962000000000002</v>
      </c>
      <c r="AQ329" s="88">
        <v>251.84</v>
      </c>
      <c r="AR329" s="87">
        <v>15.1332</v>
      </c>
      <c r="AS329" s="86">
        <v>2.0031699999999999</v>
      </c>
      <c r="AT329" s="85">
        <v>0.33341199999999999</v>
      </c>
      <c r="AU329" s="85">
        <v>0.37946600000000003</v>
      </c>
      <c r="AV329" s="87">
        <v>17.944199999999999</v>
      </c>
      <c r="AW329" s="87">
        <v>49.398099999999999</v>
      </c>
      <c r="AX329" s="87">
        <v>41.188200000000002</v>
      </c>
      <c r="AY329" s="85">
        <v>0.88473100000000005</v>
      </c>
      <c r="AZ329" s="85">
        <v>0.61558100000000004</v>
      </c>
      <c r="BA329" s="89" t="s">
        <v>105</v>
      </c>
      <c r="BB329" s="89" t="s">
        <v>105</v>
      </c>
      <c r="BC329" s="89" t="s">
        <v>105</v>
      </c>
    </row>
    <row r="330" spans="1:55">
      <c r="A330" s="84" t="s">
        <v>325</v>
      </c>
      <c r="B330" s="84" t="s">
        <v>305</v>
      </c>
      <c r="C330" s="85">
        <v>0.95091800000000004</v>
      </c>
      <c r="D330" s="85">
        <v>0.95293300000000003</v>
      </c>
      <c r="E330" s="85">
        <v>0.96397699999999997</v>
      </c>
      <c r="F330" s="86">
        <v>1</v>
      </c>
      <c r="G330" s="85">
        <v>0.98797900000000005</v>
      </c>
      <c r="H330" s="85">
        <v>0.98954799999999998</v>
      </c>
      <c r="I330" s="85">
        <v>0.99016599999999999</v>
      </c>
      <c r="J330" s="85">
        <v>0.99113200000000001</v>
      </c>
      <c r="K330" s="85">
        <v>0.99484899999999998</v>
      </c>
      <c r="L330" s="85">
        <v>0.996166</v>
      </c>
      <c r="M330" s="85">
        <v>0.99785100000000004</v>
      </c>
      <c r="N330" s="85">
        <v>0.99961199999999995</v>
      </c>
      <c r="O330" s="85">
        <v>0.93898099999999995</v>
      </c>
      <c r="P330" s="85">
        <v>0.65715199999999996</v>
      </c>
      <c r="Q330" s="87">
        <v>15.257899999999999</v>
      </c>
      <c r="R330" s="87">
        <v>10.678699999999999</v>
      </c>
      <c r="S330" s="86">
        <v>1.2981</v>
      </c>
      <c r="T330" s="85">
        <v>0.63732</v>
      </c>
      <c r="U330" s="85">
        <v>0.86531400000000003</v>
      </c>
      <c r="V330" s="85">
        <v>0.594665</v>
      </c>
      <c r="W330" s="85">
        <v>0.66005800000000003</v>
      </c>
      <c r="X330" s="86">
        <v>1.1015200000000001</v>
      </c>
      <c r="Y330" s="86">
        <v>3.2099700000000002</v>
      </c>
      <c r="Z330" s="85">
        <v>0.70288899999999999</v>
      </c>
      <c r="AA330" s="85">
        <v>0.60687800000000003</v>
      </c>
      <c r="AB330" s="85">
        <v>0.57768600000000003</v>
      </c>
      <c r="AC330" s="85">
        <v>0.56055100000000002</v>
      </c>
      <c r="AD330" s="86">
        <v>1.0114300000000001</v>
      </c>
      <c r="AE330" s="88">
        <v>134.94</v>
      </c>
      <c r="AF330" s="85">
        <v>0.61007</v>
      </c>
      <c r="AG330" s="86">
        <v>1.0864499999999999</v>
      </c>
      <c r="AH330" s="86">
        <v>1.10524</v>
      </c>
      <c r="AI330" s="86">
        <v>2.1293600000000001</v>
      </c>
      <c r="AJ330" s="85">
        <v>0.48298000000000002</v>
      </c>
      <c r="AK330" s="86">
        <v>1.49596</v>
      </c>
      <c r="AL330" s="85">
        <v>0.505575</v>
      </c>
      <c r="AM330" s="85">
        <v>0.52759100000000003</v>
      </c>
      <c r="AN330" s="86">
        <v>1.2519199999999999</v>
      </c>
      <c r="AO330" s="87">
        <v>14.7799</v>
      </c>
      <c r="AP330" s="85">
        <v>0.66669100000000003</v>
      </c>
      <c r="AQ330" s="88">
        <v>239.98699999999999</v>
      </c>
      <c r="AR330" s="87">
        <v>14.4209</v>
      </c>
      <c r="AS330" s="86">
        <v>1.90889</v>
      </c>
      <c r="AT330" s="85">
        <v>0.31771899999999997</v>
      </c>
      <c r="AU330" s="85">
        <v>0.36160599999999998</v>
      </c>
      <c r="AV330" s="87">
        <v>17.099599999999999</v>
      </c>
      <c r="AW330" s="87">
        <v>47.073099999999997</v>
      </c>
      <c r="AX330" s="87">
        <v>39.249600000000001</v>
      </c>
      <c r="AY330" s="85">
        <v>0.84309000000000001</v>
      </c>
      <c r="AZ330" s="85">
        <v>0.58660800000000002</v>
      </c>
      <c r="BA330" s="89" t="s">
        <v>105</v>
      </c>
      <c r="BB330" s="89" t="s">
        <v>105</v>
      </c>
      <c r="BC330" s="89" t="s">
        <v>105</v>
      </c>
    </row>
    <row r="331" spans="1:55">
      <c r="A331" s="84" t="s">
        <v>325</v>
      </c>
      <c r="B331" s="84" t="s">
        <v>306</v>
      </c>
      <c r="C331" s="91">
        <v>100</v>
      </c>
      <c r="D331" s="91">
        <v>100.2</v>
      </c>
      <c r="E331" s="91">
        <v>101.4</v>
      </c>
      <c r="F331" s="91">
        <v>105.2</v>
      </c>
      <c r="G331" s="91">
        <v>103.9</v>
      </c>
      <c r="H331" s="91">
        <v>104.1</v>
      </c>
      <c r="I331" s="91">
        <v>104.1</v>
      </c>
      <c r="J331" s="91">
        <v>104.2</v>
      </c>
      <c r="K331" s="91">
        <v>104.6</v>
      </c>
      <c r="L331" s="91">
        <v>104.8</v>
      </c>
      <c r="M331" s="91">
        <v>104.9</v>
      </c>
      <c r="N331" s="91">
        <v>105.1</v>
      </c>
      <c r="O331" s="91">
        <v>98.7</v>
      </c>
      <c r="P331" s="91">
        <v>35.299999999999997</v>
      </c>
      <c r="Q331" s="91">
        <v>58.8</v>
      </c>
      <c r="R331" s="91">
        <v>150.6</v>
      </c>
      <c r="S331" s="91">
        <v>136.5</v>
      </c>
      <c r="T331" s="91">
        <v>67</v>
      </c>
      <c r="U331" s="91">
        <v>91</v>
      </c>
      <c r="V331" s="91">
        <v>62.5</v>
      </c>
      <c r="W331" s="91">
        <v>69.400000000000006</v>
      </c>
      <c r="X331" s="91">
        <v>115.8</v>
      </c>
      <c r="Y331" s="91">
        <v>44.3</v>
      </c>
      <c r="Z331" s="91">
        <v>73.900000000000006</v>
      </c>
      <c r="AA331" s="91">
        <v>63.8</v>
      </c>
      <c r="AB331" s="91">
        <v>60.8</v>
      </c>
      <c r="AC331" s="91">
        <v>58.9</v>
      </c>
      <c r="AD331" s="91">
        <v>106.4</v>
      </c>
      <c r="AE331" s="91">
        <v>45.8</v>
      </c>
      <c r="AF331" s="91">
        <v>64.2</v>
      </c>
      <c r="AG331" s="91">
        <v>114.3</v>
      </c>
      <c r="AH331" s="91">
        <v>116.2</v>
      </c>
      <c r="AI331" s="91">
        <v>53.5</v>
      </c>
      <c r="AJ331" s="91">
        <v>50.8</v>
      </c>
      <c r="AK331" s="91">
        <v>35.4</v>
      </c>
      <c r="AL331" s="91">
        <v>53.2</v>
      </c>
      <c r="AM331" s="91">
        <v>55.5</v>
      </c>
      <c r="AN331" s="91">
        <v>131.69999999999999</v>
      </c>
      <c r="AO331" s="91">
        <v>166.2</v>
      </c>
      <c r="AP331" s="91">
        <v>96.6</v>
      </c>
      <c r="AQ331" s="91">
        <v>172.5</v>
      </c>
      <c r="AR331" s="91">
        <v>169.5</v>
      </c>
      <c r="AS331" s="91">
        <v>188</v>
      </c>
      <c r="AT331" s="91">
        <v>33.4</v>
      </c>
      <c r="AU331" s="91">
        <v>38</v>
      </c>
      <c r="AV331" s="91">
        <v>29.2</v>
      </c>
      <c r="AW331" s="91">
        <v>35.4</v>
      </c>
      <c r="AX331" s="91">
        <v>34.200000000000003</v>
      </c>
      <c r="AY331" s="91">
        <v>29.3</v>
      </c>
      <c r="AZ331" s="91">
        <v>31.5</v>
      </c>
      <c r="BA331" s="89" t="s">
        <v>105</v>
      </c>
      <c r="BB331" s="89" t="s">
        <v>105</v>
      </c>
      <c r="BC331" s="89" t="s">
        <v>105</v>
      </c>
    </row>
    <row r="332" spans="1:55">
      <c r="A332" s="84" t="s">
        <v>325</v>
      </c>
      <c r="B332" s="84" t="s">
        <v>307</v>
      </c>
      <c r="C332" s="91">
        <v>99.8</v>
      </c>
      <c r="D332" s="91">
        <v>100</v>
      </c>
      <c r="E332" s="91">
        <v>101.2</v>
      </c>
      <c r="F332" s="91">
        <v>104.9</v>
      </c>
      <c r="G332" s="91">
        <v>103.7</v>
      </c>
      <c r="H332" s="91">
        <v>103.8</v>
      </c>
      <c r="I332" s="91">
        <v>103.9</v>
      </c>
      <c r="J332" s="91">
        <v>104</v>
      </c>
      <c r="K332" s="91">
        <v>104.4</v>
      </c>
      <c r="L332" s="91">
        <v>104.5</v>
      </c>
      <c r="M332" s="91">
        <v>104.7</v>
      </c>
      <c r="N332" s="91">
        <v>104.9</v>
      </c>
      <c r="O332" s="91">
        <v>98.5</v>
      </c>
      <c r="P332" s="91">
        <v>35.299999999999997</v>
      </c>
      <c r="Q332" s="91">
        <v>58.7</v>
      </c>
      <c r="R332" s="91">
        <v>150.19999999999999</v>
      </c>
      <c r="S332" s="91">
        <v>136.19999999999999</v>
      </c>
      <c r="T332" s="91">
        <v>66.900000000000006</v>
      </c>
      <c r="U332" s="91">
        <v>90.8</v>
      </c>
      <c r="V332" s="91">
        <v>62.4</v>
      </c>
      <c r="W332" s="91">
        <v>69.3</v>
      </c>
      <c r="X332" s="91">
        <v>115.6</v>
      </c>
      <c r="Y332" s="91">
        <v>44.2</v>
      </c>
      <c r="Z332" s="91">
        <v>73.8</v>
      </c>
      <c r="AA332" s="91">
        <v>63.7</v>
      </c>
      <c r="AB332" s="91">
        <v>60.6</v>
      </c>
      <c r="AC332" s="91">
        <v>58.8</v>
      </c>
      <c r="AD332" s="91">
        <v>106.1</v>
      </c>
      <c r="AE332" s="91">
        <v>45.7</v>
      </c>
      <c r="AF332" s="91">
        <v>64</v>
      </c>
      <c r="AG332" s="91">
        <v>114</v>
      </c>
      <c r="AH332" s="91">
        <v>116</v>
      </c>
      <c r="AI332" s="91">
        <v>53.4</v>
      </c>
      <c r="AJ332" s="91">
        <v>50.7</v>
      </c>
      <c r="AK332" s="91">
        <v>35.299999999999997</v>
      </c>
      <c r="AL332" s="91">
        <v>53.1</v>
      </c>
      <c r="AM332" s="91">
        <v>55.4</v>
      </c>
      <c r="AN332" s="91">
        <v>131.4</v>
      </c>
      <c r="AO332" s="91">
        <v>165.8</v>
      </c>
      <c r="AP332" s="91">
        <v>96.4</v>
      </c>
      <c r="AQ332" s="91">
        <v>172.1</v>
      </c>
      <c r="AR332" s="91">
        <v>169.1</v>
      </c>
      <c r="AS332" s="91">
        <v>187.6</v>
      </c>
      <c r="AT332" s="91">
        <v>33.299999999999997</v>
      </c>
      <c r="AU332" s="91">
        <v>37.9</v>
      </c>
      <c r="AV332" s="91">
        <v>29.1</v>
      </c>
      <c r="AW332" s="91">
        <v>35.4</v>
      </c>
      <c r="AX332" s="91">
        <v>34.1</v>
      </c>
      <c r="AY332" s="91">
        <v>29.2</v>
      </c>
      <c r="AZ332" s="91">
        <v>31.5</v>
      </c>
      <c r="BA332" s="89" t="s">
        <v>105</v>
      </c>
      <c r="BB332" s="89" t="s">
        <v>105</v>
      </c>
      <c r="BC332" s="89" t="s">
        <v>105</v>
      </c>
    </row>
    <row r="333" spans="1:55">
      <c r="A333" s="84" t="s">
        <v>325</v>
      </c>
      <c r="B333" s="84" t="s">
        <v>308</v>
      </c>
      <c r="C333" s="91">
        <v>95.1</v>
      </c>
      <c r="D333" s="91">
        <v>95.3</v>
      </c>
      <c r="E333" s="91">
        <v>96.4</v>
      </c>
      <c r="F333" s="91">
        <v>100</v>
      </c>
      <c r="G333" s="91">
        <v>98.8</v>
      </c>
      <c r="H333" s="91">
        <v>99</v>
      </c>
      <c r="I333" s="91">
        <v>99</v>
      </c>
      <c r="J333" s="91">
        <v>99.1</v>
      </c>
      <c r="K333" s="91">
        <v>99.5</v>
      </c>
      <c r="L333" s="91">
        <v>99.6</v>
      </c>
      <c r="M333" s="91">
        <v>99.8</v>
      </c>
      <c r="N333" s="91">
        <v>100</v>
      </c>
      <c r="O333" s="91">
        <v>93.9</v>
      </c>
      <c r="P333" s="91">
        <v>33.6</v>
      </c>
      <c r="Q333" s="91">
        <v>55.9</v>
      </c>
      <c r="R333" s="91">
        <v>143.19999999999999</v>
      </c>
      <c r="S333" s="91">
        <v>129.80000000000001</v>
      </c>
      <c r="T333" s="91">
        <v>63.7</v>
      </c>
      <c r="U333" s="91">
        <v>86.5</v>
      </c>
      <c r="V333" s="91">
        <v>59.5</v>
      </c>
      <c r="W333" s="91">
        <v>66</v>
      </c>
      <c r="X333" s="91">
        <v>110.2</v>
      </c>
      <c r="Y333" s="91">
        <v>42.2</v>
      </c>
      <c r="Z333" s="91">
        <v>70.3</v>
      </c>
      <c r="AA333" s="91">
        <v>60.7</v>
      </c>
      <c r="AB333" s="91">
        <v>57.8</v>
      </c>
      <c r="AC333" s="91">
        <v>56.1</v>
      </c>
      <c r="AD333" s="91">
        <v>101.1</v>
      </c>
      <c r="AE333" s="91">
        <v>43.5</v>
      </c>
      <c r="AF333" s="91">
        <v>61</v>
      </c>
      <c r="AG333" s="91">
        <v>108.6</v>
      </c>
      <c r="AH333" s="91">
        <v>110.5</v>
      </c>
      <c r="AI333" s="91">
        <v>50.9</v>
      </c>
      <c r="AJ333" s="91">
        <v>48.3</v>
      </c>
      <c r="AK333" s="91">
        <v>33.700000000000003</v>
      </c>
      <c r="AL333" s="91">
        <v>50.6</v>
      </c>
      <c r="AM333" s="91">
        <v>52.8</v>
      </c>
      <c r="AN333" s="91">
        <v>125.2</v>
      </c>
      <c r="AO333" s="91">
        <v>158</v>
      </c>
      <c r="AP333" s="91">
        <v>91.9</v>
      </c>
      <c r="AQ333" s="91">
        <v>164</v>
      </c>
      <c r="AR333" s="91">
        <v>161.1</v>
      </c>
      <c r="AS333" s="91">
        <v>178.8</v>
      </c>
      <c r="AT333" s="91">
        <v>31.8</v>
      </c>
      <c r="AU333" s="91">
        <v>36.200000000000003</v>
      </c>
      <c r="AV333" s="91">
        <v>27.8</v>
      </c>
      <c r="AW333" s="91">
        <v>33.700000000000003</v>
      </c>
      <c r="AX333" s="91">
        <v>32.5</v>
      </c>
      <c r="AY333" s="91">
        <v>27.9</v>
      </c>
      <c r="AZ333" s="91">
        <v>30</v>
      </c>
      <c r="BA333" s="89" t="s">
        <v>105</v>
      </c>
      <c r="BB333" s="89" t="s">
        <v>105</v>
      </c>
      <c r="BC333" s="89" t="s">
        <v>105</v>
      </c>
    </row>
    <row r="334" spans="1:55">
      <c r="A334" s="84" t="s">
        <v>325</v>
      </c>
      <c r="B334" s="84" t="s">
        <v>309</v>
      </c>
      <c r="C334" s="89" t="s">
        <v>105</v>
      </c>
      <c r="D334" s="89" t="s">
        <v>105</v>
      </c>
      <c r="E334" s="89" t="s">
        <v>105</v>
      </c>
      <c r="F334" s="89" t="s">
        <v>105</v>
      </c>
      <c r="G334" s="89" t="s">
        <v>105</v>
      </c>
      <c r="H334" s="89" t="s">
        <v>105</v>
      </c>
      <c r="I334" s="89" t="s">
        <v>105</v>
      </c>
      <c r="J334" s="89" t="s">
        <v>105</v>
      </c>
      <c r="K334" s="89" t="s">
        <v>105</v>
      </c>
      <c r="L334" s="89" t="s">
        <v>105</v>
      </c>
      <c r="M334" s="89" t="s">
        <v>105</v>
      </c>
      <c r="N334" s="89" t="s">
        <v>105</v>
      </c>
      <c r="O334" s="89" t="s">
        <v>105</v>
      </c>
      <c r="P334" s="89" t="s">
        <v>105</v>
      </c>
      <c r="Q334" s="89" t="s">
        <v>105</v>
      </c>
      <c r="R334" s="89" t="s">
        <v>105</v>
      </c>
      <c r="S334" s="89" t="s">
        <v>105</v>
      </c>
      <c r="T334" s="89" t="s">
        <v>105</v>
      </c>
      <c r="U334" s="89" t="s">
        <v>105</v>
      </c>
      <c r="V334" s="89" t="s">
        <v>105</v>
      </c>
      <c r="W334" s="89" t="s">
        <v>105</v>
      </c>
      <c r="X334" s="89" t="s">
        <v>105</v>
      </c>
      <c r="Y334" s="89" t="s">
        <v>105</v>
      </c>
      <c r="Z334" s="89" t="s">
        <v>105</v>
      </c>
      <c r="AA334" s="89" t="s">
        <v>105</v>
      </c>
      <c r="AB334" s="89" t="s">
        <v>105</v>
      </c>
      <c r="AC334" s="89" t="s">
        <v>105</v>
      </c>
      <c r="AD334" s="89" t="s">
        <v>105</v>
      </c>
      <c r="AE334" s="89" t="s">
        <v>105</v>
      </c>
      <c r="AF334" s="89" t="s">
        <v>105</v>
      </c>
      <c r="AG334" s="89" t="s">
        <v>105</v>
      </c>
      <c r="AH334" s="89" t="s">
        <v>105</v>
      </c>
      <c r="AI334" s="89" t="s">
        <v>105</v>
      </c>
      <c r="AJ334" s="89" t="s">
        <v>105</v>
      </c>
      <c r="AK334" s="89" t="s">
        <v>105</v>
      </c>
      <c r="AL334" s="89" t="s">
        <v>105</v>
      </c>
      <c r="AM334" s="89" t="s">
        <v>105</v>
      </c>
      <c r="AN334" s="89" t="s">
        <v>105</v>
      </c>
      <c r="AO334" s="89" t="s">
        <v>105</v>
      </c>
      <c r="AP334" s="89" t="s">
        <v>105</v>
      </c>
      <c r="AQ334" s="89" t="s">
        <v>105</v>
      </c>
      <c r="AR334" s="89" t="s">
        <v>105</v>
      </c>
      <c r="AS334" s="89" t="s">
        <v>105</v>
      </c>
      <c r="AT334" s="89" t="s">
        <v>105</v>
      </c>
      <c r="AU334" s="89" t="s">
        <v>105</v>
      </c>
      <c r="AV334" s="89" t="s">
        <v>105</v>
      </c>
      <c r="AW334" s="89" t="s">
        <v>105</v>
      </c>
      <c r="AX334" s="89" t="s">
        <v>105</v>
      </c>
      <c r="AY334" s="89" t="s">
        <v>105</v>
      </c>
      <c r="AZ334" s="89" t="s">
        <v>105</v>
      </c>
      <c r="BA334" s="89" t="s">
        <v>105</v>
      </c>
      <c r="BB334" s="89" t="s">
        <v>105</v>
      </c>
      <c r="BC334" s="89" t="s">
        <v>105</v>
      </c>
    </row>
    <row r="335" spans="1:55">
      <c r="A335" s="84" t="s">
        <v>325</v>
      </c>
      <c r="B335" s="84" t="s">
        <v>310</v>
      </c>
      <c r="C335" s="89" t="s">
        <v>105</v>
      </c>
      <c r="D335" s="89" t="s">
        <v>105</v>
      </c>
      <c r="E335" s="89" t="s">
        <v>105</v>
      </c>
      <c r="F335" s="89" t="s">
        <v>105</v>
      </c>
      <c r="G335" s="89" t="s">
        <v>105</v>
      </c>
      <c r="H335" s="89" t="s">
        <v>105</v>
      </c>
      <c r="I335" s="89" t="s">
        <v>105</v>
      </c>
      <c r="J335" s="89" t="s">
        <v>105</v>
      </c>
      <c r="K335" s="89" t="s">
        <v>105</v>
      </c>
      <c r="L335" s="89" t="s">
        <v>105</v>
      </c>
      <c r="M335" s="89" t="s">
        <v>105</v>
      </c>
      <c r="N335" s="89" t="s">
        <v>105</v>
      </c>
      <c r="O335" s="89" t="s">
        <v>105</v>
      </c>
      <c r="P335" s="89" t="s">
        <v>105</v>
      </c>
      <c r="Q335" s="89" t="s">
        <v>105</v>
      </c>
      <c r="R335" s="89" t="s">
        <v>105</v>
      </c>
      <c r="S335" s="89" t="s">
        <v>105</v>
      </c>
      <c r="T335" s="89" t="s">
        <v>105</v>
      </c>
      <c r="U335" s="89" t="s">
        <v>105</v>
      </c>
      <c r="V335" s="89" t="s">
        <v>105</v>
      </c>
      <c r="W335" s="89" t="s">
        <v>105</v>
      </c>
      <c r="X335" s="89" t="s">
        <v>105</v>
      </c>
      <c r="Y335" s="89" t="s">
        <v>105</v>
      </c>
      <c r="Z335" s="89" t="s">
        <v>105</v>
      </c>
      <c r="AA335" s="89" t="s">
        <v>105</v>
      </c>
      <c r="AB335" s="89" t="s">
        <v>105</v>
      </c>
      <c r="AC335" s="89" t="s">
        <v>105</v>
      </c>
      <c r="AD335" s="89" t="s">
        <v>105</v>
      </c>
      <c r="AE335" s="89" t="s">
        <v>105</v>
      </c>
      <c r="AF335" s="89" t="s">
        <v>105</v>
      </c>
      <c r="AG335" s="89" t="s">
        <v>105</v>
      </c>
      <c r="AH335" s="89" t="s">
        <v>105</v>
      </c>
      <c r="AI335" s="89" t="s">
        <v>105</v>
      </c>
      <c r="AJ335" s="89" t="s">
        <v>105</v>
      </c>
      <c r="AK335" s="89" t="s">
        <v>105</v>
      </c>
      <c r="AL335" s="89" t="s">
        <v>105</v>
      </c>
      <c r="AM335" s="89" t="s">
        <v>105</v>
      </c>
      <c r="AN335" s="89" t="s">
        <v>105</v>
      </c>
      <c r="AO335" s="89" t="s">
        <v>105</v>
      </c>
      <c r="AP335" s="89" t="s">
        <v>105</v>
      </c>
      <c r="AQ335" s="89" t="s">
        <v>105</v>
      </c>
      <c r="AR335" s="89" t="s">
        <v>105</v>
      </c>
      <c r="AS335" s="89" t="s">
        <v>105</v>
      </c>
      <c r="AT335" s="89" t="s">
        <v>105</v>
      </c>
      <c r="AU335" s="89" t="s">
        <v>105</v>
      </c>
      <c r="AV335" s="89" t="s">
        <v>105</v>
      </c>
      <c r="AW335" s="89" t="s">
        <v>105</v>
      </c>
      <c r="AX335" s="89" t="s">
        <v>105</v>
      </c>
      <c r="AY335" s="89" t="s">
        <v>105</v>
      </c>
      <c r="AZ335" s="89" t="s">
        <v>105</v>
      </c>
      <c r="BA335" s="89" t="s">
        <v>105</v>
      </c>
      <c r="BB335" s="89" t="s">
        <v>105</v>
      </c>
      <c r="BC335" s="89" t="s">
        <v>105</v>
      </c>
    </row>
    <row r="336" spans="1:55">
      <c r="A336" s="84" t="s">
        <v>325</v>
      </c>
      <c r="B336" s="84" t="s">
        <v>311</v>
      </c>
      <c r="C336" s="89" t="s">
        <v>105</v>
      </c>
      <c r="D336" s="89" t="s">
        <v>105</v>
      </c>
      <c r="E336" s="89" t="s">
        <v>105</v>
      </c>
      <c r="F336" s="89" t="s">
        <v>105</v>
      </c>
      <c r="G336" s="89" t="s">
        <v>105</v>
      </c>
      <c r="H336" s="89" t="s">
        <v>105</v>
      </c>
      <c r="I336" s="89" t="s">
        <v>105</v>
      </c>
      <c r="J336" s="89" t="s">
        <v>105</v>
      </c>
      <c r="K336" s="89" t="s">
        <v>105</v>
      </c>
      <c r="L336" s="89" t="s">
        <v>105</v>
      </c>
      <c r="M336" s="89" t="s">
        <v>105</v>
      </c>
      <c r="N336" s="89" t="s">
        <v>105</v>
      </c>
      <c r="O336" s="89" t="s">
        <v>105</v>
      </c>
      <c r="P336" s="89" t="s">
        <v>105</v>
      </c>
      <c r="Q336" s="89" t="s">
        <v>105</v>
      </c>
      <c r="R336" s="89" t="s">
        <v>105</v>
      </c>
      <c r="S336" s="89" t="s">
        <v>105</v>
      </c>
      <c r="T336" s="89" t="s">
        <v>105</v>
      </c>
      <c r="U336" s="89" t="s">
        <v>105</v>
      </c>
      <c r="V336" s="89" t="s">
        <v>105</v>
      </c>
      <c r="W336" s="89" t="s">
        <v>105</v>
      </c>
      <c r="X336" s="89" t="s">
        <v>105</v>
      </c>
      <c r="Y336" s="89" t="s">
        <v>105</v>
      </c>
      <c r="Z336" s="89" t="s">
        <v>105</v>
      </c>
      <c r="AA336" s="89" t="s">
        <v>105</v>
      </c>
      <c r="AB336" s="89" t="s">
        <v>105</v>
      </c>
      <c r="AC336" s="89" t="s">
        <v>105</v>
      </c>
      <c r="AD336" s="89" t="s">
        <v>105</v>
      </c>
      <c r="AE336" s="89" t="s">
        <v>105</v>
      </c>
      <c r="AF336" s="89" t="s">
        <v>105</v>
      </c>
      <c r="AG336" s="89" t="s">
        <v>105</v>
      </c>
      <c r="AH336" s="89" t="s">
        <v>105</v>
      </c>
      <c r="AI336" s="89" t="s">
        <v>105</v>
      </c>
      <c r="AJ336" s="89" t="s">
        <v>105</v>
      </c>
      <c r="AK336" s="89" t="s">
        <v>105</v>
      </c>
      <c r="AL336" s="89" t="s">
        <v>105</v>
      </c>
      <c r="AM336" s="89" t="s">
        <v>105</v>
      </c>
      <c r="AN336" s="89" t="s">
        <v>105</v>
      </c>
      <c r="AO336" s="89" t="s">
        <v>105</v>
      </c>
      <c r="AP336" s="89" t="s">
        <v>105</v>
      </c>
      <c r="AQ336" s="89" t="s">
        <v>105</v>
      </c>
      <c r="AR336" s="89" t="s">
        <v>105</v>
      </c>
      <c r="AS336" s="89" t="s">
        <v>105</v>
      </c>
      <c r="AT336" s="89" t="s">
        <v>105</v>
      </c>
      <c r="AU336" s="89" t="s">
        <v>105</v>
      </c>
      <c r="AV336" s="89" t="s">
        <v>105</v>
      </c>
      <c r="AW336" s="89" t="s">
        <v>105</v>
      </c>
      <c r="AX336" s="89" t="s">
        <v>105</v>
      </c>
      <c r="AY336" s="89" t="s">
        <v>105</v>
      </c>
      <c r="AZ336" s="89" t="s">
        <v>105</v>
      </c>
      <c r="BA336" s="89" t="s">
        <v>105</v>
      </c>
      <c r="BB336" s="89" t="s">
        <v>105</v>
      </c>
      <c r="BC336" s="89" t="s">
        <v>105</v>
      </c>
    </row>
    <row r="337" spans="1:55">
      <c r="A337" s="84" t="s">
        <v>325</v>
      </c>
      <c r="B337" s="84" t="s">
        <v>312</v>
      </c>
      <c r="C337" s="89" t="s">
        <v>105</v>
      </c>
      <c r="D337" s="89" t="s">
        <v>105</v>
      </c>
      <c r="E337" s="89" t="s">
        <v>105</v>
      </c>
      <c r="F337" s="89" t="s">
        <v>105</v>
      </c>
      <c r="G337" s="89" t="s">
        <v>105</v>
      </c>
      <c r="H337" s="89" t="s">
        <v>105</v>
      </c>
      <c r="I337" s="89" t="s">
        <v>105</v>
      </c>
      <c r="J337" s="89" t="s">
        <v>105</v>
      </c>
      <c r="K337" s="89" t="s">
        <v>105</v>
      </c>
      <c r="L337" s="89" t="s">
        <v>105</v>
      </c>
      <c r="M337" s="89" t="s">
        <v>105</v>
      </c>
      <c r="N337" s="89" t="s">
        <v>105</v>
      </c>
      <c r="O337" s="89" t="s">
        <v>105</v>
      </c>
      <c r="P337" s="89" t="s">
        <v>105</v>
      </c>
      <c r="Q337" s="89" t="s">
        <v>105</v>
      </c>
      <c r="R337" s="89" t="s">
        <v>105</v>
      </c>
      <c r="S337" s="89" t="s">
        <v>105</v>
      </c>
      <c r="T337" s="89" t="s">
        <v>105</v>
      </c>
      <c r="U337" s="89" t="s">
        <v>105</v>
      </c>
      <c r="V337" s="89" t="s">
        <v>105</v>
      </c>
      <c r="W337" s="89" t="s">
        <v>105</v>
      </c>
      <c r="X337" s="89" t="s">
        <v>105</v>
      </c>
      <c r="Y337" s="89" t="s">
        <v>105</v>
      </c>
      <c r="Z337" s="89" t="s">
        <v>105</v>
      </c>
      <c r="AA337" s="89" t="s">
        <v>105</v>
      </c>
      <c r="AB337" s="89" t="s">
        <v>105</v>
      </c>
      <c r="AC337" s="89" t="s">
        <v>105</v>
      </c>
      <c r="AD337" s="89" t="s">
        <v>105</v>
      </c>
      <c r="AE337" s="89" t="s">
        <v>105</v>
      </c>
      <c r="AF337" s="89" t="s">
        <v>105</v>
      </c>
      <c r="AG337" s="89" t="s">
        <v>105</v>
      </c>
      <c r="AH337" s="89" t="s">
        <v>105</v>
      </c>
      <c r="AI337" s="89" t="s">
        <v>105</v>
      </c>
      <c r="AJ337" s="89" t="s">
        <v>105</v>
      </c>
      <c r="AK337" s="89" t="s">
        <v>105</v>
      </c>
      <c r="AL337" s="89" t="s">
        <v>105</v>
      </c>
      <c r="AM337" s="89" t="s">
        <v>105</v>
      </c>
      <c r="AN337" s="89" t="s">
        <v>105</v>
      </c>
      <c r="AO337" s="89" t="s">
        <v>105</v>
      </c>
      <c r="AP337" s="89" t="s">
        <v>105</v>
      </c>
      <c r="AQ337" s="89" t="s">
        <v>105</v>
      </c>
      <c r="AR337" s="89" t="s">
        <v>105</v>
      </c>
      <c r="AS337" s="89" t="s">
        <v>105</v>
      </c>
      <c r="AT337" s="89" t="s">
        <v>105</v>
      </c>
      <c r="AU337" s="89" t="s">
        <v>105</v>
      </c>
      <c r="AV337" s="89" t="s">
        <v>105</v>
      </c>
      <c r="AW337" s="89" t="s">
        <v>105</v>
      </c>
      <c r="AX337" s="89" t="s">
        <v>105</v>
      </c>
      <c r="AY337" s="89" t="s">
        <v>105</v>
      </c>
      <c r="AZ337" s="89" t="s">
        <v>105</v>
      </c>
      <c r="BA337" s="89" t="s">
        <v>105</v>
      </c>
      <c r="BB337" s="89" t="s">
        <v>105</v>
      </c>
      <c r="BC337" s="89" t="s">
        <v>105</v>
      </c>
    </row>
    <row r="338" spans="1:55">
      <c r="A338" s="84" t="s">
        <v>325</v>
      </c>
      <c r="B338" s="84" t="s">
        <v>313</v>
      </c>
      <c r="C338" s="89" t="s">
        <v>105</v>
      </c>
      <c r="D338" s="89" t="s">
        <v>105</v>
      </c>
      <c r="E338" s="89" t="s">
        <v>105</v>
      </c>
      <c r="F338" s="89" t="s">
        <v>105</v>
      </c>
      <c r="G338" s="89" t="s">
        <v>105</v>
      </c>
      <c r="H338" s="89" t="s">
        <v>105</v>
      </c>
      <c r="I338" s="89" t="s">
        <v>105</v>
      </c>
      <c r="J338" s="89" t="s">
        <v>105</v>
      </c>
      <c r="K338" s="89" t="s">
        <v>105</v>
      </c>
      <c r="L338" s="89" t="s">
        <v>105</v>
      </c>
      <c r="M338" s="89" t="s">
        <v>105</v>
      </c>
      <c r="N338" s="89" t="s">
        <v>105</v>
      </c>
      <c r="O338" s="89" t="s">
        <v>105</v>
      </c>
      <c r="P338" s="89" t="s">
        <v>105</v>
      </c>
      <c r="Q338" s="89" t="s">
        <v>105</v>
      </c>
      <c r="R338" s="89" t="s">
        <v>105</v>
      </c>
      <c r="S338" s="89" t="s">
        <v>105</v>
      </c>
      <c r="T338" s="89" t="s">
        <v>105</v>
      </c>
      <c r="U338" s="89" t="s">
        <v>105</v>
      </c>
      <c r="V338" s="89" t="s">
        <v>105</v>
      </c>
      <c r="W338" s="89" t="s">
        <v>105</v>
      </c>
      <c r="X338" s="89" t="s">
        <v>105</v>
      </c>
      <c r="Y338" s="89" t="s">
        <v>105</v>
      </c>
      <c r="Z338" s="89" t="s">
        <v>105</v>
      </c>
      <c r="AA338" s="89" t="s">
        <v>105</v>
      </c>
      <c r="AB338" s="89" t="s">
        <v>105</v>
      </c>
      <c r="AC338" s="89" t="s">
        <v>105</v>
      </c>
      <c r="AD338" s="89" t="s">
        <v>105</v>
      </c>
      <c r="AE338" s="89" t="s">
        <v>105</v>
      </c>
      <c r="AF338" s="89" t="s">
        <v>105</v>
      </c>
      <c r="AG338" s="89" t="s">
        <v>105</v>
      </c>
      <c r="AH338" s="89" t="s">
        <v>105</v>
      </c>
      <c r="AI338" s="89" t="s">
        <v>105</v>
      </c>
      <c r="AJ338" s="89" t="s">
        <v>105</v>
      </c>
      <c r="AK338" s="89" t="s">
        <v>105</v>
      </c>
      <c r="AL338" s="89" t="s">
        <v>105</v>
      </c>
      <c r="AM338" s="89" t="s">
        <v>105</v>
      </c>
      <c r="AN338" s="89" t="s">
        <v>105</v>
      </c>
      <c r="AO338" s="89" t="s">
        <v>105</v>
      </c>
      <c r="AP338" s="89" t="s">
        <v>105</v>
      </c>
      <c r="AQ338" s="89" t="s">
        <v>105</v>
      </c>
      <c r="AR338" s="89" t="s">
        <v>105</v>
      </c>
      <c r="AS338" s="89" t="s">
        <v>105</v>
      </c>
      <c r="AT338" s="89" t="s">
        <v>105</v>
      </c>
      <c r="AU338" s="89" t="s">
        <v>105</v>
      </c>
      <c r="AV338" s="89" t="s">
        <v>105</v>
      </c>
      <c r="AW338" s="89" t="s">
        <v>105</v>
      </c>
      <c r="AX338" s="89" t="s">
        <v>105</v>
      </c>
      <c r="AY338" s="89" t="s">
        <v>105</v>
      </c>
      <c r="AZ338" s="89" t="s">
        <v>105</v>
      </c>
      <c r="BA338" s="89" t="s">
        <v>105</v>
      </c>
      <c r="BB338" s="89" t="s">
        <v>105</v>
      </c>
      <c r="BC338" s="89" t="s">
        <v>105</v>
      </c>
    </row>
    <row r="339" spans="1:55">
      <c r="A339" s="84" t="s">
        <v>325</v>
      </c>
      <c r="B339" s="84" t="s">
        <v>314</v>
      </c>
      <c r="C339" s="89" t="s">
        <v>105</v>
      </c>
      <c r="D339" s="89" t="s">
        <v>105</v>
      </c>
      <c r="E339" s="89" t="s">
        <v>105</v>
      </c>
      <c r="F339" s="89" t="s">
        <v>105</v>
      </c>
      <c r="G339" s="89" t="s">
        <v>105</v>
      </c>
      <c r="H339" s="89" t="s">
        <v>105</v>
      </c>
      <c r="I339" s="89" t="s">
        <v>105</v>
      </c>
      <c r="J339" s="89" t="s">
        <v>105</v>
      </c>
      <c r="K339" s="89" t="s">
        <v>105</v>
      </c>
      <c r="L339" s="89" t="s">
        <v>105</v>
      </c>
      <c r="M339" s="89" t="s">
        <v>105</v>
      </c>
      <c r="N339" s="89" t="s">
        <v>105</v>
      </c>
      <c r="O339" s="89" t="s">
        <v>105</v>
      </c>
      <c r="P339" s="89" t="s">
        <v>105</v>
      </c>
      <c r="Q339" s="89" t="s">
        <v>105</v>
      </c>
      <c r="R339" s="89" t="s">
        <v>105</v>
      </c>
      <c r="S339" s="89" t="s">
        <v>105</v>
      </c>
      <c r="T339" s="89" t="s">
        <v>105</v>
      </c>
      <c r="U339" s="89" t="s">
        <v>105</v>
      </c>
      <c r="V339" s="89" t="s">
        <v>105</v>
      </c>
      <c r="W339" s="89" t="s">
        <v>105</v>
      </c>
      <c r="X339" s="89" t="s">
        <v>105</v>
      </c>
      <c r="Y339" s="89" t="s">
        <v>105</v>
      </c>
      <c r="Z339" s="89" t="s">
        <v>105</v>
      </c>
      <c r="AA339" s="89" t="s">
        <v>105</v>
      </c>
      <c r="AB339" s="89" t="s">
        <v>105</v>
      </c>
      <c r="AC339" s="89" t="s">
        <v>105</v>
      </c>
      <c r="AD339" s="89" t="s">
        <v>105</v>
      </c>
      <c r="AE339" s="89" t="s">
        <v>105</v>
      </c>
      <c r="AF339" s="89" t="s">
        <v>105</v>
      </c>
      <c r="AG339" s="89" t="s">
        <v>105</v>
      </c>
      <c r="AH339" s="89" t="s">
        <v>105</v>
      </c>
      <c r="AI339" s="89" t="s">
        <v>105</v>
      </c>
      <c r="AJ339" s="89" t="s">
        <v>105</v>
      </c>
      <c r="AK339" s="89" t="s">
        <v>105</v>
      </c>
      <c r="AL339" s="89" t="s">
        <v>105</v>
      </c>
      <c r="AM339" s="89" t="s">
        <v>105</v>
      </c>
      <c r="AN339" s="89" t="s">
        <v>105</v>
      </c>
      <c r="AO339" s="89" t="s">
        <v>105</v>
      </c>
      <c r="AP339" s="89" t="s">
        <v>105</v>
      </c>
      <c r="AQ339" s="89" t="s">
        <v>105</v>
      </c>
      <c r="AR339" s="89" t="s">
        <v>105</v>
      </c>
      <c r="AS339" s="89" t="s">
        <v>105</v>
      </c>
      <c r="AT339" s="89" t="s">
        <v>105</v>
      </c>
      <c r="AU339" s="89" t="s">
        <v>105</v>
      </c>
      <c r="AV339" s="89" t="s">
        <v>105</v>
      </c>
      <c r="AW339" s="89" t="s">
        <v>105</v>
      </c>
      <c r="AX339" s="89" t="s">
        <v>105</v>
      </c>
      <c r="AY339" s="89" t="s">
        <v>105</v>
      </c>
      <c r="AZ339" s="89" t="s">
        <v>105</v>
      </c>
      <c r="BA339" s="89" t="s">
        <v>105</v>
      </c>
      <c r="BB339" s="89" t="s">
        <v>105</v>
      </c>
      <c r="BC339" s="89" t="s">
        <v>105</v>
      </c>
    </row>
    <row r="340" spans="1:55">
      <c r="A340" s="84" t="s">
        <v>325</v>
      </c>
      <c r="B340" s="84" t="s">
        <v>315</v>
      </c>
      <c r="C340" s="89" t="s">
        <v>105</v>
      </c>
      <c r="D340" s="89" t="s">
        <v>105</v>
      </c>
      <c r="E340" s="89" t="s">
        <v>105</v>
      </c>
      <c r="F340" s="89" t="s">
        <v>105</v>
      </c>
      <c r="G340" s="89" t="s">
        <v>105</v>
      </c>
      <c r="H340" s="89" t="s">
        <v>105</v>
      </c>
      <c r="I340" s="89" t="s">
        <v>105</v>
      </c>
      <c r="J340" s="89" t="s">
        <v>105</v>
      </c>
      <c r="K340" s="89" t="s">
        <v>105</v>
      </c>
      <c r="L340" s="89" t="s">
        <v>105</v>
      </c>
      <c r="M340" s="89" t="s">
        <v>105</v>
      </c>
      <c r="N340" s="89" t="s">
        <v>105</v>
      </c>
      <c r="O340" s="89" t="s">
        <v>105</v>
      </c>
      <c r="P340" s="89" t="s">
        <v>105</v>
      </c>
      <c r="Q340" s="89" t="s">
        <v>105</v>
      </c>
      <c r="R340" s="89" t="s">
        <v>105</v>
      </c>
      <c r="S340" s="89" t="s">
        <v>105</v>
      </c>
      <c r="T340" s="89" t="s">
        <v>105</v>
      </c>
      <c r="U340" s="89" t="s">
        <v>105</v>
      </c>
      <c r="V340" s="89" t="s">
        <v>105</v>
      </c>
      <c r="W340" s="89" t="s">
        <v>105</v>
      </c>
      <c r="X340" s="89" t="s">
        <v>105</v>
      </c>
      <c r="Y340" s="89" t="s">
        <v>105</v>
      </c>
      <c r="Z340" s="89" t="s">
        <v>105</v>
      </c>
      <c r="AA340" s="89" t="s">
        <v>105</v>
      </c>
      <c r="AB340" s="89" t="s">
        <v>105</v>
      </c>
      <c r="AC340" s="89" t="s">
        <v>105</v>
      </c>
      <c r="AD340" s="89" t="s">
        <v>105</v>
      </c>
      <c r="AE340" s="89" t="s">
        <v>105</v>
      </c>
      <c r="AF340" s="89" t="s">
        <v>105</v>
      </c>
      <c r="AG340" s="89" t="s">
        <v>105</v>
      </c>
      <c r="AH340" s="89" t="s">
        <v>105</v>
      </c>
      <c r="AI340" s="89" t="s">
        <v>105</v>
      </c>
      <c r="AJ340" s="89" t="s">
        <v>105</v>
      </c>
      <c r="AK340" s="89" t="s">
        <v>105</v>
      </c>
      <c r="AL340" s="89" t="s">
        <v>105</v>
      </c>
      <c r="AM340" s="89" t="s">
        <v>105</v>
      </c>
      <c r="AN340" s="89" t="s">
        <v>105</v>
      </c>
      <c r="AO340" s="89" t="s">
        <v>105</v>
      </c>
      <c r="AP340" s="89" t="s">
        <v>105</v>
      </c>
      <c r="AQ340" s="89" t="s">
        <v>105</v>
      </c>
      <c r="AR340" s="89" t="s">
        <v>105</v>
      </c>
      <c r="AS340" s="89" t="s">
        <v>105</v>
      </c>
      <c r="AT340" s="89" t="s">
        <v>105</v>
      </c>
      <c r="AU340" s="89" t="s">
        <v>105</v>
      </c>
      <c r="AV340" s="89" t="s">
        <v>105</v>
      </c>
      <c r="AW340" s="89" t="s">
        <v>105</v>
      </c>
      <c r="AX340" s="89" t="s">
        <v>105</v>
      </c>
      <c r="AY340" s="89" t="s">
        <v>105</v>
      </c>
      <c r="AZ340" s="89" t="s">
        <v>105</v>
      </c>
      <c r="BA340" s="89" t="s">
        <v>105</v>
      </c>
      <c r="BB340" s="89" t="s">
        <v>105</v>
      </c>
      <c r="BC340" s="89" t="s">
        <v>105</v>
      </c>
    </row>
    <row r="341" spans="1:55">
      <c r="A341" s="84" t="s">
        <v>325</v>
      </c>
      <c r="B341" s="84" t="s">
        <v>316</v>
      </c>
      <c r="C341" s="89" t="s">
        <v>105</v>
      </c>
      <c r="D341" s="89" t="s">
        <v>105</v>
      </c>
      <c r="E341" s="89" t="s">
        <v>105</v>
      </c>
      <c r="F341" s="89" t="s">
        <v>105</v>
      </c>
      <c r="G341" s="89" t="s">
        <v>105</v>
      </c>
      <c r="H341" s="89" t="s">
        <v>105</v>
      </c>
      <c r="I341" s="89" t="s">
        <v>105</v>
      </c>
      <c r="J341" s="89" t="s">
        <v>105</v>
      </c>
      <c r="K341" s="89" t="s">
        <v>105</v>
      </c>
      <c r="L341" s="89" t="s">
        <v>105</v>
      </c>
      <c r="M341" s="89" t="s">
        <v>105</v>
      </c>
      <c r="N341" s="89" t="s">
        <v>105</v>
      </c>
      <c r="O341" s="89" t="s">
        <v>105</v>
      </c>
      <c r="P341" s="89" t="s">
        <v>105</v>
      </c>
      <c r="Q341" s="89" t="s">
        <v>105</v>
      </c>
      <c r="R341" s="89" t="s">
        <v>105</v>
      </c>
      <c r="S341" s="89" t="s">
        <v>105</v>
      </c>
      <c r="T341" s="89" t="s">
        <v>105</v>
      </c>
      <c r="U341" s="89" t="s">
        <v>105</v>
      </c>
      <c r="V341" s="89" t="s">
        <v>105</v>
      </c>
      <c r="W341" s="89" t="s">
        <v>105</v>
      </c>
      <c r="X341" s="89" t="s">
        <v>105</v>
      </c>
      <c r="Y341" s="89" t="s">
        <v>105</v>
      </c>
      <c r="Z341" s="89" t="s">
        <v>105</v>
      </c>
      <c r="AA341" s="89" t="s">
        <v>105</v>
      </c>
      <c r="AB341" s="89" t="s">
        <v>105</v>
      </c>
      <c r="AC341" s="89" t="s">
        <v>105</v>
      </c>
      <c r="AD341" s="89" t="s">
        <v>105</v>
      </c>
      <c r="AE341" s="89" t="s">
        <v>105</v>
      </c>
      <c r="AF341" s="89" t="s">
        <v>105</v>
      </c>
      <c r="AG341" s="89" t="s">
        <v>105</v>
      </c>
      <c r="AH341" s="89" t="s">
        <v>105</v>
      </c>
      <c r="AI341" s="89" t="s">
        <v>105</v>
      </c>
      <c r="AJ341" s="89" t="s">
        <v>105</v>
      </c>
      <c r="AK341" s="89" t="s">
        <v>105</v>
      </c>
      <c r="AL341" s="89" t="s">
        <v>105</v>
      </c>
      <c r="AM341" s="89" t="s">
        <v>105</v>
      </c>
      <c r="AN341" s="89" t="s">
        <v>105</v>
      </c>
      <c r="AO341" s="89" t="s">
        <v>105</v>
      </c>
      <c r="AP341" s="89" t="s">
        <v>105</v>
      </c>
      <c r="AQ341" s="89" t="s">
        <v>105</v>
      </c>
      <c r="AR341" s="89" t="s">
        <v>105</v>
      </c>
      <c r="AS341" s="89" t="s">
        <v>105</v>
      </c>
      <c r="AT341" s="89" t="s">
        <v>105</v>
      </c>
      <c r="AU341" s="89" t="s">
        <v>105</v>
      </c>
      <c r="AV341" s="89" t="s">
        <v>105</v>
      </c>
      <c r="AW341" s="89" t="s">
        <v>105</v>
      </c>
      <c r="AX341" s="89" t="s">
        <v>105</v>
      </c>
      <c r="AY341" s="89" t="s">
        <v>105</v>
      </c>
      <c r="AZ341" s="89" t="s">
        <v>105</v>
      </c>
      <c r="BA341" s="89" t="s">
        <v>105</v>
      </c>
      <c r="BB341" s="89" t="s">
        <v>105</v>
      </c>
      <c r="BC341" s="89" t="s">
        <v>105</v>
      </c>
    </row>
    <row r="342" spans="1:55">
      <c r="A342" s="84" t="s">
        <v>325</v>
      </c>
      <c r="B342" s="84" t="s">
        <v>317</v>
      </c>
      <c r="C342" s="89" t="s">
        <v>105</v>
      </c>
      <c r="D342" s="89" t="s">
        <v>105</v>
      </c>
      <c r="E342" s="89" t="s">
        <v>105</v>
      </c>
      <c r="F342" s="89" t="s">
        <v>105</v>
      </c>
      <c r="G342" s="89" t="s">
        <v>105</v>
      </c>
      <c r="H342" s="89" t="s">
        <v>105</v>
      </c>
      <c r="I342" s="89" t="s">
        <v>105</v>
      </c>
      <c r="J342" s="89" t="s">
        <v>105</v>
      </c>
      <c r="K342" s="89" t="s">
        <v>105</v>
      </c>
      <c r="L342" s="89" t="s">
        <v>105</v>
      </c>
      <c r="M342" s="89" t="s">
        <v>105</v>
      </c>
      <c r="N342" s="89" t="s">
        <v>105</v>
      </c>
      <c r="O342" s="89" t="s">
        <v>105</v>
      </c>
      <c r="P342" s="89" t="s">
        <v>105</v>
      </c>
      <c r="Q342" s="89" t="s">
        <v>105</v>
      </c>
      <c r="R342" s="89" t="s">
        <v>105</v>
      </c>
      <c r="S342" s="89" t="s">
        <v>105</v>
      </c>
      <c r="T342" s="89" t="s">
        <v>105</v>
      </c>
      <c r="U342" s="89" t="s">
        <v>105</v>
      </c>
      <c r="V342" s="89" t="s">
        <v>105</v>
      </c>
      <c r="W342" s="89" t="s">
        <v>105</v>
      </c>
      <c r="X342" s="89" t="s">
        <v>105</v>
      </c>
      <c r="Y342" s="89" t="s">
        <v>105</v>
      </c>
      <c r="Z342" s="89" t="s">
        <v>105</v>
      </c>
      <c r="AA342" s="89" t="s">
        <v>105</v>
      </c>
      <c r="AB342" s="89" t="s">
        <v>105</v>
      </c>
      <c r="AC342" s="89" t="s">
        <v>105</v>
      </c>
      <c r="AD342" s="89" t="s">
        <v>105</v>
      </c>
      <c r="AE342" s="89" t="s">
        <v>105</v>
      </c>
      <c r="AF342" s="89" t="s">
        <v>105</v>
      </c>
      <c r="AG342" s="89" t="s">
        <v>105</v>
      </c>
      <c r="AH342" s="89" t="s">
        <v>105</v>
      </c>
      <c r="AI342" s="89" t="s">
        <v>105</v>
      </c>
      <c r="AJ342" s="89" t="s">
        <v>105</v>
      </c>
      <c r="AK342" s="89" t="s">
        <v>105</v>
      </c>
      <c r="AL342" s="89" t="s">
        <v>105</v>
      </c>
      <c r="AM342" s="89" t="s">
        <v>105</v>
      </c>
      <c r="AN342" s="89" t="s">
        <v>105</v>
      </c>
      <c r="AO342" s="89" t="s">
        <v>105</v>
      </c>
      <c r="AP342" s="89" t="s">
        <v>105</v>
      </c>
      <c r="AQ342" s="89" t="s">
        <v>105</v>
      </c>
      <c r="AR342" s="89" t="s">
        <v>105</v>
      </c>
      <c r="AS342" s="89" t="s">
        <v>105</v>
      </c>
      <c r="AT342" s="89" t="s">
        <v>105</v>
      </c>
      <c r="AU342" s="89" t="s">
        <v>105</v>
      </c>
      <c r="AV342" s="89" t="s">
        <v>105</v>
      </c>
      <c r="AW342" s="89" t="s">
        <v>105</v>
      </c>
      <c r="AX342" s="89" t="s">
        <v>105</v>
      </c>
      <c r="AY342" s="89" t="s">
        <v>105</v>
      </c>
      <c r="AZ342" s="89" t="s">
        <v>105</v>
      </c>
      <c r="BA342" s="89" t="s">
        <v>105</v>
      </c>
      <c r="BB342" s="89" t="s">
        <v>105</v>
      </c>
      <c r="BC342" s="89" t="s">
        <v>105</v>
      </c>
    </row>
    <row r="343" spans="1:55">
      <c r="A343" s="84" t="s">
        <v>325</v>
      </c>
      <c r="B343" s="84" t="s">
        <v>318</v>
      </c>
      <c r="C343" s="89" t="s">
        <v>105</v>
      </c>
      <c r="D343" s="89" t="s">
        <v>105</v>
      </c>
      <c r="E343" s="89" t="s">
        <v>105</v>
      </c>
      <c r="F343" s="89" t="s">
        <v>105</v>
      </c>
      <c r="G343" s="89" t="s">
        <v>105</v>
      </c>
      <c r="H343" s="89" t="s">
        <v>105</v>
      </c>
      <c r="I343" s="89" t="s">
        <v>105</v>
      </c>
      <c r="J343" s="89" t="s">
        <v>105</v>
      </c>
      <c r="K343" s="89" t="s">
        <v>105</v>
      </c>
      <c r="L343" s="89" t="s">
        <v>105</v>
      </c>
      <c r="M343" s="89" t="s">
        <v>105</v>
      </c>
      <c r="N343" s="89" t="s">
        <v>105</v>
      </c>
      <c r="O343" s="89" t="s">
        <v>105</v>
      </c>
      <c r="P343" s="89" t="s">
        <v>105</v>
      </c>
      <c r="Q343" s="89" t="s">
        <v>105</v>
      </c>
      <c r="R343" s="89" t="s">
        <v>105</v>
      </c>
      <c r="S343" s="89" t="s">
        <v>105</v>
      </c>
      <c r="T343" s="89" t="s">
        <v>105</v>
      </c>
      <c r="U343" s="89" t="s">
        <v>105</v>
      </c>
      <c r="V343" s="89" t="s">
        <v>105</v>
      </c>
      <c r="W343" s="89" t="s">
        <v>105</v>
      </c>
      <c r="X343" s="89" t="s">
        <v>105</v>
      </c>
      <c r="Y343" s="89" t="s">
        <v>105</v>
      </c>
      <c r="Z343" s="89" t="s">
        <v>105</v>
      </c>
      <c r="AA343" s="89" t="s">
        <v>105</v>
      </c>
      <c r="AB343" s="89" t="s">
        <v>105</v>
      </c>
      <c r="AC343" s="89" t="s">
        <v>105</v>
      </c>
      <c r="AD343" s="89" t="s">
        <v>105</v>
      </c>
      <c r="AE343" s="89" t="s">
        <v>105</v>
      </c>
      <c r="AF343" s="89" t="s">
        <v>105</v>
      </c>
      <c r="AG343" s="89" t="s">
        <v>105</v>
      </c>
      <c r="AH343" s="89" t="s">
        <v>105</v>
      </c>
      <c r="AI343" s="89" t="s">
        <v>105</v>
      </c>
      <c r="AJ343" s="89" t="s">
        <v>105</v>
      </c>
      <c r="AK343" s="89" t="s">
        <v>105</v>
      </c>
      <c r="AL343" s="89" t="s">
        <v>105</v>
      </c>
      <c r="AM343" s="89" t="s">
        <v>105</v>
      </c>
      <c r="AN343" s="89" t="s">
        <v>105</v>
      </c>
      <c r="AO343" s="89" t="s">
        <v>105</v>
      </c>
      <c r="AP343" s="89" t="s">
        <v>105</v>
      </c>
      <c r="AQ343" s="89" t="s">
        <v>105</v>
      </c>
      <c r="AR343" s="89" t="s">
        <v>105</v>
      </c>
      <c r="AS343" s="89" t="s">
        <v>105</v>
      </c>
      <c r="AT343" s="89" t="s">
        <v>105</v>
      </c>
      <c r="AU343" s="89" t="s">
        <v>105</v>
      </c>
      <c r="AV343" s="89" t="s">
        <v>105</v>
      </c>
      <c r="AW343" s="89" t="s">
        <v>105</v>
      </c>
      <c r="AX343" s="89" t="s">
        <v>105</v>
      </c>
      <c r="AY343" s="89" t="s">
        <v>105</v>
      </c>
      <c r="AZ343" s="89" t="s">
        <v>105</v>
      </c>
      <c r="BA343" s="89" t="s">
        <v>105</v>
      </c>
      <c r="BB343" s="89" t="s">
        <v>105</v>
      </c>
      <c r="BC343" s="89" t="s">
        <v>105</v>
      </c>
    </row>
    <row r="344" spans="1:55">
      <c r="A344" s="84" t="s">
        <v>325</v>
      </c>
      <c r="B344" s="84" t="s">
        <v>319</v>
      </c>
      <c r="C344" s="89" t="s">
        <v>105</v>
      </c>
      <c r="D344" s="89" t="s">
        <v>105</v>
      </c>
      <c r="E344" s="89" t="s">
        <v>105</v>
      </c>
      <c r="F344" s="89" t="s">
        <v>105</v>
      </c>
      <c r="G344" s="89" t="s">
        <v>105</v>
      </c>
      <c r="H344" s="89" t="s">
        <v>105</v>
      </c>
      <c r="I344" s="89" t="s">
        <v>105</v>
      </c>
      <c r="J344" s="89" t="s">
        <v>105</v>
      </c>
      <c r="K344" s="89" t="s">
        <v>105</v>
      </c>
      <c r="L344" s="89" t="s">
        <v>105</v>
      </c>
      <c r="M344" s="89" t="s">
        <v>105</v>
      </c>
      <c r="N344" s="89" t="s">
        <v>105</v>
      </c>
      <c r="O344" s="89" t="s">
        <v>105</v>
      </c>
      <c r="P344" s="89" t="s">
        <v>105</v>
      </c>
      <c r="Q344" s="89" t="s">
        <v>105</v>
      </c>
      <c r="R344" s="89" t="s">
        <v>105</v>
      </c>
      <c r="S344" s="89" t="s">
        <v>105</v>
      </c>
      <c r="T344" s="89" t="s">
        <v>105</v>
      </c>
      <c r="U344" s="89" t="s">
        <v>105</v>
      </c>
      <c r="V344" s="89" t="s">
        <v>105</v>
      </c>
      <c r="W344" s="89" t="s">
        <v>105</v>
      </c>
      <c r="X344" s="89" t="s">
        <v>105</v>
      </c>
      <c r="Y344" s="89" t="s">
        <v>105</v>
      </c>
      <c r="Z344" s="89" t="s">
        <v>105</v>
      </c>
      <c r="AA344" s="89" t="s">
        <v>105</v>
      </c>
      <c r="AB344" s="89" t="s">
        <v>105</v>
      </c>
      <c r="AC344" s="89" t="s">
        <v>105</v>
      </c>
      <c r="AD344" s="89" t="s">
        <v>105</v>
      </c>
      <c r="AE344" s="89" t="s">
        <v>105</v>
      </c>
      <c r="AF344" s="89" t="s">
        <v>105</v>
      </c>
      <c r="AG344" s="89" t="s">
        <v>105</v>
      </c>
      <c r="AH344" s="89" t="s">
        <v>105</v>
      </c>
      <c r="AI344" s="89" t="s">
        <v>105</v>
      </c>
      <c r="AJ344" s="89" t="s">
        <v>105</v>
      </c>
      <c r="AK344" s="89" t="s">
        <v>105</v>
      </c>
      <c r="AL344" s="89" t="s">
        <v>105</v>
      </c>
      <c r="AM344" s="89" t="s">
        <v>105</v>
      </c>
      <c r="AN344" s="89" t="s">
        <v>105</v>
      </c>
      <c r="AO344" s="89" t="s">
        <v>105</v>
      </c>
      <c r="AP344" s="89" t="s">
        <v>105</v>
      </c>
      <c r="AQ344" s="89" t="s">
        <v>105</v>
      </c>
      <c r="AR344" s="89" t="s">
        <v>105</v>
      </c>
      <c r="AS344" s="89" t="s">
        <v>105</v>
      </c>
      <c r="AT344" s="89" t="s">
        <v>105</v>
      </c>
      <c r="AU344" s="89" t="s">
        <v>105</v>
      </c>
      <c r="AV344" s="89" t="s">
        <v>105</v>
      </c>
      <c r="AW344" s="89" t="s">
        <v>105</v>
      </c>
      <c r="AX344" s="89" t="s">
        <v>105</v>
      </c>
      <c r="AY344" s="89" t="s">
        <v>105</v>
      </c>
      <c r="AZ344" s="89" t="s">
        <v>105</v>
      </c>
      <c r="BA344" s="89" t="s">
        <v>105</v>
      </c>
      <c r="BB344" s="89" t="s">
        <v>105</v>
      </c>
      <c r="BC344" s="89" t="s">
        <v>105</v>
      </c>
    </row>
    <row r="345" spans="1:55">
      <c r="A345" s="84" t="s">
        <v>325</v>
      </c>
      <c r="B345" s="84" t="s">
        <v>320</v>
      </c>
      <c r="C345" s="89" t="s">
        <v>105</v>
      </c>
      <c r="D345" s="89" t="s">
        <v>105</v>
      </c>
      <c r="E345" s="89" t="s">
        <v>105</v>
      </c>
      <c r="F345" s="89" t="s">
        <v>105</v>
      </c>
      <c r="G345" s="89" t="s">
        <v>105</v>
      </c>
      <c r="H345" s="89" t="s">
        <v>105</v>
      </c>
      <c r="I345" s="89" t="s">
        <v>105</v>
      </c>
      <c r="J345" s="89" t="s">
        <v>105</v>
      </c>
      <c r="K345" s="89" t="s">
        <v>105</v>
      </c>
      <c r="L345" s="89" t="s">
        <v>105</v>
      </c>
      <c r="M345" s="89" t="s">
        <v>105</v>
      </c>
      <c r="N345" s="89" t="s">
        <v>105</v>
      </c>
      <c r="O345" s="89" t="s">
        <v>105</v>
      </c>
      <c r="P345" s="89" t="s">
        <v>105</v>
      </c>
      <c r="Q345" s="89" t="s">
        <v>105</v>
      </c>
      <c r="R345" s="89" t="s">
        <v>105</v>
      </c>
      <c r="S345" s="89" t="s">
        <v>105</v>
      </c>
      <c r="T345" s="89" t="s">
        <v>105</v>
      </c>
      <c r="U345" s="89" t="s">
        <v>105</v>
      </c>
      <c r="V345" s="89" t="s">
        <v>105</v>
      </c>
      <c r="W345" s="89" t="s">
        <v>105</v>
      </c>
      <c r="X345" s="89" t="s">
        <v>105</v>
      </c>
      <c r="Y345" s="89" t="s">
        <v>105</v>
      </c>
      <c r="Z345" s="89" t="s">
        <v>105</v>
      </c>
      <c r="AA345" s="89" t="s">
        <v>105</v>
      </c>
      <c r="AB345" s="89" t="s">
        <v>105</v>
      </c>
      <c r="AC345" s="89" t="s">
        <v>105</v>
      </c>
      <c r="AD345" s="89" t="s">
        <v>105</v>
      </c>
      <c r="AE345" s="89" t="s">
        <v>105</v>
      </c>
      <c r="AF345" s="89" t="s">
        <v>105</v>
      </c>
      <c r="AG345" s="89" t="s">
        <v>105</v>
      </c>
      <c r="AH345" s="89" t="s">
        <v>105</v>
      </c>
      <c r="AI345" s="89" t="s">
        <v>105</v>
      </c>
      <c r="AJ345" s="89" t="s">
        <v>105</v>
      </c>
      <c r="AK345" s="89" t="s">
        <v>105</v>
      </c>
      <c r="AL345" s="89" t="s">
        <v>105</v>
      </c>
      <c r="AM345" s="89" t="s">
        <v>105</v>
      </c>
      <c r="AN345" s="89" t="s">
        <v>105</v>
      </c>
      <c r="AO345" s="89" t="s">
        <v>105</v>
      </c>
      <c r="AP345" s="89" t="s">
        <v>105</v>
      </c>
      <c r="AQ345" s="89" t="s">
        <v>105</v>
      </c>
      <c r="AR345" s="89" t="s">
        <v>105</v>
      </c>
      <c r="AS345" s="89" t="s">
        <v>105</v>
      </c>
      <c r="AT345" s="89" t="s">
        <v>105</v>
      </c>
      <c r="AU345" s="89" t="s">
        <v>105</v>
      </c>
      <c r="AV345" s="89" t="s">
        <v>105</v>
      </c>
      <c r="AW345" s="89" t="s">
        <v>105</v>
      </c>
      <c r="AX345" s="89" t="s">
        <v>105</v>
      </c>
      <c r="AY345" s="89" t="s">
        <v>105</v>
      </c>
      <c r="AZ345" s="89" t="s">
        <v>105</v>
      </c>
      <c r="BA345" s="89" t="s">
        <v>105</v>
      </c>
      <c r="BB345" s="89" t="s">
        <v>105</v>
      </c>
      <c r="BC345" s="89" t="s">
        <v>105</v>
      </c>
    </row>
    <row r="346" spans="1:55">
      <c r="A346" s="84" t="s">
        <v>325</v>
      </c>
      <c r="B346" s="84" t="s">
        <v>321</v>
      </c>
      <c r="C346" s="89" t="s">
        <v>105</v>
      </c>
      <c r="D346" s="89" t="s">
        <v>105</v>
      </c>
      <c r="E346" s="89" t="s">
        <v>105</v>
      </c>
      <c r="F346" s="89" t="s">
        <v>105</v>
      </c>
      <c r="G346" s="89" t="s">
        <v>105</v>
      </c>
      <c r="H346" s="89" t="s">
        <v>105</v>
      </c>
      <c r="I346" s="89" t="s">
        <v>105</v>
      </c>
      <c r="J346" s="89" t="s">
        <v>105</v>
      </c>
      <c r="K346" s="89" t="s">
        <v>105</v>
      </c>
      <c r="L346" s="89" t="s">
        <v>105</v>
      </c>
      <c r="M346" s="89" t="s">
        <v>105</v>
      </c>
      <c r="N346" s="89" t="s">
        <v>105</v>
      </c>
      <c r="O346" s="89" t="s">
        <v>105</v>
      </c>
      <c r="P346" s="89" t="s">
        <v>105</v>
      </c>
      <c r="Q346" s="89" t="s">
        <v>105</v>
      </c>
      <c r="R346" s="89" t="s">
        <v>105</v>
      </c>
      <c r="S346" s="89" t="s">
        <v>105</v>
      </c>
      <c r="T346" s="89" t="s">
        <v>105</v>
      </c>
      <c r="U346" s="89" t="s">
        <v>105</v>
      </c>
      <c r="V346" s="89" t="s">
        <v>105</v>
      </c>
      <c r="W346" s="89" t="s">
        <v>105</v>
      </c>
      <c r="X346" s="89" t="s">
        <v>105</v>
      </c>
      <c r="Y346" s="89" t="s">
        <v>105</v>
      </c>
      <c r="Z346" s="89" t="s">
        <v>105</v>
      </c>
      <c r="AA346" s="89" t="s">
        <v>105</v>
      </c>
      <c r="AB346" s="89" t="s">
        <v>105</v>
      </c>
      <c r="AC346" s="89" t="s">
        <v>105</v>
      </c>
      <c r="AD346" s="89" t="s">
        <v>105</v>
      </c>
      <c r="AE346" s="89" t="s">
        <v>105</v>
      </c>
      <c r="AF346" s="89" t="s">
        <v>105</v>
      </c>
      <c r="AG346" s="89" t="s">
        <v>105</v>
      </c>
      <c r="AH346" s="89" t="s">
        <v>105</v>
      </c>
      <c r="AI346" s="89" t="s">
        <v>105</v>
      </c>
      <c r="AJ346" s="89" t="s">
        <v>105</v>
      </c>
      <c r="AK346" s="89" t="s">
        <v>105</v>
      </c>
      <c r="AL346" s="89" t="s">
        <v>105</v>
      </c>
      <c r="AM346" s="89" t="s">
        <v>105</v>
      </c>
      <c r="AN346" s="89" t="s">
        <v>105</v>
      </c>
      <c r="AO346" s="89" t="s">
        <v>105</v>
      </c>
      <c r="AP346" s="89" t="s">
        <v>105</v>
      </c>
      <c r="AQ346" s="89" t="s">
        <v>105</v>
      </c>
      <c r="AR346" s="89" t="s">
        <v>105</v>
      </c>
      <c r="AS346" s="89" t="s">
        <v>105</v>
      </c>
      <c r="AT346" s="89" t="s">
        <v>105</v>
      </c>
      <c r="AU346" s="89" t="s">
        <v>105</v>
      </c>
      <c r="AV346" s="89" t="s">
        <v>105</v>
      </c>
      <c r="AW346" s="89" t="s">
        <v>105</v>
      </c>
      <c r="AX346" s="89" t="s">
        <v>105</v>
      </c>
      <c r="AY346" s="89" t="s">
        <v>105</v>
      </c>
      <c r="AZ346" s="89" t="s">
        <v>105</v>
      </c>
      <c r="BA346" s="89" t="s">
        <v>105</v>
      </c>
      <c r="BB346" s="89" t="s">
        <v>105</v>
      </c>
      <c r="BC346" s="89" t="s">
        <v>105</v>
      </c>
    </row>
    <row r="347" spans="1:55">
      <c r="A347" s="84" t="s">
        <v>326</v>
      </c>
      <c r="B347" s="84" t="s">
        <v>303</v>
      </c>
      <c r="C347" s="85">
        <v>1</v>
      </c>
      <c r="D347" s="86">
        <v>1.00502</v>
      </c>
      <c r="E347" s="86">
        <v>1.0392600000000001</v>
      </c>
      <c r="F347" s="86">
        <v>1.1024700000000001</v>
      </c>
      <c r="G347" s="86">
        <v>1.0372399999999999</v>
      </c>
      <c r="H347" s="86">
        <v>1.04159</v>
      </c>
      <c r="I347" s="86">
        <v>1.0445899999999999</v>
      </c>
      <c r="J347" s="86">
        <v>1.04576</v>
      </c>
      <c r="K347" s="86">
        <v>1.05165</v>
      </c>
      <c r="L347" s="86">
        <v>1.0522100000000001</v>
      </c>
      <c r="M347" s="86">
        <v>1.0543400000000001</v>
      </c>
      <c r="N347" s="86">
        <v>1.0601</v>
      </c>
      <c r="O347" s="85">
        <v>0.98736000000000002</v>
      </c>
      <c r="P347" s="85">
        <v>0.88951199999999997</v>
      </c>
      <c r="Q347" s="87">
        <v>17.128699999999998</v>
      </c>
      <c r="R347" s="87">
        <v>11.17</v>
      </c>
      <c r="S347" s="86">
        <v>1.2347699999999999</v>
      </c>
      <c r="T347" s="85">
        <v>0.78305899999999995</v>
      </c>
      <c r="U347" s="85">
        <v>0.89810800000000002</v>
      </c>
      <c r="V347" s="85">
        <v>0.69955299999999998</v>
      </c>
      <c r="W347" s="85">
        <v>0.71550199999999997</v>
      </c>
      <c r="X347" s="86">
        <v>1.2867599999999999</v>
      </c>
      <c r="Y347" s="86">
        <v>3.7961</v>
      </c>
      <c r="Z347" s="85">
        <v>0.819434</v>
      </c>
      <c r="AA347" s="85">
        <v>0.72492699999999999</v>
      </c>
      <c r="AB347" s="85">
        <v>0.69721100000000003</v>
      </c>
      <c r="AC347" s="85">
        <v>0.58194400000000002</v>
      </c>
      <c r="AD347" s="85">
        <v>0.95154399999999995</v>
      </c>
      <c r="AE347" s="88">
        <v>160.52199999999999</v>
      </c>
      <c r="AF347" s="85">
        <v>0.87777300000000003</v>
      </c>
      <c r="AG347" s="86">
        <v>1.08731</v>
      </c>
      <c r="AH347" s="86">
        <v>1.03288</v>
      </c>
      <c r="AI347" s="86">
        <v>2.6570900000000002</v>
      </c>
      <c r="AJ347" s="85">
        <v>0.54433500000000001</v>
      </c>
      <c r="AK347" s="86">
        <v>1.9296599999999999</v>
      </c>
      <c r="AL347" s="85">
        <v>0.718171</v>
      </c>
      <c r="AM347" s="85">
        <v>0.76695999999999998</v>
      </c>
      <c r="AN347" s="86">
        <v>1.44279</v>
      </c>
      <c r="AO347" s="87">
        <v>16.577200000000001</v>
      </c>
      <c r="AP347" s="85">
        <v>0.86704000000000003</v>
      </c>
      <c r="AQ347" s="88">
        <v>217.67699999999999</v>
      </c>
      <c r="AR347" s="87">
        <v>14.837899999999999</v>
      </c>
      <c r="AS347" s="86">
        <v>2.1154600000000001</v>
      </c>
      <c r="AT347" s="85">
        <v>0.46786800000000001</v>
      </c>
      <c r="AU347" s="85">
        <v>0.49418899999999999</v>
      </c>
      <c r="AV347" s="87">
        <v>26.754799999999999</v>
      </c>
      <c r="AW347" s="87">
        <v>72.803600000000003</v>
      </c>
      <c r="AX347" s="87">
        <v>63.7774</v>
      </c>
      <c r="AY347" s="86">
        <v>1.2525299999999999</v>
      </c>
      <c r="AZ347" s="85">
        <v>0.79988700000000001</v>
      </c>
      <c r="BA347" s="89" t="s">
        <v>105</v>
      </c>
      <c r="BB347" s="89" t="s">
        <v>105</v>
      </c>
      <c r="BC347" s="89" t="s">
        <v>105</v>
      </c>
    </row>
    <row r="348" spans="1:55">
      <c r="A348" s="84" t="s">
        <v>326</v>
      </c>
      <c r="B348" s="84" t="s">
        <v>304</v>
      </c>
      <c r="C348" s="85">
        <v>0.99500999999999995</v>
      </c>
      <c r="D348" s="86">
        <v>1</v>
      </c>
      <c r="E348" s="86">
        <v>1.03407</v>
      </c>
      <c r="F348" s="86">
        <v>1.0969599999999999</v>
      </c>
      <c r="G348" s="86">
        <v>1.03206</v>
      </c>
      <c r="H348" s="86">
        <v>1.0363899999999999</v>
      </c>
      <c r="I348" s="86">
        <v>1.03938</v>
      </c>
      <c r="J348" s="86">
        <v>1.04054</v>
      </c>
      <c r="K348" s="86">
        <v>1.0464</v>
      </c>
      <c r="L348" s="86">
        <v>1.0469599999999999</v>
      </c>
      <c r="M348" s="86">
        <v>1.04908</v>
      </c>
      <c r="N348" s="86">
        <v>1.05481</v>
      </c>
      <c r="O348" s="85">
        <v>0.982433</v>
      </c>
      <c r="P348" s="85">
        <v>0.885073</v>
      </c>
      <c r="Q348" s="87">
        <v>17.043199999999999</v>
      </c>
      <c r="R348" s="87">
        <v>11.1142</v>
      </c>
      <c r="S348" s="86">
        <v>1.2285999999999999</v>
      </c>
      <c r="T348" s="85">
        <v>0.77915199999999996</v>
      </c>
      <c r="U348" s="85">
        <v>0.89362600000000003</v>
      </c>
      <c r="V348" s="85">
        <v>0.69606199999999996</v>
      </c>
      <c r="W348" s="85">
        <v>0.71193200000000001</v>
      </c>
      <c r="X348" s="86">
        <v>1.28034</v>
      </c>
      <c r="Y348" s="86">
        <v>3.7771599999999999</v>
      </c>
      <c r="Z348" s="85">
        <v>0.81534499999999999</v>
      </c>
      <c r="AA348" s="85">
        <v>0.72130899999999998</v>
      </c>
      <c r="AB348" s="85">
        <v>0.69373200000000002</v>
      </c>
      <c r="AC348" s="85">
        <v>0.57904</v>
      </c>
      <c r="AD348" s="85">
        <v>0.94679599999999997</v>
      </c>
      <c r="AE348" s="88">
        <v>159.721</v>
      </c>
      <c r="AF348" s="85">
        <v>0.87339299999999997</v>
      </c>
      <c r="AG348" s="86">
        <v>1.08188</v>
      </c>
      <c r="AH348" s="86">
        <v>1.02773</v>
      </c>
      <c r="AI348" s="86">
        <v>2.6438299999999999</v>
      </c>
      <c r="AJ348" s="85">
        <v>0.54161899999999996</v>
      </c>
      <c r="AK348" s="86">
        <v>1.9200299999999999</v>
      </c>
      <c r="AL348" s="85">
        <v>0.71458699999999997</v>
      </c>
      <c r="AM348" s="85">
        <v>0.76313299999999995</v>
      </c>
      <c r="AN348" s="86">
        <v>1.4355899999999999</v>
      </c>
      <c r="AO348" s="87">
        <v>16.494499999999999</v>
      </c>
      <c r="AP348" s="85">
        <v>0.86271299999999995</v>
      </c>
      <c r="AQ348" s="88">
        <v>216.59100000000001</v>
      </c>
      <c r="AR348" s="87">
        <v>14.7639</v>
      </c>
      <c r="AS348" s="86">
        <v>2.1049000000000002</v>
      </c>
      <c r="AT348" s="85">
        <v>0.46553299999999997</v>
      </c>
      <c r="AU348" s="85">
        <v>0.49172199999999999</v>
      </c>
      <c r="AV348" s="87">
        <v>26.621300000000002</v>
      </c>
      <c r="AW348" s="87">
        <v>72.440299999999993</v>
      </c>
      <c r="AX348" s="87">
        <v>63.459200000000003</v>
      </c>
      <c r="AY348" s="86">
        <v>1.2462800000000001</v>
      </c>
      <c r="AZ348" s="85">
        <v>0.79589500000000002</v>
      </c>
      <c r="BA348" s="89" t="s">
        <v>105</v>
      </c>
      <c r="BB348" s="89" t="s">
        <v>105</v>
      </c>
      <c r="BC348" s="89" t="s">
        <v>105</v>
      </c>
    </row>
    <row r="349" spans="1:55">
      <c r="A349" s="84" t="s">
        <v>326</v>
      </c>
      <c r="B349" s="84" t="s">
        <v>305</v>
      </c>
      <c r="C349" s="85">
        <v>0.907057</v>
      </c>
      <c r="D349" s="85">
        <v>0.91160699999999995</v>
      </c>
      <c r="E349" s="85">
        <v>0.94266700000000003</v>
      </c>
      <c r="F349" s="85">
        <v>1</v>
      </c>
      <c r="G349" s="85">
        <v>0.94083499999999998</v>
      </c>
      <c r="H349" s="85">
        <v>0.94478200000000001</v>
      </c>
      <c r="I349" s="85">
        <v>0.94750699999999999</v>
      </c>
      <c r="J349" s="85">
        <v>0.94856499999999999</v>
      </c>
      <c r="K349" s="85">
        <v>0.95390299999999995</v>
      </c>
      <c r="L349" s="85">
        <v>0.95441900000000002</v>
      </c>
      <c r="M349" s="85">
        <v>0.956349</v>
      </c>
      <c r="N349" s="85">
        <v>0.96157199999999998</v>
      </c>
      <c r="O349" s="85">
        <v>0.89559200000000005</v>
      </c>
      <c r="P349" s="85">
        <v>0.80683800000000006</v>
      </c>
      <c r="Q349" s="87">
        <v>15.5367</v>
      </c>
      <c r="R349" s="87">
        <v>10.1318</v>
      </c>
      <c r="S349" s="86">
        <v>1.1200000000000001</v>
      </c>
      <c r="T349" s="85">
        <v>0.71028000000000002</v>
      </c>
      <c r="U349" s="85">
        <v>0.81463600000000003</v>
      </c>
      <c r="V349" s="85">
        <v>0.63453499999999996</v>
      </c>
      <c r="W349" s="85">
        <v>0.64900199999999997</v>
      </c>
      <c r="X349" s="86">
        <v>1.16716</v>
      </c>
      <c r="Y349" s="86">
        <v>3.4432800000000001</v>
      </c>
      <c r="Z349" s="85">
        <v>0.74327399999999999</v>
      </c>
      <c r="AA349" s="85">
        <v>0.65754999999999997</v>
      </c>
      <c r="AB349" s="85">
        <v>0.63241099999999995</v>
      </c>
      <c r="AC349" s="85">
        <v>0.52785700000000002</v>
      </c>
      <c r="AD349" s="85">
        <v>0.86310500000000001</v>
      </c>
      <c r="AE349" s="88">
        <v>145.602</v>
      </c>
      <c r="AF349" s="85">
        <v>0.79619099999999998</v>
      </c>
      <c r="AG349" s="85">
        <v>0.98624800000000001</v>
      </c>
      <c r="AH349" s="85">
        <v>0.93688400000000005</v>
      </c>
      <c r="AI349" s="86">
        <v>2.4101300000000001</v>
      </c>
      <c r="AJ349" s="85">
        <v>0.49374299999999999</v>
      </c>
      <c r="AK349" s="86">
        <v>1.75031</v>
      </c>
      <c r="AL349" s="85">
        <v>0.65142199999999995</v>
      </c>
      <c r="AM349" s="85">
        <v>0.69567699999999999</v>
      </c>
      <c r="AN349" s="86">
        <v>1.3086899999999999</v>
      </c>
      <c r="AO349" s="87">
        <v>15.0365</v>
      </c>
      <c r="AP349" s="85">
        <v>0.78645500000000002</v>
      </c>
      <c r="AQ349" s="88">
        <v>197.44499999999999</v>
      </c>
      <c r="AR349" s="87">
        <v>13.4589</v>
      </c>
      <c r="AS349" s="86">
        <v>1.9188400000000001</v>
      </c>
      <c r="AT349" s="85">
        <v>0.42438300000000001</v>
      </c>
      <c r="AU349" s="85">
        <v>0.44825700000000002</v>
      </c>
      <c r="AV349" s="87">
        <v>24.2682</v>
      </c>
      <c r="AW349" s="87">
        <v>66.037099999999995</v>
      </c>
      <c r="AX349" s="87">
        <v>57.849800000000002</v>
      </c>
      <c r="AY349" s="86">
        <v>1.13612</v>
      </c>
      <c r="AZ349" s="85">
        <v>0.72554300000000005</v>
      </c>
      <c r="BA349" s="89" t="s">
        <v>105</v>
      </c>
      <c r="BB349" s="89" t="s">
        <v>105</v>
      </c>
      <c r="BC349" s="89" t="s">
        <v>105</v>
      </c>
    </row>
    <row r="350" spans="1:55">
      <c r="A350" s="84" t="s">
        <v>326</v>
      </c>
      <c r="B350" s="84" t="s">
        <v>306</v>
      </c>
      <c r="C350" s="91">
        <v>100</v>
      </c>
      <c r="D350" s="91">
        <v>100.5</v>
      </c>
      <c r="E350" s="91">
        <v>103.9</v>
      </c>
      <c r="F350" s="91">
        <v>110.2</v>
      </c>
      <c r="G350" s="91">
        <v>103.7</v>
      </c>
      <c r="H350" s="91">
        <v>104.2</v>
      </c>
      <c r="I350" s="91">
        <v>104.5</v>
      </c>
      <c r="J350" s="91">
        <v>104.6</v>
      </c>
      <c r="K350" s="91">
        <v>105.2</v>
      </c>
      <c r="L350" s="91">
        <v>105.2</v>
      </c>
      <c r="M350" s="91">
        <v>105.4</v>
      </c>
      <c r="N350" s="91">
        <v>106</v>
      </c>
      <c r="O350" s="91">
        <v>98.7</v>
      </c>
      <c r="P350" s="91">
        <v>45.5</v>
      </c>
      <c r="Q350" s="91">
        <v>62.8</v>
      </c>
      <c r="R350" s="91">
        <v>149.80000000000001</v>
      </c>
      <c r="S350" s="91">
        <v>123.5</v>
      </c>
      <c r="T350" s="91">
        <v>78.3</v>
      </c>
      <c r="U350" s="91">
        <v>89.8</v>
      </c>
      <c r="V350" s="91">
        <v>70</v>
      </c>
      <c r="W350" s="91">
        <v>71.599999999999994</v>
      </c>
      <c r="X350" s="91">
        <v>128.69999999999999</v>
      </c>
      <c r="Y350" s="91">
        <v>49.9</v>
      </c>
      <c r="Z350" s="91">
        <v>81.900000000000006</v>
      </c>
      <c r="AA350" s="91">
        <v>72.5</v>
      </c>
      <c r="AB350" s="91">
        <v>69.7</v>
      </c>
      <c r="AC350" s="91">
        <v>58.2</v>
      </c>
      <c r="AD350" s="91">
        <v>95.2</v>
      </c>
      <c r="AE350" s="91">
        <v>51.8</v>
      </c>
      <c r="AF350" s="91">
        <v>87.8</v>
      </c>
      <c r="AG350" s="91">
        <v>108.7</v>
      </c>
      <c r="AH350" s="91">
        <v>103.3</v>
      </c>
      <c r="AI350" s="91">
        <v>63.5</v>
      </c>
      <c r="AJ350" s="91">
        <v>54.4</v>
      </c>
      <c r="AK350" s="91">
        <v>43.4</v>
      </c>
      <c r="AL350" s="91">
        <v>71.8</v>
      </c>
      <c r="AM350" s="91">
        <v>76.7</v>
      </c>
      <c r="AN350" s="91">
        <v>144.30000000000001</v>
      </c>
      <c r="AO350" s="91">
        <v>177.2</v>
      </c>
      <c r="AP350" s="91">
        <v>119.5</v>
      </c>
      <c r="AQ350" s="91">
        <v>148.80000000000001</v>
      </c>
      <c r="AR350" s="91">
        <v>165.8</v>
      </c>
      <c r="AS350" s="91">
        <v>198.1</v>
      </c>
      <c r="AT350" s="91">
        <v>46.8</v>
      </c>
      <c r="AU350" s="91">
        <v>49.4</v>
      </c>
      <c r="AV350" s="91">
        <v>43.4</v>
      </c>
      <c r="AW350" s="91">
        <v>52.1</v>
      </c>
      <c r="AX350" s="91">
        <v>52.8</v>
      </c>
      <c r="AY350" s="91">
        <v>41.4</v>
      </c>
      <c r="AZ350" s="91">
        <v>40.9</v>
      </c>
      <c r="BA350" s="89" t="s">
        <v>105</v>
      </c>
      <c r="BB350" s="89" t="s">
        <v>105</v>
      </c>
      <c r="BC350" s="89" t="s">
        <v>105</v>
      </c>
    </row>
    <row r="351" spans="1:55">
      <c r="A351" s="84" t="s">
        <v>326</v>
      </c>
      <c r="B351" s="84" t="s">
        <v>307</v>
      </c>
      <c r="C351" s="91">
        <v>99.5</v>
      </c>
      <c r="D351" s="91">
        <v>100</v>
      </c>
      <c r="E351" s="91">
        <v>103.4</v>
      </c>
      <c r="F351" s="91">
        <v>109.7</v>
      </c>
      <c r="G351" s="91">
        <v>103.2</v>
      </c>
      <c r="H351" s="91">
        <v>103.6</v>
      </c>
      <c r="I351" s="91">
        <v>103.9</v>
      </c>
      <c r="J351" s="91">
        <v>104.1</v>
      </c>
      <c r="K351" s="91">
        <v>104.6</v>
      </c>
      <c r="L351" s="91">
        <v>104.7</v>
      </c>
      <c r="M351" s="91">
        <v>104.9</v>
      </c>
      <c r="N351" s="91">
        <v>105.5</v>
      </c>
      <c r="O351" s="91">
        <v>98.2</v>
      </c>
      <c r="P351" s="91">
        <v>45.3</v>
      </c>
      <c r="Q351" s="91">
        <v>62.5</v>
      </c>
      <c r="R351" s="91">
        <v>149</v>
      </c>
      <c r="S351" s="91">
        <v>122.9</v>
      </c>
      <c r="T351" s="91">
        <v>77.900000000000006</v>
      </c>
      <c r="U351" s="91">
        <v>89.4</v>
      </c>
      <c r="V351" s="91">
        <v>69.599999999999994</v>
      </c>
      <c r="W351" s="91">
        <v>71.2</v>
      </c>
      <c r="X351" s="91">
        <v>128</v>
      </c>
      <c r="Y351" s="91">
        <v>49.6</v>
      </c>
      <c r="Z351" s="91">
        <v>81.5</v>
      </c>
      <c r="AA351" s="91">
        <v>72.099999999999994</v>
      </c>
      <c r="AB351" s="91">
        <v>69.400000000000006</v>
      </c>
      <c r="AC351" s="91">
        <v>57.9</v>
      </c>
      <c r="AD351" s="91">
        <v>94.7</v>
      </c>
      <c r="AE351" s="91">
        <v>51.5</v>
      </c>
      <c r="AF351" s="91">
        <v>87.3</v>
      </c>
      <c r="AG351" s="91">
        <v>108.2</v>
      </c>
      <c r="AH351" s="91">
        <v>102.8</v>
      </c>
      <c r="AI351" s="91">
        <v>63.2</v>
      </c>
      <c r="AJ351" s="91">
        <v>54.2</v>
      </c>
      <c r="AK351" s="91">
        <v>43.2</v>
      </c>
      <c r="AL351" s="91">
        <v>71.5</v>
      </c>
      <c r="AM351" s="91">
        <v>76.3</v>
      </c>
      <c r="AN351" s="91">
        <v>143.6</v>
      </c>
      <c r="AO351" s="91">
        <v>176.3</v>
      </c>
      <c r="AP351" s="91">
        <v>118.9</v>
      </c>
      <c r="AQ351" s="91">
        <v>148</v>
      </c>
      <c r="AR351" s="91">
        <v>165</v>
      </c>
      <c r="AS351" s="91">
        <v>197.1</v>
      </c>
      <c r="AT351" s="91">
        <v>46.6</v>
      </c>
      <c r="AU351" s="91">
        <v>49.2</v>
      </c>
      <c r="AV351" s="91">
        <v>43.2</v>
      </c>
      <c r="AW351" s="91">
        <v>51.8</v>
      </c>
      <c r="AX351" s="91">
        <v>52.6</v>
      </c>
      <c r="AY351" s="91">
        <v>41.2</v>
      </c>
      <c r="AZ351" s="91">
        <v>40.700000000000003</v>
      </c>
      <c r="BA351" s="89" t="s">
        <v>105</v>
      </c>
      <c r="BB351" s="89" t="s">
        <v>105</v>
      </c>
      <c r="BC351" s="89" t="s">
        <v>105</v>
      </c>
    </row>
    <row r="352" spans="1:55">
      <c r="A352" s="84" t="s">
        <v>326</v>
      </c>
      <c r="B352" s="84" t="s">
        <v>308</v>
      </c>
      <c r="C352" s="91">
        <v>90.7</v>
      </c>
      <c r="D352" s="91">
        <v>91.2</v>
      </c>
      <c r="E352" s="91">
        <v>94.3</v>
      </c>
      <c r="F352" s="91">
        <v>100</v>
      </c>
      <c r="G352" s="91">
        <v>94.1</v>
      </c>
      <c r="H352" s="91">
        <v>94.5</v>
      </c>
      <c r="I352" s="91">
        <v>94.8</v>
      </c>
      <c r="J352" s="91">
        <v>94.9</v>
      </c>
      <c r="K352" s="91">
        <v>95.4</v>
      </c>
      <c r="L352" s="91">
        <v>95.4</v>
      </c>
      <c r="M352" s="91">
        <v>95.6</v>
      </c>
      <c r="N352" s="91">
        <v>96.2</v>
      </c>
      <c r="O352" s="91">
        <v>89.6</v>
      </c>
      <c r="P352" s="91">
        <v>41.3</v>
      </c>
      <c r="Q352" s="91">
        <v>57</v>
      </c>
      <c r="R352" s="91">
        <v>135.80000000000001</v>
      </c>
      <c r="S352" s="91">
        <v>112</v>
      </c>
      <c r="T352" s="91">
        <v>71</v>
      </c>
      <c r="U352" s="91">
        <v>81.5</v>
      </c>
      <c r="V352" s="91">
        <v>63.5</v>
      </c>
      <c r="W352" s="91">
        <v>64.900000000000006</v>
      </c>
      <c r="X352" s="91">
        <v>116.7</v>
      </c>
      <c r="Y352" s="91">
        <v>45.2</v>
      </c>
      <c r="Z352" s="91">
        <v>74.3</v>
      </c>
      <c r="AA352" s="91">
        <v>65.8</v>
      </c>
      <c r="AB352" s="91">
        <v>63.2</v>
      </c>
      <c r="AC352" s="91">
        <v>52.8</v>
      </c>
      <c r="AD352" s="91">
        <v>86.3</v>
      </c>
      <c r="AE352" s="91">
        <v>47</v>
      </c>
      <c r="AF352" s="91">
        <v>79.599999999999994</v>
      </c>
      <c r="AG352" s="91">
        <v>98.6</v>
      </c>
      <c r="AH352" s="91">
        <v>93.7</v>
      </c>
      <c r="AI352" s="91">
        <v>57.6</v>
      </c>
      <c r="AJ352" s="91">
        <v>49.4</v>
      </c>
      <c r="AK352" s="91">
        <v>39.4</v>
      </c>
      <c r="AL352" s="91">
        <v>65.099999999999994</v>
      </c>
      <c r="AM352" s="91">
        <v>69.599999999999994</v>
      </c>
      <c r="AN352" s="91">
        <v>130.9</v>
      </c>
      <c r="AO352" s="91">
        <v>160.80000000000001</v>
      </c>
      <c r="AP352" s="91">
        <v>108.4</v>
      </c>
      <c r="AQ352" s="91">
        <v>135</v>
      </c>
      <c r="AR352" s="91">
        <v>150.4</v>
      </c>
      <c r="AS352" s="91">
        <v>179.7</v>
      </c>
      <c r="AT352" s="91">
        <v>42.4</v>
      </c>
      <c r="AU352" s="91">
        <v>44.8</v>
      </c>
      <c r="AV352" s="91">
        <v>39.4</v>
      </c>
      <c r="AW352" s="91">
        <v>47.3</v>
      </c>
      <c r="AX352" s="91">
        <v>47.9</v>
      </c>
      <c r="AY352" s="91">
        <v>37.6</v>
      </c>
      <c r="AZ352" s="91">
        <v>37.1</v>
      </c>
      <c r="BA352" s="89" t="s">
        <v>105</v>
      </c>
      <c r="BB352" s="89" t="s">
        <v>105</v>
      </c>
      <c r="BC352" s="89" t="s">
        <v>105</v>
      </c>
    </row>
    <row r="353" spans="1:55">
      <c r="A353" s="84" t="s">
        <v>326</v>
      </c>
      <c r="B353" s="84" t="s">
        <v>309</v>
      </c>
      <c r="C353" s="89" t="s">
        <v>105</v>
      </c>
      <c r="D353" s="89" t="s">
        <v>105</v>
      </c>
      <c r="E353" s="89" t="s">
        <v>105</v>
      </c>
      <c r="F353" s="89" t="s">
        <v>105</v>
      </c>
      <c r="G353" s="89" t="s">
        <v>105</v>
      </c>
      <c r="H353" s="89" t="s">
        <v>105</v>
      </c>
      <c r="I353" s="89" t="s">
        <v>105</v>
      </c>
      <c r="J353" s="89" t="s">
        <v>105</v>
      </c>
      <c r="K353" s="89" t="s">
        <v>105</v>
      </c>
      <c r="L353" s="89" t="s">
        <v>105</v>
      </c>
      <c r="M353" s="89" t="s">
        <v>105</v>
      </c>
      <c r="N353" s="89" t="s">
        <v>105</v>
      </c>
      <c r="O353" s="89" t="s">
        <v>105</v>
      </c>
      <c r="P353" s="89" t="s">
        <v>105</v>
      </c>
      <c r="Q353" s="89" t="s">
        <v>105</v>
      </c>
      <c r="R353" s="89" t="s">
        <v>105</v>
      </c>
      <c r="S353" s="89" t="s">
        <v>105</v>
      </c>
      <c r="T353" s="89" t="s">
        <v>105</v>
      </c>
      <c r="U353" s="89" t="s">
        <v>105</v>
      </c>
      <c r="V353" s="89" t="s">
        <v>105</v>
      </c>
      <c r="W353" s="89" t="s">
        <v>105</v>
      </c>
      <c r="X353" s="89" t="s">
        <v>105</v>
      </c>
      <c r="Y353" s="89" t="s">
        <v>105</v>
      </c>
      <c r="Z353" s="89" t="s">
        <v>105</v>
      </c>
      <c r="AA353" s="89" t="s">
        <v>105</v>
      </c>
      <c r="AB353" s="89" t="s">
        <v>105</v>
      </c>
      <c r="AC353" s="89" t="s">
        <v>105</v>
      </c>
      <c r="AD353" s="89" t="s">
        <v>105</v>
      </c>
      <c r="AE353" s="89" t="s">
        <v>105</v>
      </c>
      <c r="AF353" s="89" t="s">
        <v>105</v>
      </c>
      <c r="AG353" s="89" t="s">
        <v>105</v>
      </c>
      <c r="AH353" s="89" t="s">
        <v>105</v>
      </c>
      <c r="AI353" s="89" t="s">
        <v>105</v>
      </c>
      <c r="AJ353" s="89" t="s">
        <v>105</v>
      </c>
      <c r="AK353" s="89" t="s">
        <v>105</v>
      </c>
      <c r="AL353" s="89" t="s">
        <v>105</v>
      </c>
      <c r="AM353" s="89" t="s">
        <v>105</v>
      </c>
      <c r="AN353" s="89" t="s">
        <v>105</v>
      </c>
      <c r="AO353" s="89" t="s">
        <v>105</v>
      </c>
      <c r="AP353" s="89" t="s">
        <v>105</v>
      </c>
      <c r="AQ353" s="89" t="s">
        <v>105</v>
      </c>
      <c r="AR353" s="89" t="s">
        <v>105</v>
      </c>
      <c r="AS353" s="89" t="s">
        <v>105</v>
      </c>
      <c r="AT353" s="89" t="s">
        <v>105</v>
      </c>
      <c r="AU353" s="89" t="s">
        <v>105</v>
      </c>
      <c r="AV353" s="89" t="s">
        <v>105</v>
      </c>
      <c r="AW353" s="89" t="s">
        <v>105</v>
      </c>
      <c r="AX353" s="89" t="s">
        <v>105</v>
      </c>
      <c r="AY353" s="89" t="s">
        <v>105</v>
      </c>
      <c r="AZ353" s="89" t="s">
        <v>105</v>
      </c>
      <c r="BA353" s="89" t="s">
        <v>105</v>
      </c>
      <c r="BB353" s="89" t="s">
        <v>105</v>
      </c>
      <c r="BC353" s="89" t="s">
        <v>105</v>
      </c>
    </row>
    <row r="354" spans="1:55">
      <c r="A354" s="84" t="s">
        <v>326</v>
      </c>
      <c r="B354" s="84" t="s">
        <v>310</v>
      </c>
      <c r="C354" s="89" t="s">
        <v>105</v>
      </c>
      <c r="D354" s="89" t="s">
        <v>105</v>
      </c>
      <c r="E354" s="89" t="s">
        <v>105</v>
      </c>
      <c r="F354" s="89" t="s">
        <v>105</v>
      </c>
      <c r="G354" s="89" t="s">
        <v>105</v>
      </c>
      <c r="H354" s="89" t="s">
        <v>105</v>
      </c>
      <c r="I354" s="89" t="s">
        <v>105</v>
      </c>
      <c r="J354" s="89" t="s">
        <v>105</v>
      </c>
      <c r="K354" s="89" t="s">
        <v>105</v>
      </c>
      <c r="L354" s="89" t="s">
        <v>105</v>
      </c>
      <c r="M354" s="89" t="s">
        <v>105</v>
      </c>
      <c r="N354" s="89" t="s">
        <v>105</v>
      </c>
      <c r="O354" s="89" t="s">
        <v>105</v>
      </c>
      <c r="P354" s="89" t="s">
        <v>105</v>
      </c>
      <c r="Q354" s="89" t="s">
        <v>105</v>
      </c>
      <c r="R354" s="89" t="s">
        <v>105</v>
      </c>
      <c r="S354" s="89" t="s">
        <v>105</v>
      </c>
      <c r="T354" s="89" t="s">
        <v>105</v>
      </c>
      <c r="U354" s="89" t="s">
        <v>105</v>
      </c>
      <c r="V354" s="89" t="s">
        <v>105</v>
      </c>
      <c r="W354" s="89" t="s">
        <v>105</v>
      </c>
      <c r="X354" s="89" t="s">
        <v>105</v>
      </c>
      <c r="Y354" s="89" t="s">
        <v>105</v>
      </c>
      <c r="Z354" s="89" t="s">
        <v>105</v>
      </c>
      <c r="AA354" s="89" t="s">
        <v>105</v>
      </c>
      <c r="AB354" s="89" t="s">
        <v>105</v>
      </c>
      <c r="AC354" s="89" t="s">
        <v>105</v>
      </c>
      <c r="AD354" s="89" t="s">
        <v>105</v>
      </c>
      <c r="AE354" s="89" t="s">
        <v>105</v>
      </c>
      <c r="AF354" s="89" t="s">
        <v>105</v>
      </c>
      <c r="AG354" s="89" t="s">
        <v>105</v>
      </c>
      <c r="AH354" s="89" t="s">
        <v>105</v>
      </c>
      <c r="AI354" s="89" t="s">
        <v>105</v>
      </c>
      <c r="AJ354" s="89" t="s">
        <v>105</v>
      </c>
      <c r="AK354" s="89" t="s">
        <v>105</v>
      </c>
      <c r="AL354" s="89" t="s">
        <v>105</v>
      </c>
      <c r="AM354" s="89" t="s">
        <v>105</v>
      </c>
      <c r="AN354" s="89" t="s">
        <v>105</v>
      </c>
      <c r="AO354" s="89" t="s">
        <v>105</v>
      </c>
      <c r="AP354" s="89" t="s">
        <v>105</v>
      </c>
      <c r="AQ354" s="89" t="s">
        <v>105</v>
      </c>
      <c r="AR354" s="89" t="s">
        <v>105</v>
      </c>
      <c r="AS354" s="89" t="s">
        <v>105</v>
      </c>
      <c r="AT354" s="89" t="s">
        <v>105</v>
      </c>
      <c r="AU354" s="89" t="s">
        <v>105</v>
      </c>
      <c r="AV354" s="89" t="s">
        <v>105</v>
      </c>
      <c r="AW354" s="89" t="s">
        <v>105</v>
      </c>
      <c r="AX354" s="89" t="s">
        <v>105</v>
      </c>
      <c r="AY354" s="89" t="s">
        <v>105</v>
      </c>
      <c r="AZ354" s="89" t="s">
        <v>105</v>
      </c>
      <c r="BA354" s="89" t="s">
        <v>105</v>
      </c>
      <c r="BB354" s="89" t="s">
        <v>105</v>
      </c>
      <c r="BC354" s="89" t="s">
        <v>105</v>
      </c>
    </row>
    <row r="355" spans="1:55">
      <c r="A355" s="84" t="s">
        <v>326</v>
      </c>
      <c r="B355" s="84" t="s">
        <v>311</v>
      </c>
      <c r="C355" s="89" t="s">
        <v>105</v>
      </c>
      <c r="D355" s="89" t="s">
        <v>105</v>
      </c>
      <c r="E355" s="89" t="s">
        <v>105</v>
      </c>
      <c r="F355" s="89" t="s">
        <v>105</v>
      </c>
      <c r="G355" s="89" t="s">
        <v>105</v>
      </c>
      <c r="H355" s="89" t="s">
        <v>105</v>
      </c>
      <c r="I355" s="89" t="s">
        <v>105</v>
      </c>
      <c r="J355" s="89" t="s">
        <v>105</v>
      </c>
      <c r="K355" s="89" t="s">
        <v>105</v>
      </c>
      <c r="L355" s="89" t="s">
        <v>105</v>
      </c>
      <c r="M355" s="89" t="s">
        <v>105</v>
      </c>
      <c r="N355" s="89" t="s">
        <v>105</v>
      </c>
      <c r="O355" s="89" t="s">
        <v>105</v>
      </c>
      <c r="P355" s="89" t="s">
        <v>105</v>
      </c>
      <c r="Q355" s="89" t="s">
        <v>105</v>
      </c>
      <c r="R355" s="89" t="s">
        <v>105</v>
      </c>
      <c r="S355" s="89" t="s">
        <v>105</v>
      </c>
      <c r="T355" s="89" t="s">
        <v>105</v>
      </c>
      <c r="U355" s="89" t="s">
        <v>105</v>
      </c>
      <c r="V355" s="89" t="s">
        <v>105</v>
      </c>
      <c r="W355" s="89" t="s">
        <v>105</v>
      </c>
      <c r="X355" s="89" t="s">
        <v>105</v>
      </c>
      <c r="Y355" s="89" t="s">
        <v>105</v>
      </c>
      <c r="Z355" s="89" t="s">
        <v>105</v>
      </c>
      <c r="AA355" s="89" t="s">
        <v>105</v>
      </c>
      <c r="AB355" s="89" t="s">
        <v>105</v>
      </c>
      <c r="AC355" s="89" t="s">
        <v>105</v>
      </c>
      <c r="AD355" s="89" t="s">
        <v>105</v>
      </c>
      <c r="AE355" s="89" t="s">
        <v>105</v>
      </c>
      <c r="AF355" s="89" t="s">
        <v>105</v>
      </c>
      <c r="AG355" s="89" t="s">
        <v>105</v>
      </c>
      <c r="AH355" s="89" t="s">
        <v>105</v>
      </c>
      <c r="AI355" s="89" t="s">
        <v>105</v>
      </c>
      <c r="AJ355" s="89" t="s">
        <v>105</v>
      </c>
      <c r="AK355" s="89" t="s">
        <v>105</v>
      </c>
      <c r="AL355" s="89" t="s">
        <v>105</v>
      </c>
      <c r="AM355" s="89" t="s">
        <v>105</v>
      </c>
      <c r="AN355" s="89" t="s">
        <v>105</v>
      </c>
      <c r="AO355" s="89" t="s">
        <v>105</v>
      </c>
      <c r="AP355" s="89" t="s">
        <v>105</v>
      </c>
      <c r="AQ355" s="89" t="s">
        <v>105</v>
      </c>
      <c r="AR355" s="89" t="s">
        <v>105</v>
      </c>
      <c r="AS355" s="89" t="s">
        <v>105</v>
      </c>
      <c r="AT355" s="89" t="s">
        <v>105</v>
      </c>
      <c r="AU355" s="89" t="s">
        <v>105</v>
      </c>
      <c r="AV355" s="89" t="s">
        <v>105</v>
      </c>
      <c r="AW355" s="89" t="s">
        <v>105</v>
      </c>
      <c r="AX355" s="89" t="s">
        <v>105</v>
      </c>
      <c r="AY355" s="89" t="s">
        <v>105</v>
      </c>
      <c r="AZ355" s="89" t="s">
        <v>105</v>
      </c>
      <c r="BA355" s="89" t="s">
        <v>105</v>
      </c>
      <c r="BB355" s="89" t="s">
        <v>105</v>
      </c>
      <c r="BC355" s="89" t="s">
        <v>105</v>
      </c>
    </row>
    <row r="356" spans="1:55">
      <c r="A356" s="84" t="s">
        <v>326</v>
      </c>
      <c r="B356" s="84" t="s">
        <v>312</v>
      </c>
      <c r="C356" s="89" t="s">
        <v>105</v>
      </c>
      <c r="D356" s="89" t="s">
        <v>105</v>
      </c>
      <c r="E356" s="89" t="s">
        <v>105</v>
      </c>
      <c r="F356" s="89" t="s">
        <v>105</v>
      </c>
      <c r="G356" s="89" t="s">
        <v>105</v>
      </c>
      <c r="H356" s="89" t="s">
        <v>105</v>
      </c>
      <c r="I356" s="89" t="s">
        <v>105</v>
      </c>
      <c r="J356" s="89" t="s">
        <v>105</v>
      </c>
      <c r="K356" s="89" t="s">
        <v>105</v>
      </c>
      <c r="L356" s="89" t="s">
        <v>105</v>
      </c>
      <c r="M356" s="89" t="s">
        <v>105</v>
      </c>
      <c r="N356" s="89" t="s">
        <v>105</v>
      </c>
      <c r="O356" s="89" t="s">
        <v>105</v>
      </c>
      <c r="P356" s="89" t="s">
        <v>105</v>
      </c>
      <c r="Q356" s="89" t="s">
        <v>105</v>
      </c>
      <c r="R356" s="89" t="s">
        <v>105</v>
      </c>
      <c r="S356" s="89" t="s">
        <v>105</v>
      </c>
      <c r="T356" s="89" t="s">
        <v>105</v>
      </c>
      <c r="U356" s="89" t="s">
        <v>105</v>
      </c>
      <c r="V356" s="89" t="s">
        <v>105</v>
      </c>
      <c r="W356" s="89" t="s">
        <v>105</v>
      </c>
      <c r="X356" s="89" t="s">
        <v>105</v>
      </c>
      <c r="Y356" s="89" t="s">
        <v>105</v>
      </c>
      <c r="Z356" s="89" t="s">
        <v>105</v>
      </c>
      <c r="AA356" s="89" t="s">
        <v>105</v>
      </c>
      <c r="AB356" s="89" t="s">
        <v>105</v>
      </c>
      <c r="AC356" s="89" t="s">
        <v>105</v>
      </c>
      <c r="AD356" s="89" t="s">
        <v>105</v>
      </c>
      <c r="AE356" s="89" t="s">
        <v>105</v>
      </c>
      <c r="AF356" s="89" t="s">
        <v>105</v>
      </c>
      <c r="AG356" s="89" t="s">
        <v>105</v>
      </c>
      <c r="AH356" s="89" t="s">
        <v>105</v>
      </c>
      <c r="AI356" s="89" t="s">
        <v>105</v>
      </c>
      <c r="AJ356" s="89" t="s">
        <v>105</v>
      </c>
      <c r="AK356" s="89" t="s">
        <v>105</v>
      </c>
      <c r="AL356" s="89" t="s">
        <v>105</v>
      </c>
      <c r="AM356" s="89" t="s">
        <v>105</v>
      </c>
      <c r="AN356" s="89" t="s">
        <v>105</v>
      </c>
      <c r="AO356" s="89" t="s">
        <v>105</v>
      </c>
      <c r="AP356" s="89" t="s">
        <v>105</v>
      </c>
      <c r="AQ356" s="89" t="s">
        <v>105</v>
      </c>
      <c r="AR356" s="89" t="s">
        <v>105</v>
      </c>
      <c r="AS356" s="89" t="s">
        <v>105</v>
      </c>
      <c r="AT356" s="89" t="s">
        <v>105</v>
      </c>
      <c r="AU356" s="89" t="s">
        <v>105</v>
      </c>
      <c r="AV356" s="89" t="s">
        <v>105</v>
      </c>
      <c r="AW356" s="89" t="s">
        <v>105</v>
      </c>
      <c r="AX356" s="89" t="s">
        <v>105</v>
      </c>
      <c r="AY356" s="89" t="s">
        <v>105</v>
      </c>
      <c r="AZ356" s="89" t="s">
        <v>105</v>
      </c>
      <c r="BA356" s="89" t="s">
        <v>105</v>
      </c>
      <c r="BB356" s="89" t="s">
        <v>105</v>
      </c>
      <c r="BC356" s="89" t="s">
        <v>105</v>
      </c>
    </row>
    <row r="357" spans="1:55">
      <c r="A357" s="84" t="s">
        <v>326</v>
      </c>
      <c r="B357" s="84" t="s">
        <v>313</v>
      </c>
      <c r="C357" s="89" t="s">
        <v>105</v>
      </c>
      <c r="D357" s="89" t="s">
        <v>105</v>
      </c>
      <c r="E357" s="89" t="s">
        <v>105</v>
      </c>
      <c r="F357" s="89" t="s">
        <v>105</v>
      </c>
      <c r="G357" s="89" t="s">
        <v>105</v>
      </c>
      <c r="H357" s="89" t="s">
        <v>105</v>
      </c>
      <c r="I357" s="89" t="s">
        <v>105</v>
      </c>
      <c r="J357" s="89" t="s">
        <v>105</v>
      </c>
      <c r="K357" s="89" t="s">
        <v>105</v>
      </c>
      <c r="L357" s="89" t="s">
        <v>105</v>
      </c>
      <c r="M357" s="89" t="s">
        <v>105</v>
      </c>
      <c r="N357" s="89" t="s">
        <v>105</v>
      </c>
      <c r="O357" s="89" t="s">
        <v>105</v>
      </c>
      <c r="P357" s="89" t="s">
        <v>105</v>
      </c>
      <c r="Q357" s="89" t="s">
        <v>105</v>
      </c>
      <c r="R357" s="89" t="s">
        <v>105</v>
      </c>
      <c r="S357" s="89" t="s">
        <v>105</v>
      </c>
      <c r="T357" s="89" t="s">
        <v>105</v>
      </c>
      <c r="U357" s="89" t="s">
        <v>105</v>
      </c>
      <c r="V357" s="89" t="s">
        <v>105</v>
      </c>
      <c r="W357" s="89" t="s">
        <v>105</v>
      </c>
      <c r="X357" s="89" t="s">
        <v>105</v>
      </c>
      <c r="Y357" s="89" t="s">
        <v>105</v>
      </c>
      <c r="Z357" s="89" t="s">
        <v>105</v>
      </c>
      <c r="AA357" s="89" t="s">
        <v>105</v>
      </c>
      <c r="AB357" s="89" t="s">
        <v>105</v>
      </c>
      <c r="AC357" s="89" t="s">
        <v>105</v>
      </c>
      <c r="AD357" s="89" t="s">
        <v>105</v>
      </c>
      <c r="AE357" s="89" t="s">
        <v>105</v>
      </c>
      <c r="AF357" s="89" t="s">
        <v>105</v>
      </c>
      <c r="AG357" s="89" t="s">
        <v>105</v>
      </c>
      <c r="AH357" s="89" t="s">
        <v>105</v>
      </c>
      <c r="AI357" s="89" t="s">
        <v>105</v>
      </c>
      <c r="AJ357" s="89" t="s">
        <v>105</v>
      </c>
      <c r="AK357" s="89" t="s">
        <v>105</v>
      </c>
      <c r="AL357" s="89" t="s">
        <v>105</v>
      </c>
      <c r="AM357" s="89" t="s">
        <v>105</v>
      </c>
      <c r="AN357" s="89" t="s">
        <v>105</v>
      </c>
      <c r="AO357" s="89" t="s">
        <v>105</v>
      </c>
      <c r="AP357" s="89" t="s">
        <v>105</v>
      </c>
      <c r="AQ357" s="89" t="s">
        <v>105</v>
      </c>
      <c r="AR357" s="89" t="s">
        <v>105</v>
      </c>
      <c r="AS357" s="89" t="s">
        <v>105</v>
      </c>
      <c r="AT357" s="89" t="s">
        <v>105</v>
      </c>
      <c r="AU357" s="89" t="s">
        <v>105</v>
      </c>
      <c r="AV357" s="89" t="s">
        <v>105</v>
      </c>
      <c r="AW357" s="89" t="s">
        <v>105</v>
      </c>
      <c r="AX357" s="89" t="s">
        <v>105</v>
      </c>
      <c r="AY357" s="89" t="s">
        <v>105</v>
      </c>
      <c r="AZ357" s="89" t="s">
        <v>105</v>
      </c>
      <c r="BA357" s="89" t="s">
        <v>105</v>
      </c>
      <c r="BB357" s="89" t="s">
        <v>105</v>
      </c>
      <c r="BC357" s="89" t="s">
        <v>105</v>
      </c>
    </row>
    <row r="358" spans="1:55">
      <c r="A358" s="84" t="s">
        <v>326</v>
      </c>
      <c r="B358" s="84" t="s">
        <v>314</v>
      </c>
      <c r="C358" s="89" t="s">
        <v>105</v>
      </c>
      <c r="D358" s="89" t="s">
        <v>105</v>
      </c>
      <c r="E358" s="89" t="s">
        <v>105</v>
      </c>
      <c r="F358" s="89" t="s">
        <v>105</v>
      </c>
      <c r="G358" s="89" t="s">
        <v>105</v>
      </c>
      <c r="H358" s="89" t="s">
        <v>105</v>
      </c>
      <c r="I358" s="89" t="s">
        <v>105</v>
      </c>
      <c r="J358" s="89" t="s">
        <v>105</v>
      </c>
      <c r="K358" s="89" t="s">
        <v>105</v>
      </c>
      <c r="L358" s="89" t="s">
        <v>105</v>
      </c>
      <c r="M358" s="89" t="s">
        <v>105</v>
      </c>
      <c r="N358" s="89" t="s">
        <v>105</v>
      </c>
      <c r="O358" s="89" t="s">
        <v>105</v>
      </c>
      <c r="P358" s="89" t="s">
        <v>105</v>
      </c>
      <c r="Q358" s="89" t="s">
        <v>105</v>
      </c>
      <c r="R358" s="89" t="s">
        <v>105</v>
      </c>
      <c r="S358" s="89" t="s">
        <v>105</v>
      </c>
      <c r="T358" s="89" t="s">
        <v>105</v>
      </c>
      <c r="U358" s="89" t="s">
        <v>105</v>
      </c>
      <c r="V358" s="89" t="s">
        <v>105</v>
      </c>
      <c r="W358" s="89" t="s">
        <v>105</v>
      </c>
      <c r="X358" s="89" t="s">
        <v>105</v>
      </c>
      <c r="Y358" s="89" t="s">
        <v>105</v>
      </c>
      <c r="Z358" s="89" t="s">
        <v>105</v>
      </c>
      <c r="AA358" s="89" t="s">
        <v>105</v>
      </c>
      <c r="AB358" s="89" t="s">
        <v>105</v>
      </c>
      <c r="AC358" s="89" t="s">
        <v>105</v>
      </c>
      <c r="AD358" s="89" t="s">
        <v>105</v>
      </c>
      <c r="AE358" s="89" t="s">
        <v>105</v>
      </c>
      <c r="AF358" s="89" t="s">
        <v>105</v>
      </c>
      <c r="AG358" s="89" t="s">
        <v>105</v>
      </c>
      <c r="AH358" s="89" t="s">
        <v>105</v>
      </c>
      <c r="AI358" s="89" t="s">
        <v>105</v>
      </c>
      <c r="AJ358" s="89" t="s">
        <v>105</v>
      </c>
      <c r="AK358" s="89" t="s">
        <v>105</v>
      </c>
      <c r="AL358" s="89" t="s">
        <v>105</v>
      </c>
      <c r="AM358" s="89" t="s">
        <v>105</v>
      </c>
      <c r="AN358" s="89" t="s">
        <v>105</v>
      </c>
      <c r="AO358" s="89" t="s">
        <v>105</v>
      </c>
      <c r="AP358" s="89" t="s">
        <v>105</v>
      </c>
      <c r="AQ358" s="89" t="s">
        <v>105</v>
      </c>
      <c r="AR358" s="89" t="s">
        <v>105</v>
      </c>
      <c r="AS358" s="89" t="s">
        <v>105</v>
      </c>
      <c r="AT358" s="89" t="s">
        <v>105</v>
      </c>
      <c r="AU358" s="89" t="s">
        <v>105</v>
      </c>
      <c r="AV358" s="89" t="s">
        <v>105</v>
      </c>
      <c r="AW358" s="89" t="s">
        <v>105</v>
      </c>
      <c r="AX358" s="89" t="s">
        <v>105</v>
      </c>
      <c r="AY358" s="89" t="s">
        <v>105</v>
      </c>
      <c r="AZ358" s="89" t="s">
        <v>105</v>
      </c>
      <c r="BA358" s="89" t="s">
        <v>105</v>
      </c>
      <c r="BB358" s="89" t="s">
        <v>105</v>
      </c>
      <c r="BC358" s="89" t="s">
        <v>105</v>
      </c>
    </row>
    <row r="359" spans="1:55">
      <c r="A359" s="84" t="s">
        <v>326</v>
      </c>
      <c r="B359" s="84" t="s">
        <v>315</v>
      </c>
      <c r="C359" s="89" t="s">
        <v>105</v>
      </c>
      <c r="D359" s="89" t="s">
        <v>105</v>
      </c>
      <c r="E359" s="89" t="s">
        <v>105</v>
      </c>
      <c r="F359" s="89" t="s">
        <v>105</v>
      </c>
      <c r="G359" s="89" t="s">
        <v>105</v>
      </c>
      <c r="H359" s="89" t="s">
        <v>105</v>
      </c>
      <c r="I359" s="89" t="s">
        <v>105</v>
      </c>
      <c r="J359" s="89" t="s">
        <v>105</v>
      </c>
      <c r="K359" s="89" t="s">
        <v>105</v>
      </c>
      <c r="L359" s="89" t="s">
        <v>105</v>
      </c>
      <c r="M359" s="89" t="s">
        <v>105</v>
      </c>
      <c r="N359" s="89" t="s">
        <v>105</v>
      </c>
      <c r="O359" s="89" t="s">
        <v>105</v>
      </c>
      <c r="P359" s="89" t="s">
        <v>105</v>
      </c>
      <c r="Q359" s="89" t="s">
        <v>105</v>
      </c>
      <c r="R359" s="89" t="s">
        <v>105</v>
      </c>
      <c r="S359" s="89" t="s">
        <v>105</v>
      </c>
      <c r="T359" s="89" t="s">
        <v>105</v>
      </c>
      <c r="U359" s="89" t="s">
        <v>105</v>
      </c>
      <c r="V359" s="89" t="s">
        <v>105</v>
      </c>
      <c r="W359" s="89" t="s">
        <v>105</v>
      </c>
      <c r="X359" s="89" t="s">
        <v>105</v>
      </c>
      <c r="Y359" s="89" t="s">
        <v>105</v>
      </c>
      <c r="Z359" s="89" t="s">
        <v>105</v>
      </c>
      <c r="AA359" s="89" t="s">
        <v>105</v>
      </c>
      <c r="AB359" s="89" t="s">
        <v>105</v>
      </c>
      <c r="AC359" s="89" t="s">
        <v>105</v>
      </c>
      <c r="AD359" s="89" t="s">
        <v>105</v>
      </c>
      <c r="AE359" s="89" t="s">
        <v>105</v>
      </c>
      <c r="AF359" s="89" t="s">
        <v>105</v>
      </c>
      <c r="AG359" s="89" t="s">
        <v>105</v>
      </c>
      <c r="AH359" s="89" t="s">
        <v>105</v>
      </c>
      <c r="AI359" s="89" t="s">
        <v>105</v>
      </c>
      <c r="AJ359" s="89" t="s">
        <v>105</v>
      </c>
      <c r="AK359" s="89" t="s">
        <v>105</v>
      </c>
      <c r="AL359" s="89" t="s">
        <v>105</v>
      </c>
      <c r="AM359" s="89" t="s">
        <v>105</v>
      </c>
      <c r="AN359" s="89" t="s">
        <v>105</v>
      </c>
      <c r="AO359" s="89" t="s">
        <v>105</v>
      </c>
      <c r="AP359" s="89" t="s">
        <v>105</v>
      </c>
      <c r="AQ359" s="89" t="s">
        <v>105</v>
      </c>
      <c r="AR359" s="89" t="s">
        <v>105</v>
      </c>
      <c r="AS359" s="89" t="s">
        <v>105</v>
      </c>
      <c r="AT359" s="89" t="s">
        <v>105</v>
      </c>
      <c r="AU359" s="89" t="s">
        <v>105</v>
      </c>
      <c r="AV359" s="89" t="s">
        <v>105</v>
      </c>
      <c r="AW359" s="89" t="s">
        <v>105</v>
      </c>
      <c r="AX359" s="89" t="s">
        <v>105</v>
      </c>
      <c r="AY359" s="89" t="s">
        <v>105</v>
      </c>
      <c r="AZ359" s="89" t="s">
        <v>105</v>
      </c>
      <c r="BA359" s="89" t="s">
        <v>105</v>
      </c>
      <c r="BB359" s="89" t="s">
        <v>105</v>
      </c>
      <c r="BC359" s="89" t="s">
        <v>105</v>
      </c>
    </row>
    <row r="360" spans="1:55">
      <c r="A360" s="84" t="s">
        <v>326</v>
      </c>
      <c r="B360" s="84" t="s">
        <v>316</v>
      </c>
      <c r="C360" s="89" t="s">
        <v>105</v>
      </c>
      <c r="D360" s="89" t="s">
        <v>105</v>
      </c>
      <c r="E360" s="89" t="s">
        <v>105</v>
      </c>
      <c r="F360" s="89" t="s">
        <v>105</v>
      </c>
      <c r="G360" s="89" t="s">
        <v>105</v>
      </c>
      <c r="H360" s="89" t="s">
        <v>105</v>
      </c>
      <c r="I360" s="89" t="s">
        <v>105</v>
      </c>
      <c r="J360" s="89" t="s">
        <v>105</v>
      </c>
      <c r="K360" s="89" t="s">
        <v>105</v>
      </c>
      <c r="L360" s="89" t="s">
        <v>105</v>
      </c>
      <c r="M360" s="89" t="s">
        <v>105</v>
      </c>
      <c r="N360" s="89" t="s">
        <v>105</v>
      </c>
      <c r="O360" s="89" t="s">
        <v>105</v>
      </c>
      <c r="P360" s="89" t="s">
        <v>105</v>
      </c>
      <c r="Q360" s="89" t="s">
        <v>105</v>
      </c>
      <c r="R360" s="89" t="s">
        <v>105</v>
      </c>
      <c r="S360" s="89" t="s">
        <v>105</v>
      </c>
      <c r="T360" s="89" t="s">
        <v>105</v>
      </c>
      <c r="U360" s="89" t="s">
        <v>105</v>
      </c>
      <c r="V360" s="89" t="s">
        <v>105</v>
      </c>
      <c r="W360" s="89" t="s">
        <v>105</v>
      </c>
      <c r="X360" s="89" t="s">
        <v>105</v>
      </c>
      <c r="Y360" s="89" t="s">
        <v>105</v>
      </c>
      <c r="Z360" s="89" t="s">
        <v>105</v>
      </c>
      <c r="AA360" s="89" t="s">
        <v>105</v>
      </c>
      <c r="AB360" s="89" t="s">
        <v>105</v>
      </c>
      <c r="AC360" s="89" t="s">
        <v>105</v>
      </c>
      <c r="AD360" s="89" t="s">
        <v>105</v>
      </c>
      <c r="AE360" s="89" t="s">
        <v>105</v>
      </c>
      <c r="AF360" s="89" t="s">
        <v>105</v>
      </c>
      <c r="AG360" s="89" t="s">
        <v>105</v>
      </c>
      <c r="AH360" s="89" t="s">
        <v>105</v>
      </c>
      <c r="AI360" s="89" t="s">
        <v>105</v>
      </c>
      <c r="AJ360" s="89" t="s">
        <v>105</v>
      </c>
      <c r="AK360" s="89" t="s">
        <v>105</v>
      </c>
      <c r="AL360" s="89" t="s">
        <v>105</v>
      </c>
      <c r="AM360" s="89" t="s">
        <v>105</v>
      </c>
      <c r="AN360" s="89" t="s">
        <v>105</v>
      </c>
      <c r="AO360" s="89" t="s">
        <v>105</v>
      </c>
      <c r="AP360" s="89" t="s">
        <v>105</v>
      </c>
      <c r="AQ360" s="89" t="s">
        <v>105</v>
      </c>
      <c r="AR360" s="89" t="s">
        <v>105</v>
      </c>
      <c r="AS360" s="89" t="s">
        <v>105</v>
      </c>
      <c r="AT360" s="89" t="s">
        <v>105</v>
      </c>
      <c r="AU360" s="89" t="s">
        <v>105</v>
      </c>
      <c r="AV360" s="89" t="s">
        <v>105</v>
      </c>
      <c r="AW360" s="89" t="s">
        <v>105</v>
      </c>
      <c r="AX360" s="89" t="s">
        <v>105</v>
      </c>
      <c r="AY360" s="89" t="s">
        <v>105</v>
      </c>
      <c r="AZ360" s="89" t="s">
        <v>105</v>
      </c>
      <c r="BA360" s="89" t="s">
        <v>105</v>
      </c>
      <c r="BB360" s="89" t="s">
        <v>105</v>
      </c>
      <c r="BC360" s="89" t="s">
        <v>105</v>
      </c>
    </row>
    <row r="361" spans="1:55">
      <c r="A361" s="84" t="s">
        <v>326</v>
      </c>
      <c r="B361" s="84" t="s">
        <v>317</v>
      </c>
      <c r="C361" s="89" t="s">
        <v>105</v>
      </c>
      <c r="D361" s="89" t="s">
        <v>105</v>
      </c>
      <c r="E361" s="89" t="s">
        <v>105</v>
      </c>
      <c r="F361" s="89" t="s">
        <v>105</v>
      </c>
      <c r="G361" s="89" t="s">
        <v>105</v>
      </c>
      <c r="H361" s="89" t="s">
        <v>105</v>
      </c>
      <c r="I361" s="89" t="s">
        <v>105</v>
      </c>
      <c r="J361" s="89" t="s">
        <v>105</v>
      </c>
      <c r="K361" s="89" t="s">
        <v>105</v>
      </c>
      <c r="L361" s="89" t="s">
        <v>105</v>
      </c>
      <c r="M361" s="89" t="s">
        <v>105</v>
      </c>
      <c r="N361" s="89" t="s">
        <v>105</v>
      </c>
      <c r="O361" s="89" t="s">
        <v>105</v>
      </c>
      <c r="P361" s="89" t="s">
        <v>105</v>
      </c>
      <c r="Q361" s="89" t="s">
        <v>105</v>
      </c>
      <c r="R361" s="89" t="s">
        <v>105</v>
      </c>
      <c r="S361" s="89" t="s">
        <v>105</v>
      </c>
      <c r="T361" s="89" t="s">
        <v>105</v>
      </c>
      <c r="U361" s="89" t="s">
        <v>105</v>
      </c>
      <c r="V361" s="89" t="s">
        <v>105</v>
      </c>
      <c r="W361" s="89" t="s">
        <v>105</v>
      </c>
      <c r="X361" s="89" t="s">
        <v>105</v>
      </c>
      <c r="Y361" s="89" t="s">
        <v>105</v>
      </c>
      <c r="Z361" s="89" t="s">
        <v>105</v>
      </c>
      <c r="AA361" s="89" t="s">
        <v>105</v>
      </c>
      <c r="AB361" s="89" t="s">
        <v>105</v>
      </c>
      <c r="AC361" s="89" t="s">
        <v>105</v>
      </c>
      <c r="AD361" s="89" t="s">
        <v>105</v>
      </c>
      <c r="AE361" s="89" t="s">
        <v>105</v>
      </c>
      <c r="AF361" s="89" t="s">
        <v>105</v>
      </c>
      <c r="AG361" s="89" t="s">
        <v>105</v>
      </c>
      <c r="AH361" s="89" t="s">
        <v>105</v>
      </c>
      <c r="AI361" s="89" t="s">
        <v>105</v>
      </c>
      <c r="AJ361" s="89" t="s">
        <v>105</v>
      </c>
      <c r="AK361" s="89" t="s">
        <v>105</v>
      </c>
      <c r="AL361" s="89" t="s">
        <v>105</v>
      </c>
      <c r="AM361" s="89" t="s">
        <v>105</v>
      </c>
      <c r="AN361" s="89" t="s">
        <v>105</v>
      </c>
      <c r="AO361" s="89" t="s">
        <v>105</v>
      </c>
      <c r="AP361" s="89" t="s">
        <v>105</v>
      </c>
      <c r="AQ361" s="89" t="s">
        <v>105</v>
      </c>
      <c r="AR361" s="89" t="s">
        <v>105</v>
      </c>
      <c r="AS361" s="89" t="s">
        <v>105</v>
      </c>
      <c r="AT361" s="89" t="s">
        <v>105</v>
      </c>
      <c r="AU361" s="89" t="s">
        <v>105</v>
      </c>
      <c r="AV361" s="89" t="s">
        <v>105</v>
      </c>
      <c r="AW361" s="89" t="s">
        <v>105</v>
      </c>
      <c r="AX361" s="89" t="s">
        <v>105</v>
      </c>
      <c r="AY361" s="89" t="s">
        <v>105</v>
      </c>
      <c r="AZ361" s="89" t="s">
        <v>105</v>
      </c>
      <c r="BA361" s="89" t="s">
        <v>105</v>
      </c>
      <c r="BB361" s="89" t="s">
        <v>105</v>
      </c>
      <c r="BC361" s="89" t="s">
        <v>105</v>
      </c>
    </row>
    <row r="362" spans="1:55">
      <c r="A362" s="84" t="s">
        <v>326</v>
      </c>
      <c r="B362" s="84" t="s">
        <v>318</v>
      </c>
      <c r="C362" s="89" t="s">
        <v>105</v>
      </c>
      <c r="D362" s="89" t="s">
        <v>105</v>
      </c>
      <c r="E362" s="89" t="s">
        <v>105</v>
      </c>
      <c r="F362" s="89" t="s">
        <v>105</v>
      </c>
      <c r="G362" s="89" t="s">
        <v>105</v>
      </c>
      <c r="H362" s="89" t="s">
        <v>105</v>
      </c>
      <c r="I362" s="89" t="s">
        <v>105</v>
      </c>
      <c r="J362" s="89" t="s">
        <v>105</v>
      </c>
      <c r="K362" s="89" t="s">
        <v>105</v>
      </c>
      <c r="L362" s="89" t="s">
        <v>105</v>
      </c>
      <c r="M362" s="89" t="s">
        <v>105</v>
      </c>
      <c r="N362" s="89" t="s">
        <v>105</v>
      </c>
      <c r="O362" s="89" t="s">
        <v>105</v>
      </c>
      <c r="P362" s="89" t="s">
        <v>105</v>
      </c>
      <c r="Q362" s="89" t="s">
        <v>105</v>
      </c>
      <c r="R362" s="89" t="s">
        <v>105</v>
      </c>
      <c r="S362" s="89" t="s">
        <v>105</v>
      </c>
      <c r="T362" s="89" t="s">
        <v>105</v>
      </c>
      <c r="U362" s="89" t="s">
        <v>105</v>
      </c>
      <c r="V362" s="89" t="s">
        <v>105</v>
      </c>
      <c r="W362" s="89" t="s">
        <v>105</v>
      </c>
      <c r="X362" s="89" t="s">
        <v>105</v>
      </c>
      <c r="Y362" s="89" t="s">
        <v>105</v>
      </c>
      <c r="Z362" s="89" t="s">
        <v>105</v>
      </c>
      <c r="AA362" s="89" t="s">
        <v>105</v>
      </c>
      <c r="AB362" s="89" t="s">
        <v>105</v>
      </c>
      <c r="AC362" s="89" t="s">
        <v>105</v>
      </c>
      <c r="AD362" s="89" t="s">
        <v>105</v>
      </c>
      <c r="AE362" s="89" t="s">
        <v>105</v>
      </c>
      <c r="AF362" s="89" t="s">
        <v>105</v>
      </c>
      <c r="AG362" s="89" t="s">
        <v>105</v>
      </c>
      <c r="AH362" s="89" t="s">
        <v>105</v>
      </c>
      <c r="AI362" s="89" t="s">
        <v>105</v>
      </c>
      <c r="AJ362" s="89" t="s">
        <v>105</v>
      </c>
      <c r="AK362" s="89" t="s">
        <v>105</v>
      </c>
      <c r="AL362" s="89" t="s">
        <v>105</v>
      </c>
      <c r="AM362" s="89" t="s">
        <v>105</v>
      </c>
      <c r="AN362" s="89" t="s">
        <v>105</v>
      </c>
      <c r="AO362" s="89" t="s">
        <v>105</v>
      </c>
      <c r="AP362" s="89" t="s">
        <v>105</v>
      </c>
      <c r="AQ362" s="89" t="s">
        <v>105</v>
      </c>
      <c r="AR362" s="89" t="s">
        <v>105</v>
      </c>
      <c r="AS362" s="89" t="s">
        <v>105</v>
      </c>
      <c r="AT362" s="89" t="s">
        <v>105</v>
      </c>
      <c r="AU362" s="89" t="s">
        <v>105</v>
      </c>
      <c r="AV362" s="89" t="s">
        <v>105</v>
      </c>
      <c r="AW362" s="89" t="s">
        <v>105</v>
      </c>
      <c r="AX362" s="89" t="s">
        <v>105</v>
      </c>
      <c r="AY362" s="89" t="s">
        <v>105</v>
      </c>
      <c r="AZ362" s="89" t="s">
        <v>105</v>
      </c>
      <c r="BA362" s="89" t="s">
        <v>105</v>
      </c>
      <c r="BB362" s="89" t="s">
        <v>105</v>
      </c>
      <c r="BC362" s="89" t="s">
        <v>105</v>
      </c>
    </row>
    <row r="363" spans="1:55">
      <c r="A363" s="84" t="s">
        <v>326</v>
      </c>
      <c r="B363" s="84" t="s">
        <v>319</v>
      </c>
      <c r="C363" s="89" t="s">
        <v>105</v>
      </c>
      <c r="D363" s="89" t="s">
        <v>105</v>
      </c>
      <c r="E363" s="89" t="s">
        <v>105</v>
      </c>
      <c r="F363" s="89" t="s">
        <v>105</v>
      </c>
      <c r="G363" s="89" t="s">
        <v>105</v>
      </c>
      <c r="H363" s="89" t="s">
        <v>105</v>
      </c>
      <c r="I363" s="89" t="s">
        <v>105</v>
      </c>
      <c r="J363" s="89" t="s">
        <v>105</v>
      </c>
      <c r="K363" s="89" t="s">
        <v>105</v>
      </c>
      <c r="L363" s="89" t="s">
        <v>105</v>
      </c>
      <c r="M363" s="89" t="s">
        <v>105</v>
      </c>
      <c r="N363" s="89" t="s">
        <v>105</v>
      </c>
      <c r="O363" s="89" t="s">
        <v>105</v>
      </c>
      <c r="P363" s="89" t="s">
        <v>105</v>
      </c>
      <c r="Q363" s="89" t="s">
        <v>105</v>
      </c>
      <c r="R363" s="89" t="s">
        <v>105</v>
      </c>
      <c r="S363" s="89" t="s">
        <v>105</v>
      </c>
      <c r="T363" s="89" t="s">
        <v>105</v>
      </c>
      <c r="U363" s="89" t="s">
        <v>105</v>
      </c>
      <c r="V363" s="89" t="s">
        <v>105</v>
      </c>
      <c r="W363" s="89" t="s">
        <v>105</v>
      </c>
      <c r="X363" s="89" t="s">
        <v>105</v>
      </c>
      <c r="Y363" s="89" t="s">
        <v>105</v>
      </c>
      <c r="Z363" s="89" t="s">
        <v>105</v>
      </c>
      <c r="AA363" s="89" t="s">
        <v>105</v>
      </c>
      <c r="AB363" s="89" t="s">
        <v>105</v>
      </c>
      <c r="AC363" s="89" t="s">
        <v>105</v>
      </c>
      <c r="AD363" s="89" t="s">
        <v>105</v>
      </c>
      <c r="AE363" s="89" t="s">
        <v>105</v>
      </c>
      <c r="AF363" s="89" t="s">
        <v>105</v>
      </c>
      <c r="AG363" s="89" t="s">
        <v>105</v>
      </c>
      <c r="AH363" s="89" t="s">
        <v>105</v>
      </c>
      <c r="AI363" s="89" t="s">
        <v>105</v>
      </c>
      <c r="AJ363" s="89" t="s">
        <v>105</v>
      </c>
      <c r="AK363" s="89" t="s">
        <v>105</v>
      </c>
      <c r="AL363" s="89" t="s">
        <v>105</v>
      </c>
      <c r="AM363" s="89" t="s">
        <v>105</v>
      </c>
      <c r="AN363" s="89" t="s">
        <v>105</v>
      </c>
      <c r="AO363" s="89" t="s">
        <v>105</v>
      </c>
      <c r="AP363" s="89" t="s">
        <v>105</v>
      </c>
      <c r="AQ363" s="89" t="s">
        <v>105</v>
      </c>
      <c r="AR363" s="89" t="s">
        <v>105</v>
      </c>
      <c r="AS363" s="89" t="s">
        <v>105</v>
      </c>
      <c r="AT363" s="89" t="s">
        <v>105</v>
      </c>
      <c r="AU363" s="89" t="s">
        <v>105</v>
      </c>
      <c r="AV363" s="89" t="s">
        <v>105</v>
      </c>
      <c r="AW363" s="89" t="s">
        <v>105</v>
      </c>
      <c r="AX363" s="89" t="s">
        <v>105</v>
      </c>
      <c r="AY363" s="89" t="s">
        <v>105</v>
      </c>
      <c r="AZ363" s="89" t="s">
        <v>105</v>
      </c>
      <c r="BA363" s="89" t="s">
        <v>105</v>
      </c>
      <c r="BB363" s="89" t="s">
        <v>105</v>
      </c>
      <c r="BC363" s="89" t="s">
        <v>105</v>
      </c>
    </row>
    <row r="364" spans="1:55">
      <c r="A364" s="84" t="s">
        <v>326</v>
      </c>
      <c r="B364" s="84" t="s">
        <v>320</v>
      </c>
      <c r="C364" s="89" t="s">
        <v>105</v>
      </c>
      <c r="D364" s="89" t="s">
        <v>105</v>
      </c>
      <c r="E364" s="89" t="s">
        <v>105</v>
      </c>
      <c r="F364" s="89" t="s">
        <v>105</v>
      </c>
      <c r="G364" s="89" t="s">
        <v>105</v>
      </c>
      <c r="H364" s="89" t="s">
        <v>105</v>
      </c>
      <c r="I364" s="89" t="s">
        <v>105</v>
      </c>
      <c r="J364" s="89" t="s">
        <v>105</v>
      </c>
      <c r="K364" s="89" t="s">
        <v>105</v>
      </c>
      <c r="L364" s="89" t="s">
        <v>105</v>
      </c>
      <c r="M364" s="89" t="s">
        <v>105</v>
      </c>
      <c r="N364" s="89" t="s">
        <v>105</v>
      </c>
      <c r="O364" s="89" t="s">
        <v>105</v>
      </c>
      <c r="P364" s="89" t="s">
        <v>105</v>
      </c>
      <c r="Q364" s="89" t="s">
        <v>105</v>
      </c>
      <c r="R364" s="89" t="s">
        <v>105</v>
      </c>
      <c r="S364" s="89" t="s">
        <v>105</v>
      </c>
      <c r="T364" s="89" t="s">
        <v>105</v>
      </c>
      <c r="U364" s="89" t="s">
        <v>105</v>
      </c>
      <c r="V364" s="89" t="s">
        <v>105</v>
      </c>
      <c r="W364" s="89" t="s">
        <v>105</v>
      </c>
      <c r="X364" s="89" t="s">
        <v>105</v>
      </c>
      <c r="Y364" s="89" t="s">
        <v>105</v>
      </c>
      <c r="Z364" s="89" t="s">
        <v>105</v>
      </c>
      <c r="AA364" s="89" t="s">
        <v>105</v>
      </c>
      <c r="AB364" s="89" t="s">
        <v>105</v>
      </c>
      <c r="AC364" s="89" t="s">
        <v>105</v>
      </c>
      <c r="AD364" s="89" t="s">
        <v>105</v>
      </c>
      <c r="AE364" s="89" t="s">
        <v>105</v>
      </c>
      <c r="AF364" s="89" t="s">
        <v>105</v>
      </c>
      <c r="AG364" s="89" t="s">
        <v>105</v>
      </c>
      <c r="AH364" s="89" t="s">
        <v>105</v>
      </c>
      <c r="AI364" s="89" t="s">
        <v>105</v>
      </c>
      <c r="AJ364" s="89" t="s">
        <v>105</v>
      </c>
      <c r="AK364" s="89" t="s">
        <v>105</v>
      </c>
      <c r="AL364" s="89" t="s">
        <v>105</v>
      </c>
      <c r="AM364" s="89" t="s">
        <v>105</v>
      </c>
      <c r="AN364" s="89" t="s">
        <v>105</v>
      </c>
      <c r="AO364" s="89" t="s">
        <v>105</v>
      </c>
      <c r="AP364" s="89" t="s">
        <v>105</v>
      </c>
      <c r="AQ364" s="89" t="s">
        <v>105</v>
      </c>
      <c r="AR364" s="89" t="s">
        <v>105</v>
      </c>
      <c r="AS364" s="89" t="s">
        <v>105</v>
      </c>
      <c r="AT364" s="89" t="s">
        <v>105</v>
      </c>
      <c r="AU364" s="89" t="s">
        <v>105</v>
      </c>
      <c r="AV364" s="89" t="s">
        <v>105</v>
      </c>
      <c r="AW364" s="89" t="s">
        <v>105</v>
      </c>
      <c r="AX364" s="89" t="s">
        <v>105</v>
      </c>
      <c r="AY364" s="89" t="s">
        <v>105</v>
      </c>
      <c r="AZ364" s="89" t="s">
        <v>105</v>
      </c>
      <c r="BA364" s="89" t="s">
        <v>105</v>
      </c>
      <c r="BB364" s="89" t="s">
        <v>105</v>
      </c>
      <c r="BC364" s="89" t="s">
        <v>105</v>
      </c>
    </row>
    <row r="365" spans="1:55">
      <c r="A365" s="84" t="s">
        <v>326</v>
      </c>
      <c r="B365" s="84" t="s">
        <v>321</v>
      </c>
      <c r="C365" s="89" t="s">
        <v>105</v>
      </c>
      <c r="D365" s="89" t="s">
        <v>105</v>
      </c>
      <c r="E365" s="89" t="s">
        <v>105</v>
      </c>
      <c r="F365" s="89" t="s">
        <v>105</v>
      </c>
      <c r="G365" s="89" t="s">
        <v>105</v>
      </c>
      <c r="H365" s="89" t="s">
        <v>105</v>
      </c>
      <c r="I365" s="89" t="s">
        <v>105</v>
      </c>
      <c r="J365" s="89" t="s">
        <v>105</v>
      </c>
      <c r="K365" s="89" t="s">
        <v>105</v>
      </c>
      <c r="L365" s="89" t="s">
        <v>105</v>
      </c>
      <c r="M365" s="89" t="s">
        <v>105</v>
      </c>
      <c r="N365" s="89" t="s">
        <v>105</v>
      </c>
      <c r="O365" s="89" t="s">
        <v>105</v>
      </c>
      <c r="P365" s="89" t="s">
        <v>105</v>
      </c>
      <c r="Q365" s="89" t="s">
        <v>105</v>
      </c>
      <c r="R365" s="89" t="s">
        <v>105</v>
      </c>
      <c r="S365" s="89" t="s">
        <v>105</v>
      </c>
      <c r="T365" s="89" t="s">
        <v>105</v>
      </c>
      <c r="U365" s="89" t="s">
        <v>105</v>
      </c>
      <c r="V365" s="89" t="s">
        <v>105</v>
      </c>
      <c r="W365" s="89" t="s">
        <v>105</v>
      </c>
      <c r="X365" s="89" t="s">
        <v>105</v>
      </c>
      <c r="Y365" s="89" t="s">
        <v>105</v>
      </c>
      <c r="Z365" s="89" t="s">
        <v>105</v>
      </c>
      <c r="AA365" s="89" t="s">
        <v>105</v>
      </c>
      <c r="AB365" s="89" t="s">
        <v>105</v>
      </c>
      <c r="AC365" s="89" t="s">
        <v>105</v>
      </c>
      <c r="AD365" s="89" t="s">
        <v>105</v>
      </c>
      <c r="AE365" s="89" t="s">
        <v>105</v>
      </c>
      <c r="AF365" s="89" t="s">
        <v>105</v>
      </c>
      <c r="AG365" s="89" t="s">
        <v>105</v>
      </c>
      <c r="AH365" s="89" t="s">
        <v>105</v>
      </c>
      <c r="AI365" s="89" t="s">
        <v>105</v>
      </c>
      <c r="AJ365" s="89" t="s">
        <v>105</v>
      </c>
      <c r="AK365" s="89" t="s">
        <v>105</v>
      </c>
      <c r="AL365" s="89" t="s">
        <v>105</v>
      </c>
      <c r="AM365" s="89" t="s">
        <v>105</v>
      </c>
      <c r="AN365" s="89" t="s">
        <v>105</v>
      </c>
      <c r="AO365" s="89" t="s">
        <v>105</v>
      </c>
      <c r="AP365" s="89" t="s">
        <v>105</v>
      </c>
      <c r="AQ365" s="89" t="s">
        <v>105</v>
      </c>
      <c r="AR365" s="89" t="s">
        <v>105</v>
      </c>
      <c r="AS365" s="89" t="s">
        <v>105</v>
      </c>
      <c r="AT365" s="89" t="s">
        <v>105</v>
      </c>
      <c r="AU365" s="89" t="s">
        <v>105</v>
      </c>
      <c r="AV365" s="89" t="s">
        <v>105</v>
      </c>
      <c r="AW365" s="89" t="s">
        <v>105</v>
      </c>
      <c r="AX365" s="89" t="s">
        <v>105</v>
      </c>
      <c r="AY365" s="89" t="s">
        <v>105</v>
      </c>
      <c r="AZ365" s="89" t="s">
        <v>105</v>
      </c>
      <c r="BA365" s="89" t="s">
        <v>105</v>
      </c>
      <c r="BB365" s="89" t="s">
        <v>105</v>
      </c>
      <c r="BC365" s="89" t="s">
        <v>105</v>
      </c>
    </row>
    <row r="367" spans="1:55">
      <c r="A367" s="82" t="s">
        <v>327</v>
      </c>
    </row>
    <row r="368" spans="1:55">
      <c r="A368" s="82" t="s">
        <v>105</v>
      </c>
      <c r="B368" s="82" t="s">
        <v>328</v>
      </c>
    </row>
    <row r="370" spans="1:55">
      <c r="O370" t="str">
        <f>VLOOKUP(O371,Countries!$B$2:$C$37,2,FALSE)</f>
        <v>BE</v>
      </c>
      <c r="P370" t="str">
        <f>VLOOKUP(P371,Countries!$B$2:$C$37,2,FALSE)</f>
        <v>BG</v>
      </c>
      <c r="Q370" t="str">
        <f>VLOOKUP(Q371,Countries!$B$2:$C$37,2,FALSE)</f>
        <v>CZ</v>
      </c>
      <c r="R370" t="str">
        <f>VLOOKUP(R371,Countries!$B$2:$C$37,2,FALSE)</f>
        <v>DK</v>
      </c>
      <c r="S370" t="str">
        <f>VLOOKUP(S371,Countries!$B$2:$C$37,2,FALSE)</f>
        <v>DE</v>
      </c>
      <c r="T370" t="str">
        <f>VLOOKUP(T371,Countries!$B$2:$C$37,2,FALSE)</f>
        <v>EE</v>
      </c>
      <c r="U370" t="str">
        <f>VLOOKUP(U371,Countries!$B$2:$C$37,2,FALSE)</f>
        <v>IE</v>
      </c>
      <c r="V370" t="str">
        <f>VLOOKUP(V371,Countries!$B$2:$C$37,2,FALSE)</f>
        <v>EL</v>
      </c>
      <c r="W370" t="str">
        <f>VLOOKUP(W371,Countries!$B$2:$C$37,2,FALSE)</f>
        <v>ES</v>
      </c>
      <c r="X370" t="str">
        <f>VLOOKUP(X371,Countries!$B$2:$C$37,2,FALSE)</f>
        <v>FR</v>
      </c>
      <c r="Y370" t="str">
        <f>VLOOKUP(Y371,Countries!$B$2:$C$37,2,FALSE)</f>
        <v>HR</v>
      </c>
      <c r="Z370" t="str">
        <f>VLOOKUP(Z371,Countries!$B$2:$C$37,2,FALSE)</f>
        <v>IT</v>
      </c>
      <c r="AA370" t="str">
        <f>VLOOKUP(AA371,Countries!$B$2:$C$37,2,FALSE)</f>
        <v>CY</v>
      </c>
      <c r="AB370" t="str">
        <f>VLOOKUP(AB371,Countries!$B$2:$C$37,2,FALSE)</f>
        <v>LV</v>
      </c>
      <c r="AC370" t="str">
        <f>VLOOKUP(AC371,Countries!$B$2:$C$37,2,FALSE)</f>
        <v>LT</v>
      </c>
      <c r="AD370" t="str">
        <f>VLOOKUP(AD371,Countries!$B$2:$C$37,2,FALSE)</f>
        <v>LU</v>
      </c>
      <c r="AE370" t="str">
        <f>VLOOKUP(AE371,Countries!$B$2:$C$37,2,FALSE)</f>
        <v>HU</v>
      </c>
      <c r="AF370" t="str">
        <f>VLOOKUP(AF371,Countries!$B$2:$C$37,2,FALSE)</f>
        <v>MT</v>
      </c>
      <c r="AG370" t="str">
        <f>VLOOKUP(AG371,Countries!$B$2:$C$37,2,FALSE)</f>
        <v>NL</v>
      </c>
      <c r="AH370" t="str">
        <f>VLOOKUP(AH371,Countries!$B$2:$C$37,2,FALSE)</f>
        <v>AT</v>
      </c>
      <c r="AI370" t="str">
        <f>VLOOKUP(AI371,Countries!$B$2:$C$37,2,FALSE)</f>
        <v>PL</v>
      </c>
      <c r="AJ370" t="str">
        <f>VLOOKUP(AJ371,Countries!$B$2:$C$37,2,FALSE)</f>
        <v>PT</v>
      </c>
      <c r="AK370" t="str">
        <f>VLOOKUP(AK371,Countries!$B$2:$C$37,2,FALSE)</f>
        <v>RO</v>
      </c>
      <c r="AL370" t="str">
        <f>VLOOKUP(AL371,Countries!$B$2:$C$37,2,FALSE)</f>
        <v>SI</v>
      </c>
      <c r="AM370" t="str">
        <f>VLOOKUP(AM371,Countries!$B$2:$C$37,2,FALSE)</f>
        <v>SK</v>
      </c>
      <c r="AN370" t="str">
        <f>VLOOKUP(AN371,Countries!$B$2:$C$37,2,FALSE)</f>
        <v>FI</v>
      </c>
      <c r="AO370" t="str">
        <f>VLOOKUP(AO371,Countries!$B$2:$C$37,2,FALSE)</f>
        <v>SE</v>
      </c>
      <c r="AP370" t="str">
        <f>VLOOKUP(AP371,Countries!$B$2:$C$37,2,FALSE)</f>
        <v>UK</v>
      </c>
      <c r="AQ370" t="str">
        <f>VLOOKUP(AQ371,Countries!$B$2:$C$37,2,FALSE)</f>
        <v>IS</v>
      </c>
      <c r="AR370" t="str">
        <f>VLOOKUP(AR371,Countries!$B$2:$C$37,2,FALSE)</f>
        <v>NO</v>
      </c>
      <c r="AS370" t="str">
        <f>VLOOKUP(AS371,Countries!$B$2:$C$37,2,FALSE)</f>
        <v>CH</v>
      </c>
      <c r="AT370" t="e">
        <f>VLOOKUP(AT371,Countries!$B$2:$C$37,2,FALSE)</f>
        <v>#N/A</v>
      </c>
      <c r="AU370" t="str">
        <f>VLOOKUP(AU371,Countries!$B$2:$C$37,2,FALSE)</f>
        <v>ME</v>
      </c>
      <c r="AV370" t="str">
        <f>VLOOKUP(AV371,Countries!$B$2:$C$37,2,FALSE)</f>
        <v>MK</v>
      </c>
      <c r="AW370" t="str">
        <f>VLOOKUP(AW371,Countries!$B$2:$C$37,2,FALSE)</f>
        <v>AL</v>
      </c>
      <c r="AX370" t="e">
        <f>VLOOKUP(AX371,Countries!$B$2:$C$37,2,FALSE)</f>
        <v>#N/A</v>
      </c>
      <c r="AY370">
        <f>VLOOKUP(AY371,Countries!$B$2:$C$37,2,FALSE)</f>
        <v>0</v>
      </c>
      <c r="AZ370" t="e">
        <f>VLOOKUP(AZ371,Countries!$B$2:$C$37,2,FALSE)</f>
        <v>#N/A</v>
      </c>
      <c r="BA370" t="e">
        <f>VLOOKUP(BA371,Countries!$B$2:$C$37,2,FALSE)</f>
        <v>#N/A</v>
      </c>
    </row>
    <row r="371" spans="1:55">
      <c r="C371" s="84" t="s">
        <v>295</v>
      </c>
      <c r="D371" s="84" t="s">
        <v>128</v>
      </c>
      <c r="E371" s="84" t="s">
        <v>129</v>
      </c>
      <c r="F371" s="84" t="s">
        <v>130</v>
      </c>
      <c r="G371" s="84" t="s">
        <v>296</v>
      </c>
      <c r="H371" s="84" t="s">
        <v>297</v>
      </c>
      <c r="I371" s="84" t="s">
        <v>133</v>
      </c>
      <c r="J371" s="84" t="s">
        <v>134</v>
      </c>
      <c r="K371" s="84" t="s">
        <v>135</v>
      </c>
      <c r="L371" s="84" t="s">
        <v>136</v>
      </c>
      <c r="M371" s="84" t="s">
        <v>137</v>
      </c>
      <c r="N371" s="84" t="s">
        <v>298</v>
      </c>
      <c r="O371" s="84" t="s">
        <v>72</v>
      </c>
      <c r="P371" s="84" t="s">
        <v>73</v>
      </c>
      <c r="Q371" s="84" t="s">
        <v>74</v>
      </c>
      <c r="R371" s="84" t="s">
        <v>75</v>
      </c>
      <c r="S371" s="84" t="s">
        <v>76</v>
      </c>
      <c r="T371" s="84" t="s">
        <v>77</v>
      </c>
      <c r="U371" s="84" t="s">
        <v>78</v>
      </c>
      <c r="V371" s="84" t="s">
        <v>79</v>
      </c>
      <c r="W371" s="84" t="s">
        <v>80</v>
      </c>
      <c r="X371" s="84" t="s">
        <v>81</v>
      </c>
      <c r="Y371" s="84" t="s">
        <v>82</v>
      </c>
      <c r="Z371" s="84" t="s">
        <v>83</v>
      </c>
      <c r="AA371" s="84" t="s">
        <v>84</v>
      </c>
      <c r="AB371" s="84" t="s">
        <v>85</v>
      </c>
      <c r="AC371" s="84" t="s">
        <v>86</v>
      </c>
      <c r="AD371" s="84" t="s">
        <v>87</v>
      </c>
      <c r="AE371" s="84" t="s">
        <v>88</v>
      </c>
      <c r="AF371" s="84" t="s">
        <v>89</v>
      </c>
      <c r="AG371" s="84" t="s">
        <v>90</v>
      </c>
      <c r="AH371" s="84" t="s">
        <v>91</v>
      </c>
      <c r="AI371" s="84" t="s">
        <v>92</v>
      </c>
      <c r="AJ371" s="84" t="s">
        <v>93</v>
      </c>
      <c r="AK371" s="84" t="s">
        <v>94</v>
      </c>
      <c r="AL371" s="84" t="s">
        <v>95</v>
      </c>
      <c r="AM371" s="84" t="s">
        <v>96</v>
      </c>
      <c r="AN371" s="84" t="s">
        <v>97</v>
      </c>
      <c r="AO371" s="84" t="s">
        <v>98</v>
      </c>
      <c r="AP371" s="84" t="s">
        <v>99</v>
      </c>
      <c r="AQ371" s="84" t="s">
        <v>139</v>
      </c>
      <c r="AR371" s="84" t="s">
        <v>100</v>
      </c>
      <c r="AS371" s="84" t="s">
        <v>140</v>
      </c>
      <c r="AT371" s="84" t="s">
        <v>299</v>
      </c>
      <c r="AU371" s="84" t="s">
        <v>101</v>
      </c>
      <c r="AV371" s="84" t="s">
        <v>141</v>
      </c>
      <c r="AW371" s="84" t="s">
        <v>203</v>
      </c>
      <c r="AX371" s="84" t="s">
        <v>204</v>
      </c>
      <c r="AY371" s="84" t="s">
        <v>102</v>
      </c>
      <c r="AZ371" s="84" t="s">
        <v>103</v>
      </c>
      <c r="BA371" s="84" t="s">
        <v>205</v>
      </c>
      <c r="BB371" s="84" t="s">
        <v>300</v>
      </c>
      <c r="BC371" s="84" t="s">
        <v>301</v>
      </c>
    </row>
    <row r="372" spans="1:55">
      <c r="A372" t="str">
        <f>A252</f>
        <v>Gross Domestic Product</v>
      </c>
      <c r="B372" t="str">
        <f>B252</f>
        <v>Purchasing power parities (EU28=1)</v>
      </c>
      <c r="C372" s="77">
        <f>C252</f>
        <v>1</v>
      </c>
      <c r="D372" s="77">
        <f t="shared" ref="D372:BB372" si="0">D252</f>
        <v>1.0018199999999999</v>
      </c>
      <c r="E372" s="77">
        <f t="shared" si="0"/>
        <v>1.01729</v>
      </c>
      <c r="F372" s="77">
        <f t="shared" si="0"/>
        <v>1.0682100000000001</v>
      </c>
      <c r="G372" s="77">
        <f t="shared" si="0"/>
        <v>1.00484</v>
      </c>
      <c r="H372" s="77">
        <f t="shared" si="0"/>
        <v>1.00732</v>
      </c>
      <c r="I372" s="77">
        <f t="shared" si="0"/>
        <v>1.0085500000000001</v>
      </c>
      <c r="J372" s="77">
        <f t="shared" si="0"/>
        <v>1.0093700000000001</v>
      </c>
      <c r="K372" s="77">
        <f t="shared" si="0"/>
        <v>1.0136499999999999</v>
      </c>
      <c r="L372" s="77">
        <f t="shared" si="0"/>
        <v>1.01414</v>
      </c>
      <c r="M372" s="77">
        <f t="shared" si="0"/>
        <v>1.0152600000000001</v>
      </c>
      <c r="N372" s="77">
        <f t="shared" si="0"/>
        <v>1.0193700000000001</v>
      </c>
      <c r="O372" s="77">
        <f t="shared" si="0"/>
        <v>1.06877</v>
      </c>
      <c r="P372" s="77">
        <f t="shared" si="0"/>
        <v>0.90651999999999999</v>
      </c>
      <c r="Q372" s="93"/>
      <c r="R372" s="93"/>
      <c r="S372" s="77">
        <f t="shared" si="0"/>
        <v>1.0361800000000001</v>
      </c>
      <c r="T372" s="77">
        <f t="shared" si="0"/>
        <v>0.71247799999999994</v>
      </c>
      <c r="U372" s="77">
        <f t="shared" si="0"/>
        <v>1.07795</v>
      </c>
      <c r="V372" s="77">
        <f t="shared" si="0"/>
        <v>0.82520400000000005</v>
      </c>
      <c r="W372" s="77">
        <f t="shared" si="0"/>
        <v>0.89410599999999996</v>
      </c>
      <c r="X372" s="77">
        <f t="shared" si="0"/>
        <v>1.07141</v>
      </c>
      <c r="Y372" s="93"/>
      <c r="Z372" s="77">
        <f t="shared" si="0"/>
        <v>0.97422399999999998</v>
      </c>
      <c r="AA372" s="77">
        <f t="shared" si="0"/>
        <v>0.88444900000000004</v>
      </c>
      <c r="AB372" s="77">
        <f t="shared" si="0"/>
        <v>0.66295700000000002</v>
      </c>
      <c r="AC372" s="77">
        <f t="shared" si="0"/>
        <v>0.59540199999999999</v>
      </c>
      <c r="AD372" s="77">
        <f t="shared" si="0"/>
        <v>1.18123</v>
      </c>
      <c r="AE372" s="93"/>
      <c r="AF372" s="77">
        <f t="shared" si="0"/>
        <v>0.80252199999999996</v>
      </c>
      <c r="AG372" s="77">
        <f t="shared" si="0"/>
        <v>1.0797699999999999</v>
      </c>
      <c r="AH372" s="77">
        <f t="shared" si="0"/>
        <v>1.06721</v>
      </c>
      <c r="AI372" s="77"/>
      <c r="AJ372" s="77">
        <f t="shared" si="0"/>
        <v>0.78196699999999997</v>
      </c>
      <c r="AK372" s="77"/>
      <c r="AL372" s="77">
        <f t="shared" si="0"/>
        <v>0.78332000000000002</v>
      </c>
      <c r="AM372" s="77">
        <f t="shared" si="0"/>
        <v>0.64981199999999995</v>
      </c>
      <c r="AN372" s="77">
        <f t="shared" si="0"/>
        <v>1.21157</v>
      </c>
      <c r="AO372" s="93"/>
      <c r="AP372" s="77">
        <f t="shared" si="0"/>
        <v>0.92221500000000001</v>
      </c>
      <c r="AQ372" s="77">
        <f>AQ252/100</f>
        <v>1.8799600000000001</v>
      </c>
      <c r="AR372" s="93"/>
      <c r="AS372" s="77">
        <f t="shared" si="0"/>
        <v>1.67059</v>
      </c>
      <c r="AT372" s="77">
        <f t="shared" si="0"/>
        <v>0.44534099999999999</v>
      </c>
      <c r="AU372" s="77">
        <f t="shared" si="0"/>
        <v>0.48265400000000003</v>
      </c>
      <c r="AV372" s="93"/>
      <c r="AW372" s="93"/>
      <c r="AX372" s="93"/>
      <c r="AY372" s="93"/>
      <c r="AZ372" s="77">
        <f t="shared" si="0"/>
        <v>0.92533100000000001</v>
      </c>
      <c r="BA372" s="77"/>
      <c r="BB372" s="77">
        <f t="shared" si="0"/>
        <v>1.34067</v>
      </c>
      <c r="BC372" s="93"/>
    </row>
    <row r="373" spans="1:55">
      <c r="B373" t="str">
        <f>B255</f>
        <v>Price level indices (EU28=100)</v>
      </c>
      <c r="C373" s="77">
        <f>C255/100</f>
        <v>1</v>
      </c>
      <c r="D373" s="77">
        <f t="shared" ref="D373:BC373" si="1">D255/100</f>
        <v>1.002</v>
      </c>
      <c r="E373" s="77">
        <f t="shared" si="1"/>
        <v>1.0170000000000001</v>
      </c>
      <c r="F373" s="77">
        <f t="shared" si="1"/>
        <v>1.0680000000000001</v>
      </c>
      <c r="G373" s="77">
        <f t="shared" si="1"/>
        <v>1.0049999999999999</v>
      </c>
      <c r="H373" s="77">
        <f t="shared" si="1"/>
        <v>1.0070000000000001</v>
      </c>
      <c r="I373" s="77">
        <f t="shared" si="1"/>
        <v>1.0090000000000001</v>
      </c>
      <c r="J373" s="77">
        <f t="shared" si="1"/>
        <v>1.0090000000000001</v>
      </c>
      <c r="K373" s="77">
        <f t="shared" si="1"/>
        <v>1.014</v>
      </c>
      <c r="L373" s="77">
        <f t="shared" si="1"/>
        <v>1.014</v>
      </c>
      <c r="M373" s="77">
        <f t="shared" si="1"/>
        <v>1.0149999999999999</v>
      </c>
      <c r="N373" s="77">
        <f t="shared" si="1"/>
        <v>1.0190000000000001</v>
      </c>
      <c r="O373" s="77">
        <f t="shared" si="1"/>
        <v>1.069</v>
      </c>
      <c r="P373" s="77">
        <f t="shared" si="1"/>
        <v>0.46399999999999997</v>
      </c>
      <c r="Q373" s="77">
        <f t="shared" si="1"/>
        <v>0.629</v>
      </c>
      <c r="R373" s="77">
        <f t="shared" si="1"/>
        <v>1.3080000000000001</v>
      </c>
      <c r="S373" s="77">
        <f t="shared" si="1"/>
        <v>1.036</v>
      </c>
      <c r="T373" s="77">
        <f t="shared" si="1"/>
        <v>0.71200000000000008</v>
      </c>
      <c r="U373" s="77">
        <f t="shared" si="1"/>
        <v>1.0780000000000001</v>
      </c>
      <c r="V373" s="77">
        <f t="shared" si="1"/>
        <v>0.82499999999999996</v>
      </c>
      <c r="W373" s="77">
        <f t="shared" si="1"/>
        <v>0.89400000000000002</v>
      </c>
      <c r="X373" s="77">
        <f t="shared" si="1"/>
        <v>1.071</v>
      </c>
      <c r="Y373" s="77">
        <f t="shared" si="1"/>
        <v>0.622</v>
      </c>
      <c r="Z373" s="77">
        <f t="shared" si="1"/>
        <v>0.97400000000000009</v>
      </c>
      <c r="AA373" s="77">
        <f t="shared" si="1"/>
        <v>0.88400000000000001</v>
      </c>
      <c r="AB373" s="77">
        <f t="shared" si="1"/>
        <v>0.66299999999999992</v>
      </c>
      <c r="AC373" s="77">
        <f t="shared" si="1"/>
        <v>0.59499999999999997</v>
      </c>
      <c r="AD373" s="77">
        <f t="shared" si="1"/>
        <v>1.181</v>
      </c>
      <c r="AE373" s="77">
        <f t="shared" si="1"/>
        <v>0.56499999999999995</v>
      </c>
      <c r="AF373" s="77">
        <f t="shared" si="1"/>
        <v>0.80299999999999994</v>
      </c>
      <c r="AG373" s="77">
        <f t="shared" si="1"/>
        <v>1.08</v>
      </c>
      <c r="AH373" s="77">
        <f t="shared" si="1"/>
        <v>1.0669999999999999</v>
      </c>
      <c r="AI373" s="77">
        <f t="shared" si="1"/>
        <v>0.56499999999999995</v>
      </c>
      <c r="AJ373" s="77">
        <f t="shared" si="1"/>
        <v>0.78200000000000003</v>
      </c>
      <c r="AK373" s="77">
        <f t="shared" si="1"/>
        <v>0.49</v>
      </c>
      <c r="AL373" s="77">
        <f t="shared" si="1"/>
        <v>0.78299999999999992</v>
      </c>
      <c r="AM373" s="77">
        <f t="shared" si="1"/>
        <v>0.65</v>
      </c>
      <c r="AN373" s="77">
        <f t="shared" si="1"/>
        <v>1.212</v>
      </c>
      <c r="AO373" s="77">
        <f t="shared" si="1"/>
        <v>1.278</v>
      </c>
      <c r="AP373" s="77">
        <f t="shared" si="1"/>
        <v>1.2709999999999999</v>
      </c>
      <c r="AQ373" s="77">
        <f t="shared" si="1"/>
        <v>1.2849999999999999</v>
      </c>
      <c r="AR373" s="77">
        <f t="shared" si="1"/>
        <v>1.4490000000000001</v>
      </c>
      <c r="AS373" s="77">
        <f t="shared" si="1"/>
        <v>1.5640000000000001</v>
      </c>
      <c r="AT373" s="77">
        <f t="shared" si="1"/>
        <v>0.44500000000000001</v>
      </c>
      <c r="AU373" s="77">
        <f t="shared" si="1"/>
        <v>0.48299999999999998</v>
      </c>
      <c r="AV373" s="77">
        <f t="shared" si="1"/>
        <v>0.41700000000000004</v>
      </c>
      <c r="AW373" s="77">
        <f t="shared" si="1"/>
        <v>0.41499999999999998</v>
      </c>
      <c r="AX373" s="77">
        <f t="shared" si="1"/>
        <v>0.44799999999999995</v>
      </c>
      <c r="AY373" s="77">
        <f t="shared" si="1"/>
        <v>0.55000000000000004</v>
      </c>
      <c r="AZ373" s="77">
        <f t="shared" si="1"/>
        <v>0.47299999999999998</v>
      </c>
      <c r="BA373" s="77"/>
      <c r="BB373" s="77">
        <f t="shared" si="1"/>
        <v>1.208</v>
      </c>
      <c r="BC373" s="77">
        <f t="shared" si="1"/>
        <v>1.0229999999999999</v>
      </c>
    </row>
    <row r="374" spans="1:55">
      <c r="A374" t="str">
        <f>A312</f>
        <v>Construction</v>
      </c>
      <c r="B374" t="str">
        <f>B312</f>
        <v>Price level indices (EU28=100)</v>
      </c>
      <c r="C374" s="77">
        <f>C312/100</f>
        <v>1</v>
      </c>
      <c r="D374" s="77">
        <f t="shared" ref="D374:AZ374" si="2">D312/100</f>
        <v>1.0029999999999999</v>
      </c>
      <c r="E374" s="77">
        <f t="shared" si="2"/>
        <v>1.0270000000000001</v>
      </c>
      <c r="F374" s="77">
        <f t="shared" si="2"/>
        <v>1.0780000000000001</v>
      </c>
      <c r="G374" s="77">
        <f t="shared" si="2"/>
        <v>1.038</v>
      </c>
      <c r="H374" s="77">
        <f t="shared" si="2"/>
        <v>1.0409999999999999</v>
      </c>
      <c r="I374" s="77">
        <f t="shared" si="2"/>
        <v>1.0429999999999999</v>
      </c>
      <c r="J374" s="77">
        <f t="shared" si="2"/>
        <v>1.044</v>
      </c>
      <c r="K374" s="77">
        <f t="shared" si="2"/>
        <v>1.048</v>
      </c>
      <c r="L374" s="77">
        <f t="shared" si="2"/>
        <v>1.0490000000000002</v>
      </c>
      <c r="M374" s="77">
        <f t="shared" si="2"/>
        <v>1.0509999999999999</v>
      </c>
      <c r="N374" s="77">
        <f t="shared" si="2"/>
        <v>1.0569999999999999</v>
      </c>
      <c r="O374" s="77">
        <f t="shared" si="2"/>
        <v>0.99199999999999999</v>
      </c>
      <c r="P374" s="77">
        <f t="shared" si="2"/>
        <v>0.48499999999999999</v>
      </c>
      <c r="Q374" s="77">
        <f t="shared" si="2"/>
        <v>0.64900000000000002</v>
      </c>
      <c r="R374" s="77">
        <f t="shared" si="2"/>
        <v>1.4380000000000002</v>
      </c>
      <c r="S374" s="77">
        <f t="shared" si="2"/>
        <v>1.3119999999999998</v>
      </c>
      <c r="T374" s="77">
        <f t="shared" si="2"/>
        <v>0.75900000000000001</v>
      </c>
      <c r="U374" s="77">
        <f t="shared" si="2"/>
        <v>0.89900000000000002</v>
      </c>
      <c r="V374" s="77">
        <f t="shared" si="2"/>
        <v>0.66900000000000004</v>
      </c>
      <c r="W374" s="77">
        <f t="shared" si="2"/>
        <v>0.72099999999999997</v>
      </c>
      <c r="X374" s="77">
        <f t="shared" si="2"/>
        <v>1.228</v>
      </c>
      <c r="Y374" s="77">
        <f t="shared" si="2"/>
        <v>0.50600000000000001</v>
      </c>
      <c r="Z374" s="77">
        <f t="shared" si="2"/>
        <v>0.79500000000000004</v>
      </c>
      <c r="AA374" s="77">
        <f t="shared" si="2"/>
        <v>0.70400000000000007</v>
      </c>
      <c r="AB374" s="77">
        <f t="shared" si="2"/>
        <v>0.67</v>
      </c>
      <c r="AC374" s="77">
        <f t="shared" si="2"/>
        <v>0.64</v>
      </c>
      <c r="AD374" s="77">
        <f t="shared" si="2"/>
        <v>1.0290000000000001</v>
      </c>
      <c r="AE374" s="77">
        <f t="shared" si="2"/>
        <v>0.52800000000000002</v>
      </c>
      <c r="AF374" s="77">
        <f t="shared" si="2"/>
        <v>0.78599999999999992</v>
      </c>
      <c r="AG374" s="77">
        <f t="shared" si="2"/>
        <v>1.0759999999999998</v>
      </c>
      <c r="AH374" s="77">
        <f t="shared" si="2"/>
        <v>1.095</v>
      </c>
      <c r="AI374" s="77">
        <f t="shared" si="2"/>
        <v>0.65700000000000003</v>
      </c>
      <c r="AJ374" s="77">
        <f t="shared" si="2"/>
        <v>0.54400000000000004</v>
      </c>
      <c r="AK374" s="77">
        <f t="shared" si="2"/>
        <v>0.41899999999999998</v>
      </c>
      <c r="AL374" s="77">
        <f t="shared" si="2"/>
        <v>0.68700000000000006</v>
      </c>
      <c r="AM374" s="77">
        <f t="shared" si="2"/>
        <v>0.69299999999999995</v>
      </c>
      <c r="AN374" s="77">
        <f t="shared" si="2"/>
        <v>1.4</v>
      </c>
      <c r="AO374" s="77">
        <f t="shared" si="2"/>
        <v>1.643</v>
      </c>
      <c r="AP374" s="77">
        <f t="shared" si="2"/>
        <v>1.099</v>
      </c>
      <c r="AQ374" s="77">
        <f t="shared" si="2"/>
        <v>1.536</v>
      </c>
      <c r="AR374" s="77">
        <f t="shared" si="2"/>
        <v>1.5469999999999999</v>
      </c>
      <c r="AS374" s="77">
        <f t="shared" si="2"/>
        <v>1.87</v>
      </c>
      <c r="AT374" s="77">
        <f t="shared" si="2"/>
        <v>0.41700000000000004</v>
      </c>
      <c r="AU374" s="77">
        <f t="shared" si="2"/>
        <v>0.48200000000000004</v>
      </c>
      <c r="AV374" s="77">
        <f t="shared" si="2"/>
        <v>0.39500000000000002</v>
      </c>
      <c r="AW374" s="77">
        <f t="shared" si="2"/>
        <v>0.40600000000000003</v>
      </c>
      <c r="AX374" s="77">
        <f t="shared" si="2"/>
        <v>0.45700000000000002</v>
      </c>
      <c r="AY374" s="77">
        <f t="shared" si="2"/>
        <v>0.375</v>
      </c>
      <c r="AZ374" s="77">
        <f t="shared" si="2"/>
        <v>0.38</v>
      </c>
      <c r="BA374" s="77"/>
      <c r="BB374" s="77"/>
      <c r="BC374" s="7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C37"/>
  <sheetViews>
    <sheetView workbookViewId="0">
      <selection activeCell="G73" sqref="G73"/>
    </sheetView>
  </sheetViews>
  <sheetFormatPr defaultRowHeight="14.25"/>
  <sheetData>
    <row r="2" spans="2:3">
      <c r="B2" s="81" t="s">
        <v>91</v>
      </c>
      <c r="C2" t="s">
        <v>10</v>
      </c>
    </row>
    <row r="3" spans="2:3">
      <c r="B3" s="81" t="s">
        <v>72</v>
      </c>
      <c r="C3" t="s">
        <v>11</v>
      </c>
    </row>
    <row r="4" spans="2:3">
      <c r="B4" s="81" t="s">
        <v>73</v>
      </c>
      <c r="C4" t="s">
        <v>12</v>
      </c>
    </row>
    <row r="5" spans="2:3">
      <c r="B5" s="81" t="s">
        <v>74</v>
      </c>
      <c r="C5" t="s">
        <v>15</v>
      </c>
    </row>
    <row r="6" spans="2:3">
      <c r="B6" s="81" t="s">
        <v>75</v>
      </c>
      <c r="C6" t="s">
        <v>17</v>
      </c>
    </row>
    <row r="7" spans="2:3">
      <c r="B7" s="81" t="s">
        <v>76</v>
      </c>
      <c r="C7" t="s">
        <v>16</v>
      </c>
    </row>
    <row r="8" spans="2:3">
      <c r="B8" s="81" t="s">
        <v>77</v>
      </c>
      <c r="C8" t="s">
        <v>18</v>
      </c>
    </row>
    <row r="9" spans="2:3">
      <c r="B9" s="81" t="s">
        <v>78</v>
      </c>
      <c r="C9" t="s">
        <v>24</v>
      </c>
    </row>
    <row r="10" spans="2:3">
      <c r="B10" s="81" t="s">
        <v>79</v>
      </c>
      <c r="C10" t="s">
        <v>199</v>
      </c>
    </row>
    <row r="11" spans="2:3">
      <c r="B11" s="81" t="s">
        <v>80</v>
      </c>
      <c r="C11" t="s">
        <v>19</v>
      </c>
    </row>
    <row r="12" spans="2:3">
      <c r="B12" s="81" t="s">
        <v>81</v>
      </c>
      <c r="C12" t="s">
        <v>21</v>
      </c>
    </row>
    <row r="13" spans="2:3">
      <c r="B13" s="81" t="s">
        <v>82</v>
      </c>
      <c r="C13" t="s">
        <v>22</v>
      </c>
    </row>
    <row r="14" spans="2:3">
      <c r="B14" s="81" t="s">
        <v>83</v>
      </c>
      <c r="C14" t="s">
        <v>26</v>
      </c>
    </row>
    <row r="15" spans="2:3">
      <c r="B15" s="81" t="s">
        <v>84</v>
      </c>
      <c r="C15" t="s">
        <v>14</v>
      </c>
    </row>
    <row r="16" spans="2:3">
      <c r="B16" s="81" t="s">
        <v>85</v>
      </c>
      <c r="C16" t="s">
        <v>29</v>
      </c>
    </row>
    <row r="17" spans="2:3">
      <c r="B17" s="81" t="s">
        <v>86</v>
      </c>
      <c r="C17" t="s">
        <v>27</v>
      </c>
    </row>
    <row r="18" spans="2:3">
      <c r="B18" s="81" t="s">
        <v>87</v>
      </c>
      <c r="C18" t="s">
        <v>28</v>
      </c>
    </row>
    <row r="19" spans="2:3">
      <c r="B19" s="81" t="s">
        <v>88</v>
      </c>
      <c r="C19" t="s">
        <v>23</v>
      </c>
    </row>
    <row r="20" spans="2:3">
      <c r="B20" s="81" t="s">
        <v>89</v>
      </c>
      <c r="C20" t="s">
        <v>30</v>
      </c>
    </row>
    <row r="21" spans="2:3">
      <c r="B21" s="81" t="s">
        <v>90</v>
      </c>
      <c r="C21" t="s">
        <v>31</v>
      </c>
    </row>
    <row r="22" spans="2:3">
      <c r="B22" s="81" t="s">
        <v>92</v>
      </c>
      <c r="C22" t="s">
        <v>33</v>
      </c>
    </row>
    <row r="23" spans="2:3">
      <c r="B23" s="81" t="s">
        <v>93</v>
      </c>
      <c r="C23" t="s">
        <v>34</v>
      </c>
    </row>
    <row r="24" spans="2:3">
      <c r="B24" s="81" t="s">
        <v>94</v>
      </c>
      <c r="C24" t="s">
        <v>35</v>
      </c>
    </row>
    <row r="25" spans="2:3">
      <c r="B25" s="81" t="s">
        <v>95</v>
      </c>
      <c r="C25" t="s">
        <v>37</v>
      </c>
    </row>
    <row r="26" spans="2:3">
      <c r="B26" s="81" t="s">
        <v>96</v>
      </c>
      <c r="C26" t="s">
        <v>38</v>
      </c>
    </row>
    <row r="27" spans="2:3">
      <c r="B27" s="81" t="s">
        <v>97</v>
      </c>
      <c r="C27" t="s">
        <v>20</v>
      </c>
    </row>
    <row r="28" spans="2:3">
      <c r="B28" s="81" t="s">
        <v>98</v>
      </c>
      <c r="C28" t="s">
        <v>36</v>
      </c>
    </row>
    <row r="29" spans="2:3">
      <c r="B29" s="81" t="s">
        <v>99</v>
      </c>
      <c r="C29" t="s">
        <v>39</v>
      </c>
    </row>
    <row r="30" spans="2:3">
      <c r="B30" s="81" t="s">
        <v>139</v>
      </c>
      <c r="C30" t="s">
        <v>25</v>
      </c>
    </row>
    <row r="31" spans="2:3">
      <c r="B31" s="81" t="s">
        <v>202</v>
      </c>
    </row>
    <row r="32" spans="2:3">
      <c r="B32" s="81" t="s">
        <v>100</v>
      </c>
      <c r="C32" t="s">
        <v>32</v>
      </c>
    </row>
    <row r="33" spans="2:3">
      <c r="B33" s="81" t="s">
        <v>140</v>
      </c>
      <c r="C33" t="s">
        <v>13</v>
      </c>
    </row>
    <row r="34" spans="2:3">
      <c r="B34" s="81" t="s">
        <v>101</v>
      </c>
      <c r="C34" t="s">
        <v>42</v>
      </c>
    </row>
    <row r="35" spans="2:3">
      <c r="B35" s="81" t="s">
        <v>141</v>
      </c>
      <c r="C35" t="s">
        <v>43</v>
      </c>
    </row>
    <row r="36" spans="2:3">
      <c r="B36" s="81" t="s">
        <v>203</v>
      </c>
      <c r="C36" t="s">
        <v>40</v>
      </c>
    </row>
    <row r="37" spans="2:3">
      <c r="B37" s="81"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National grid cost and loss</vt:lpstr>
      <vt:lpstr>Electricity Losses</vt:lpstr>
      <vt:lpstr>Sheet7</vt:lpstr>
      <vt:lpstr>National Gas grid</vt:lpstr>
      <vt:lpstr>Sources</vt:lpstr>
      <vt:lpstr>EC Clean energy package data</vt:lpstr>
      <vt:lpstr>Price index</vt:lpstr>
      <vt:lpstr>Countries</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Olex</cp:lastModifiedBy>
  <dcterms:created xsi:type="dcterms:W3CDTF">2009-05-27T15:40:55Z</dcterms:created>
  <dcterms:modified xsi:type="dcterms:W3CDTF">2020-05-02T01:00:06Z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612601697444915</vt:r8>
  </property>
</Properties>
</file>