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671B8FE4-ECB6-4B38-9F82-DDAE7599CE52}" xr6:coauthVersionLast="45" xr6:coauthVersionMax="45" xr10:uidLastSave="{00000000-0000-0000-0000-000000000000}"/>
  <bookViews>
    <workbookView xWindow="-98" yWindow="-98" windowWidth="20715" windowHeight="13276"/>
  </bookViews>
  <sheets>
    <sheet name="INS"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7" i="2" l="1"/>
  <c r="AD8" i="2"/>
  <c r="AA6" i="2"/>
  <c r="AB6" i="2"/>
  <c r="AC6" i="2"/>
  <c r="Y9" i="2"/>
  <c r="AD9" i="2"/>
  <c r="Y8" i="2"/>
  <c r="Y10" i="2"/>
  <c r="Y33" i="2"/>
  <c r="Y32" i="2"/>
  <c r="AA8" i="2"/>
  <c r="AA10" i="2" s="1"/>
  <c r="Z8" i="2"/>
  <c r="Z10" i="2" s="1"/>
  <c r="AA7" i="2"/>
  <c r="Y7" i="2"/>
  <c r="X5" i="2"/>
  <c r="X6" i="2" s="1"/>
  <c r="Z5" i="2"/>
  <c r="AF30" i="2"/>
  <c r="AF29" i="2"/>
  <c r="AF28" i="2"/>
  <c r="AF27" i="2"/>
  <c r="F19" i="2"/>
  <c r="F18" i="2"/>
  <c r="F17" i="2"/>
  <c r="F16" i="2"/>
  <c r="F9" i="2"/>
  <c r="F10" i="2" s="1"/>
  <c r="F11" i="2" s="1"/>
  <c r="K5" i="2"/>
  <c r="K6" i="2"/>
  <c r="K7" i="2"/>
  <c r="K8" i="2" s="1"/>
  <c r="Z9" i="2" l="1"/>
  <c r="Z6" i="2" s="1"/>
  <c r="F7" i="2"/>
  <c r="F6" i="2" s="1"/>
  <c r="F5" i="2" s="1"/>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List>
</comments>
</file>

<file path=xl/sharedStrings.xml><?xml version="1.0" encoding="utf-8"?>
<sst xmlns="http://schemas.openxmlformats.org/spreadsheetml/2006/main" count="116" uniqueCount="76">
  <si>
    <t>Year</t>
  </si>
  <si>
    <t>Pset_PN</t>
  </si>
  <si>
    <t>Cset_CN</t>
  </si>
  <si>
    <t>Attribute</t>
  </si>
  <si>
    <t>LimType</t>
  </si>
  <si>
    <t>~TFM_INS</t>
  </si>
  <si>
    <t>TimeSlice</t>
  </si>
  <si>
    <t>AllRegions</t>
  </si>
  <si>
    <t>Trans - Insert</t>
  </si>
  <si>
    <t>SNK_DAC</t>
  </si>
  <si>
    <t>VDA_FLOP</t>
  </si>
  <si>
    <t>ELCMED</t>
  </si>
  <si>
    <t>KWh</t>
  </si>
  <si>
    <t>MJ</t>
  </si>
  <si>
    <t>GJ per ton</t>
  </si>
  <si>
    <t>TJ per ton</t>
  </si>
  <si>
    <t>PJ per kton</t>
  </si>
  <si>
    <t>NCAP_COST</t>
  </si>
  <si>
    <t>NCAP_FOM</t>
  </si>
  <si>
    <t xml:space="preserve">https://www.cell.com/joule/fulltext/S2542-4351(18)30225-3 </t>
  </si>
  <si>
    <t>ACT_COST</t>
  </si>
  <si>
    <t>SNK_DAC_GAS</t>
  </si>
  <si>
    <t>A Process for Capturing CO2 from the Atmosphere</t>
  </si>
  <si>
    <t>13.4 t/h CH4 equals 36.9 t/h CO2.</t>
  </si>
  <si>
    <t>(44/16)</t>
  </si>
  <si>
    <t>(Check: 670 GJ/h x 56 = 37.5 t/h CO2)</t>
  </si>
  <si>
    <t>On a total of 171 t/h that is mostly CO2</t>
  </si>
  <si>
    <t>Does all CO2 go to ?</t>
  </si>
  <si>
    <t>13.4 t/h CH4 + 6.3 t/h CH4  =&gt; 54 t/h CO2.</t>
  </si>
  <si>
    <t>0.06% -0.016% (IN-OUT) on a mass basis with 25100 t/h = 112 t/h CO2</t>
  </si>
  <si>
    <t>Sensitivities included</t>
  </si>
  <si>
    <t>Scenario</t>
  </si>
  <si>
    <t>Gas Input</t>
  </si>
  <si>
    <t>a</t>
  </si>
  <si>
    <r>
      <t>Gas and electrical inputs as well as levelized cost are all per ton CO</t>
    </r>
    <r>
      <rPr>
        <b/>
        <sz val="8.25"/>
        <color indexed="57"/>
        <rFont val="Arial"/>
        <family val="2"/>
      </rPr>
      <t>2</t>
    </r>
    <r>
      <rPr>
        <b/>
        <sz val="12"/>
        <color indexed="57"/>
        <rFont val="Arial"/>
        <family val="2"/>
      </rPr>
      <t xml:space="preserve"> capture from the atmosphere.</t>
    </r>
  </si>
  <si>
    <r>
      <t>(GJ/t-CO</t>
    </r>
    <r>
      <rPr>
        <b/>
        <sz val="8.25"/>
        <color indexed="57"/>
        <rFont val="Arial"/>
        <family val="2"/>
      </rPr>
      <t>2</t>
    </r>
    <r>
      <rPr>
        <b/>
        <sz val="12"/>
        <color indexed="57"/>
        <rFont val="Arial"/>
        <family val="2"/>
      </rPr>
      <t>)</t>
    </r>
  </si>
  <si>
    <t>Electricity Input</t>
  </si>
  <si>
    <r>
      <t>(kWh/t-CO</t>
    </r>
    <r>
      <rPr>
        <b/>
        <sz val="8.25"/>
        <color indexed="57"/>
        <rFont val="Arial"/>
        <family val="2"/>
      </rPr>
      <t>2</t>
    </r>
    <r>
      <rPr>
        <b/>
        <sz val="12"/>
        <color indexed="57"/>
        <rFont val="Arial"/>
        <family val="2"/>
      </rPr>
      <t>)</t>
    </r>
  </si>
  <si>
    <t>C-Gas/C-Air</t>
  </si>
  <si>
    <r>
      <t>Capital $ per t-CO</t>
    </r>
    <r>
      <rPr>
        <b/>
        <sz val="8.25"/>
        <color indexed="57"/>
        <rFont val="Arial"/>
        <family val="2"/>
      </rPr>
      <t>2</t>
    </r>
    <r>
      <rPr>
        <b/>
        <sz val="12"/>
        <color indexed="57"/>
        <rFont val="Arial"/>
        <family val="2"/>
      </rPr>
      <t>/year</t>
    </r>
  </si>
  <si>
    <t>O&amp;M</t>
  </si>
  <si>
    <t>b</t>
  </si>
  <si>
    <t>Non-energy O&amp;M expressed as fixed per unit of capacity with variable costs including cost of make-up streams included and converted equivalent fixed costs using 90% utilization.</t>
  </si>
  <si>
    <r>
      <t>($/t-CO</t>
    </r>
    <r>
      <rPr>
        <b/>
        <sz val="8.25"/>
        <color indexed="57"/>
        <rFont val="Arial"/>
        <family val="2"/>
      </rPr>
      <t>2</t>
    </r>
    <r>
      <rPr>
        <b/>
        <sz val="12"/>
        <color indexed="57"/>
        <rFont val="Arial"/>
        <family val="2"/>
      </rPr>
      <t>)</t>
    </r>
  </si>
  <si>
    <t>Levelized</t>
  </si>
  <si>
    <t>CRF</t>
  </si>
  <si>
    <t>c</t>
  </si>
  <si>
    <t>CRF is the average capital recovery factor defined in the section on Process Economics. Calculations assume NG at 3.5 $/GJ and a 90% utilization. For the C and D variants levelized costs are shown as a range using electricity at 30 and 60 $/MWhr.</t>
  </si>
  <si>
    <r>
      <t>A: Baseline: gas fired → 15 MPa CO</t>
    </r>
    <r>
      <rPr>
        <sz val="8.25"/>
        <color indexed="63"/>
        <rFont val="Arial"/>
        <family val="2"/>
      </rPr>
      <t>2</t>
    </r>
    <r>
      <rPr>
        <sz val="11"/>
        <color indexed="63"/>
        <rFont val="Arial"/>
        <family val="2"/>
      </rPr>
      <t xml:space="preserve"> output</t>
    </r>
  </si>
  <si>
    <r>
      <t>B: Baseline with N</t>
    </r>
    <r>
      <rPr>
        <sz val="8.25"/>
        <color indexed="63"/>
        <rFont val="Arial"/>
        <family val="2"/>
      </rPr>
      <t>th</t>
    </r>
    <r>
      <rPr>
        <sz val="11"/>
        <color indexed="63"/>
        <rFont val="Arial"/>
        <family val="2"/>
      </rPr>
      <t xml:space="preserve"> plant financials</t>
    </r>
  </si>
  <si>
    <r>
      <t>C: Gas and electricity input → 15 MPa CO</t>
    </r>
    <r>
      <rPr>
        <sz val="8.25"/>
        <color indexed="63"/>
        <rFont val="Arial"/>
        <family val="2"/>
      </rPr>
      <t>2</t>
    </r>
    <r>
      <rPr>
        <sz val="11"/>
        <color indexed="63"/>
        <rFont val="Arial"/>
        <family val="2"/>
      </rPr>
      <t xml:space="preserve"> output</t>
    </r>
  </si>
  <si>
    <t>113–124</t>
  </si>
  <si>
    <t>152–163</t>
  </si>
  <si>
    <r>
      <t>D: Gas and electricity input → 0.1 MPa CO</t>
    </r>
    <r>
      <rPr>
        <sz val="8.25"/>
        <color indexed="63"/>
        <rFont val="Arial"/>
        <family val="2"/>
      </rPr>
      <t>2</t>
    </r>
    <r>
      <rPr>
        <sz val="11"/>
        <color indexed="63"/>
        <rFont val="Arial"/>
        <family val="2"/>
      </rPr>
      <t xml:space="preserve"> output assuming zero cost O</t>
    </r>
    <r>
      <rPr>
        <sz val="8.25"/>
        <color indexed="63"/>
        <rFont val="Arial"/>
        <family val="2"/>
      </rPr>
      <t>2</t>
    </r>
  </si>
  <si>
    <t>94–97</t>
  </si>
  <si>
    <t>128–130</t>
  </si>
  <si>
    <t>A: Baseline: gas fired → 15 MPa CO2 output</t>
  </si>
  <si>
    <t>C: Gas and electricity input → 15 MPa CO2 output</t>
  </si>
  <si>
    <t>GAS input</t>
  </si>
  <si>
    <t xml:space="preserve"> ELEC input</t>
  </si>
  <si>
    <t>VAROM</t>
  </si>
  <si>
    <t>Original data from different sources</t>
  </si>
  <si>
    <t>All electric (NO REFERENCES ?) - Hydrogen as proxy</t>
  </si>
  <si>
    <t>Hydrogen fuelled - most probably more expensive than any competing technology.</t>
  </si>
  <si>
    <t>kwh/ton</t>
  </si>
  <si>
    <t>ton CO2 per ton CO2</t>
  </si>
  <si>
    <t>2900 to 1485</t>
  </si>
  <si>
    <t>CAPEX</t>
  </si>
  <si>
    <t xml:space="preserve">We don’t model this variant to keep freedom of power production (including gas with CCS). Also, without underground storage, you simply have to much positive emissions. Indirect CO2 from electricity may make CO2 price higher in scenarios with underground storage. </t>
  </si>
  <si>
    <t>SNKCO2N</t>
  </si>
  <si>
    <t>SUPSCO2N</t>
  </si>
  <si>
    <t>Heat input</t>
  </si>
  <si>
    <t>Sensitivity for LCEO</t>
  </si>
  <si>
    <t>This is the variant included in the sensitivity - should only be used in case of P2L (see explanation paper).</t>
  </si>
  <si>
    <t>Higher pressure, requires more electricity; not only for P2L (should be used for underground storage)</t>
  </si>
  <si>
    <t>Heat as an input may be TOO flexible (as the temperature from CHP heat is for example too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</si>
</sst>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3" formatCode="0.0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b/>
      <sz val="12"/>
      <color indexed="57"/>
      <name val="Arial"/>
      <family val="2"/>
    </font>
    <font>
      <b/>
      <sz val="8.25"/>
      <color indexed="57"/>
      <name val="Arial"/>
      <family val="2"/>
    </font>
    <font>
      <sz val="11"/>
      <color indexed="63"/>
      <name val="Arial"/>
      <family val="2"/>
    </font>
    <font>
      <sz val="8.25"/>
      <color indexed="63"/>
      <name val="Arial"/>
      <family val="2"/>
    </font>
    <font>
      <u/>
      <sz val="11"/>
      <color theme="10"/>
      <name val="Calibri"/>
      <family val="2"/>
      <scheme val="minor"/>
    </font>
    <font>
      <b/>
      <sz val="11"/>
      <color theme="1"/>
      <name val="Calibri"/>
      <family val="2"/>
      <scheme val="minor"/>
    </font>
    <font>
      <sz val="12"/>
      <color rgb="FFFFFFFF"/>
      <name val="Arial"/>
      <family val="2"/>
    </font>
    <font>
      <b/>
      <sz val="12"/>
      <color rgb="FF198D8E"/>
      <name val="Arial"/>
      <family val="2"/>
    </font>
    <font>
      <sz val="11"/>
      <color rgb="FF505050"/>
      <name val="Arial"/>
      <family val="2"/>
    </font>
    <font>
      <strike/>
      <sz val="11"/>
      <color theme="1"/>
      <name val="Calibri"/>
      <family val="2"/>
      <scheme val="minor"/>
    </font>
  </fonts>
  <fills count="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FF"/>
        <bgColor indexed="64"/>
      </patternFill>
    </fill>
  </fills>
  <borders count="5">
    <border>
      <left/>
      <right/>
      <top/>
      <bottom/>
      <diagonal/>
    </border>
    <border>
      <left/>
      <right/>
      <top style="thin">
        <color indexed="64"/>
      </top>
      <bottom style="medium">
        <color indexed="64"/>
      </bottom>
      <diagonal/>
    </border>
    <border>
      <left/>
      <right/>
      <top style="medium">
        <color rgb="FFC0C0C0"/>
      </top>
      <bottom/>
      <diagonal/>
    </border>
    <border>
      <left/>
      <right/>
      <top/>
      <bottom style="medium">
        <color rgb="FFC0C0C0"/>
      </bottom>
      <diagonal/>
    </border>
    <border>
      <left/>
      <right/>
      <top style="medium">
        <color rgb="FFC0C0C0"/>
      </top>
      <bottom style="medium">
        <color rgb="FFC0C0C0"/>
      </bottom>
      <diagonal/>
    </border>
  </borders>
  <cellStyleXfs count="4">
    <xf numFmtId="0" fontId="0" fillId="0" borderId="0"/>
    <xf numFmtId="0" fontId="10" fillId="0" borderId="0" applyNumberFormat="0" applyFill="0" applyBorder="0" applyAlignment="0" applyProtection="0"/>
    <xf numFmtId="0" fontId="3" fillId="0" borderId="0"/>
    <xf numFmtId="0" fontId="1" fillId="0" borderId="0"/>
  </cellStyleXfs>
  <cellXfs count="30">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183" fontId="0" fillId="0" borderId="0" xfId="0" applyNumberFormat="1"/>
    <xf numFmtId="0" fontId="10" fillId="0" borderId="0" xfId="1"/>
    <xf numFmtId="0" fontId="12" fillId="0" borderId="0" xfId="0" applyFont="1"/>
    <xf numFmtId="0" fontId="11" fillId="0" borderId="0" xfId="0" applyFont="1"/>
    <xf numFmtId="0" fontId="0" fillId="0" borderId="0" xfId="0" applyAlignment="1"/>
    <xf numFmtId="0" fontId="13" fillId="4" borderId="2"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0" xfId="0" applyFont="1" applyFill="1" applyAlignment="1">
      <alignment horizontal="left"/>
    </xf>
    <xf numFmtId="0" fontId="13" fillId="4" borderId="3" xfId="0" applyFont="1" applyFill="1" applyBorder="1" applyAlignment="1">
      <alignment horizontal="left"/>
    </xf>
    <xf numFmtId="10" fontId="13" fillId="4" borderId="4" xfId="0" applyNumberFormat="1" applyFont="1" applyFill="1" applyBorder="1" applyAlignment="1">
      <alignment horizontal="left"/>
    </xf>
    <xf numFmtId="0" fontId="14" fillId="0" borderId="0" xfId="0" applyFont="1" applyAlignment="1">
      <alignment horizontal="left" vertical="center"/>
    </xf>
    <xf numFmtId="3" fontId="14" fillId="0" borderId="0" xfId="0" applyNumberFormat="1" applyFont="1" applyAlignment="1">
      <alignment horizontal="left" vertical="center"/>
    </xf>
    <xf numFmtId="0" fontId="14" fillId="0" borderId="3" xfId="0" applyFont="1" applyBorder="1" applyAlignment="1">
      <alignment horizontal="left" vertical="center"/>
    </xf>
    <xf numFmtId="2" fontId="0" fillId="0" borderId="0" xfId="0" applyNumberFormat="1"/>
    <xf numFmtId="1" fontId="0" fillId="0" borderId="0" xfId="0" applyNumberFormat="1"/>
    <xf numFmtId="0" fontId="15" fillId="0" borderId="0" xfId="0" applyFont="1"/>
    <xf numFmtId="3" fontId="15" fillId="0" borderId="0" xfId="0" applyNumberFormat="1" applyFont="1"/>
    <xf numFmtId="0" fontId="13" fillId="4" borderId="2" xfId="0" applyFont="1" applyFill="1" applyBorder="1" applyAlignment="1">
      <alignment horizontal="left"/>
    </xf>
    <xf numFmtId="0" fontId="13" fillId="4" borderId="0" xfId="0" applyFont="1" applyFill="1" applyBorder="1" applyAlignment="1">
      <alignment horizontal="left"/>
    </xf>
    <xf numFmtId="0" fontId="13" fillId="4" borderId="3"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3" xfId="0" applyFont="1" applyFill="1" applyBorder="1" applyAlignment="1">
      <alignment horizontal="left" vertical="center"/>
    </xf>
  </cellXfs>
  <cellStyles count="4">
    <cellStyle name="Hyperlink" xfId="1" builtinId="8"/>
    <cellStyle name="Normal" xfId="0" builtinId="0"/>
    <cellStyle name="Normal 10" xfId="2"/>
    <cellStyle name="Normale_Scen_UC_IND-StrucCons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180975</xdr:colOff>
      <xdr:row>21</xdr:row>
      <xdr:rowOff>47625</xdr:rowOff>
    </xdr:from>
    <xdr:to>
      <xdr:col>21</xdr:col>
      <xdr:colOff>19050</xdr:colOff>
      <xdr:row>57</xdr:row>
      <xdr:rowOff>138113</xdr:rowOff>
    </xdr:to>
    <xdr:pic>
      <xdr:nvPicPr>
        <xdr:cNvPr id="1039" name="Picture 1" descr="D:\Temporary for restart\untitled.png">
          <a:extLst>
            <a:ext uri="{FF2B5EF4-FFF2-40B4-BE49-F238E27FC236}">
              <a16:creationId xmlns:a16="http://schemas.microsoft.com/office/drawing/2014/main" id="{8D6A1FF7-FF27-4DF5-8157-9B8D637FE0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1788" y="3910013"/>
          <a:ext cx="11963400" cy="6696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ell.com/joule/fulltext/S2542-4351(18)30225-3" TargetMode="External"/><Relationship Id="rId7" Type="http://schemas.openxmlformats.org/officeDocument/2006/relationships/printerSettings" Target="../printerSettings/printerSettings1.bin"/><Relationship Id="rId2" Type="http://schemas.openxmlformats.org/officeDocument/2006/relationships/hyperlink" Target="https://www.cell.com/joule/fulltext/S2542-4351(18)30225-3" TargetMode="External"/><Relationship Id="rId1" Type="http://schemas.openxmlformats.org/officeDocument/2006/relationships/hyperlink" Target="https://www.cell.com/joule/fulltext/S2542-4351(18)30225-3" TargetMode="External"/><Relationship Id="rId6" Type="http://schemas.openxmlformats.org/officeDocument/2006/relationships/hyperlink" Target="https://www.cell.com/joule/fulltext/S2542-4351(18)30225-3" TargetMode="External"/><Relationship Id="rId5" Type="http://schemas.openxmlformats.org/officeDocument/2006/relationships/hyperlink" Target="https://www.cell.com/joule/fulltext/S2542-4351(18)30225-3" TargetMode="External"/><Relationship Id="rId10" Type="http://schemas.openxmlformats.org/officeDocument/2006/relationships/comments" Target="../comments1.xml"/><Relationship Id="rId4" Type="http://schemas.openxmlformats.org/officeDocument/2006/relationships/hyperlink" Target="https://www.cell.com/joule/fulltext/S2542-4351(18)30225-3"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3"/>
  <sheetViews>
    <sheetView tabSelected="1" workbookViewId="0">
      <selection activeCell="F28" sqref="F28"/>
    </sheetView>
  </sheetViews>
  <sheetFormatPr defaultRowHeight="14.25" x14ac:dyDescent="0.45"/>
  <cols>
    <col min="2" max="2" width="10.1328125" bestFit="1" customWidth="1"/>
    <col min="3" max="3" width="8.86328125" bestFit="1" customWidth="1"/>
    <col min="4" max="4" width="13" customWidth="1"/>
    <col min="5" max="5" width="5.1328125" bestFit="1" customWidth="1"/>
    <col min="6" max="6" width="10.73046875" bestFit="1" customWidth="1"/>
    <col min="7" max="7" width="16.59765625" customWidth="1"/>
    <col min="8" max="8" width="8.3984375" bestFit="1" customWidth="1"/>
    <col min="11" max="11" width="70" customWidth="1"/>
    <col min="22" max="22" width="17.3984375" customWidth="1"/>
    <col min="23" max="23" width="52.86328125" customWidth="1"/>
    <col min="24" max="24" width="12" bestFit="1" customWidth="1"/>
    <col min="25" max="25" width="18.3984375" bestFit="1" customWidth="1"/>
    <col min="26" max="26" width="16.73046875" customWidth="1"/>
    <col min="28" max="28" width="11" customWidth="1"/>
    <col min="29" max="29" width="12.73046875" customWidth="1"/>
  </cols>
  <sheetData>
    <row r="1" spans="1:31" x14ac:dyDescent="0.45">
      <c r="A1" t="s">
        <v>8</v>
      </c>
    </row>
    <row r="2" spans="1:31" x14ac:dyDescent="0.45">
      <c r="B2" s="1" t="s">
        <v>5</v>
      </c>
      <c r="G2" s="2"/>
      <c r="H2" s="2"/>
      <c r="K2" s="7" t="s">
        <v>19</v>
      </c>
    </row>
    <row r="3" spans="1:31" ht="14.65" thickBot="1" x14ac:dyDescent="0.5">
      <c r="B3" s="3" t="s">
        <v>6</v>
      </c>
      <c r="C3" s="3" t="s">
        <v>4</v>
      </c>
      <c r="D3" s="3" t="s">
        <v>3</v>
      </c>
      <c r="E3" s="3" t="s">
        <v>0</v>
      </c>
      <c r="F3" s="4" t="s">
        <v>7</v>
      </c>
      <c r="G3" s="5" t="s">
        <v>1</v>
      </c>
      <c r="H3" s="5" t="s">
        <v>2</v>
      </c>
      <c r="K3" t="s">
        <v>22</v>
      </c>
      <c r="V3" t="s">
        <v>30</v>
      </c>
    </row>
    <row r="4" spans="1:31" x14ac:dyDescent="0.45">
      <c r="D4" t="s">
        <v>10</v>
      </c>
      <c r="E4">
        <v>2010</v>
      </c>
      <c r="F4">
        <v>2.5000000000000001E-3</v>
      </c>
      <c r="G4" t="s">
        <v>9</v>
      </c>
      <c r="H4" t="s">
        <v>11</v>
      </c>
      <c r="K4">
        <v>77</v>
      </c>
      <c r="L4" t="s">
        <v>12</v>
      </c>
      <c r="X4" t="s">
        <v>71</v>
      </c>
      <c r="Y4" t="s">
        <v>58</v>
      </c>
      <c r="Z4" t="s">
        <v>59</v>
      </c>
      <c r="AA4" t="s">
        <v>67</v>
      </c>
      <c r="AB4" t="s">
        <v>60</v>
      </c>
      <c r="AC4" t="s">
        <v>69</v>
      </c>
      <c r="AD4" t="s">
        <v>70</v>
      </c>
    </row>
    <row r="5" spans="1:31" x14ac:dyDescent="0.45">
      <c r="D5" t="s">
        <v>10</v>
      </c>
      <c r="E5">
        <v>2020</v>
      </c>
      <c r="F5" s="6">
        <f>F6</f>
        <v>4.1580000000000002E-4</v>
      </c>
      <c r="G5" t="s">
        <v>9</v>
      </c>
      <c r="H5" t="s">
        <v>11</v>
      </c>
      <c r="K5">
        <f>K4*3.6</f>
        <v>277.2</v>
      </c>
      <c r="L5" t="s">
        <v>13</v>
      </c>
      <c r="V5" t="s">
        <v>9</v>
      </c>
      <c r="W5" t="s">
        <v>61</v>
      </c>
      <c r="X5" s="20">
        <f>0.005888*1000</f>
        <v>5.8879999999999999</v>
      </c>
      <c r="Z5" s="21">
        <f>0.00128/3.6*1000000</f>
        <v>355.5555555555556</v>
      </c>
      <c r="AA5" t="s">
        <v>66</v>
      </c>
      <c r="AC5">
        <v>1</v>
      </c>
      <c r="AE5" t="s">
        <v>75</v>
      </c>
    </row>
    <row r="6" spans="1:31" x14ac:dyDescent="0.45">
      <c r="D6" t="s">
        <v>10</v>
      </c>
      <c r="E6">
        <v>2030</v>
      </c>
      <c r="F6" s="6">
        <f>F7*1.5</f>
        <v>4.1580000000000002E-4</v>
      </c>
      <c r="G6" t="s">
        <v>9</v>
      </c>
      <c r="H6" t="s">
        <v>11</v>
      </c>
      <c r="K6">
        <f>K5/1000</f>
        <v>0.2772</v>
      </c>
      <c r="L6" t="s">
        <v>14</v>
      </c>
      <c r="V6" t="s">
        <v>9</v>
      </c>
      <c r="W6" t="s">
        <v>72</v>
      </c>
      <c r="X6" s="20">
        <f>X5</f>
        <v>5.8879999999999999</v>
      </c>
      <c r="Z6">
        <f>Z9</f>
        <v>77</v>
      </c>
      <c r="AA6">
        <f>AA9</f>
        <v>609</v>
      </c>
      <c r="AB6">
        <f>AB9</f>
        <v>23</v>
      </c>
      <c r="AC6">
        <f>AC9</f>
        <v>1</v>
      </c>
      <c r="AE6" t="s">
        <v>73</v>
      </c>
    </row>
    <row r="7" spans="1:31" x14ac:dyDescent="0.45">
      <c r="D7" t="s">
        <v>10</v>
      </c>
      <c r="E7">
        <v>2050</v>
      </c>
      <c r="F7" s="6">
        <f>K8</f>
        <v>2.7720000000000002E-4</v>
      </c>
      <c r="G7" t="s">
        <v>9</v>
      </c>
      <c r="H7" t="s">
        <v>11</v>
      </c>
      <c r="K7">
        <f>K6/1000</f>
        <v>2.7720000000000002E-4</v>
      </c>
      <c r="L7" t="s">
        <v>15</v>
      </c>
      <c r="V7" t="s">
        <v>21</v>
      </c>
      <c r="W7" s="22" t="s">
        <v>56</v>
      </c>
      <c r="Y7" s="22">
        <f>X27</f>
        <v>8.81</v>
      </c>
      <c r="Z7" s="22">
        <v>0</v>
      </c>
      <c r="AA7" s="23">
        <f>AA27</f>
        <v>1146</v>
      </c>
      <c r="AB7" s="22"/>
      <c r="AC7" s="22">
        <v>1</v>
      </c>
      <c r="AD7" s="22">
        <f>Z27</f>
        <v>0.48</v>
      </c>
      <c r="AE7" t="s">
        <v>68</v>
      </c>
    </row>
    <row r="8" spans="1:31" x14ac:dyDescent="0.45">
      <c r="D8" t="s">
        <v>17</v>
      </c>
      <c r="E8">
        <v>2010</v>
      </c>
      <c r="F8">
        <v>0.6</v>
      </c>
      <c r="G8" t="s">
        <v>9</v>
      </c>
      <c r="K8">
        <f>K7</f>
        <v>2.7720000000000002E-4</v>
      </c>
      <c r="L8" t="s">
        <v>16</v>
      </c>
      <c r="V8" t="s">
        <v>21</v>
      </c>
      <c r="W8" t="s">
        <v>57</v>
      </c>
      <c r="Y8" s="20">
        <f>X29</f>
        <v>5.25</v>
      </c>
      <c r="Z8">
        <f>Y29</f>
        <v>366</v>
      </c>
      <c r="AA8">
        <f>AA29</f>
        <v>694</v>
      </c>
      <c r="AC8">
        <v>1</v>
      </c>
      <c r="AD8">
        <f>Z29</f>
        <v>0.3</v>
      </c>
      <c r="AE8" t="s">
        <v>74</v>
      </c>
    </row>
    <row r="9" spans="1:31" ht="14.65" thickBot="1" x14ac:dyDescent="0.5">
      <c r="D9" t="s">
        <v>17</v>
      </c>
      <c r="E9">
        <v>2020</v>
      </c>
      <c r="F9">
        <f>F8</f>
        <v>0.6</v>
      </c>
      <c r="G9" t="s">
        <v>9</v>
      </c>
      <c r="V9" t="s">
        <v>21</v>
      </c>
      <c r="W9" s="19" t="s">
        <v>53</v>
      </c>
      <c r="Y9" s="20">
        <f>Y8</f>
        <v>5.25</v>
      </c>
      <c r="Z9">
        <f>K8/3.6*1000000</f>
        <v>77</v>
      </c>
      <c r="AA9">
        <v>609</v>
      </c>
      <c r="AB9">
        <v>23</v>
      </c>
      <c r="AC9">
        <v>1</v>
      </c>
      <c r="AD9">
        <f>Z30</f>
        <v>0.3</v>
      </c>
    </row>
    <row r="10" spans="1:31" x14ac:dyDescent="0.45">
      <c r="D10" t="s">
        <v>17</v>
      </c>
      <c r="E10">
        <v>2030</v>
      </c>
      <c r="F10">
        <f>F9</f>
        <v>0.6</v>
      </c>
      <c r="G10" t="s">
        <v>9</v>
      </c>
      <c r="V10" t="s">
        <v>21</v>
      </c>
      <c r="W10" t="s">
        <v>62</v>
      </c>
      <c r="Y10" s="20">
        <f>Y8</f>
        <v>5.25</v>
      </c>
      <c r="Z10">
        <f>Z8</f>
        <v>366</v>
      </c>
      <c r="AA10">
        <f>AA8</f>
        <v>694</v>
      </c>
      <c r="AE10" t="s">
        <v>63</v>
      </c>
    </row>
    <row r="11" spans="1:31" ht="15.4" x14ac:dyDescent="0.45">
      <c r="D11" t="s">
        <v>17</v>
      </c>
      <c r="E11">
        <v>2050</v>
      </c>
      <c r="F11">
        <f>F10</f>
        <v>0.6</v>
      </c>
      <c r="G11" t="s">
        <v>9</v>
      </c>
      <c r="K11" s="8"/>
    </row>
    <row r="12" spans="1:31" x14ac:dyDescent="0.45">
      <c r="D12" t="s">
        <v>18</v>
      </c>
      <c r="E12">
        <v>2010</v>
      </c>
      <c r="F12">
        <v>0</v>
      </c>
      <c r="G12" t="s">
        <v>9</v>
      </c>
      <c r="K12" s="9" t="s">
        <v>27</v>
      </c>
    </row>
    <row r="13" spans="1:31" x14ac:dyDescent="0.45">
      <c r="D13" t="s">
        <v>18</v>
      </c>
      <c r="E13">
        <v>2020</v>
      </c>
      <c r="F13">
        <v>0</v>
      </c>
      <c r="G13" t="s">
        <v>9</v>
      </c>
      <c r="K13" t="s">
        <v>28</v>
      </c>
      <c r="L13" t="s">
        <v>25</v>
      </c>
    </row>
    <row r="14" spans="1:31" x14ac:dyDescent="0.45">
      <c r="D14" t="s">
        <v>18</v>
      </c>
      <c r="E14">
        <v>2030</v>
      </c>
      <c r="F14">
        <v>0</v>
      </c>
      <c r="G14" t="s">
        <v>9</v>
      </c>
      <c r="L14" t="s">
        <v>23</v>
      </c>
    </row>
    <row r="15" spans="1:31" x14ac:dyDescent="0.45">
      <c r="D15" t="s">
        <v>18</v>
      </c>
      <c r="E15">
        <v>2050</v>
      </c>
      <c r="F15">
        <v>0</v>
      </c>
      <c r="G15" t="s">
        <v>9</v>
      </c>
      <c r="L15" t="s">
        <v>24</v>
      </c>
    </row>
    <row r="16" spans="1:31" x14ac:dyDescent="0.45">
      <c r="D16" t="s">
        <v>20</v>
      </c>
      <c r="E16">
        <v>2010</v>
      </c>
      <c r="F16">
        <f>23/1000</f>
        <v>2.3E-2</v>
      </c>
      <c r="G16" t="s">
        <v>9</v>
      </c>
      <c r="K16" t="s">
        <v>26</v>
      </c>
    </row>
    <row r="17" spans="4:32" x14ac:dyDescent="0.45">
      <c r="D17" t="s">
        <v>20</v>
      </c>
      <c r="E17">
        <v>2020</v>
      </c>
      <c r="F17">
        <f>23/1000</f>
        <v>2.3E-2</v>
      </c>
      <c r="G17" t="s">
        <v>9</v>
      </c>
      <c r="K17" t="s">
        <v>29</v>
      </c>
    </row>
    <row r="18" spans="4:32" ht="15.4" thickBot="1" x14ac:dyDescent="0.5">
      <c r="D18" t="s">
        <v>20</v>
      </c>
      <c r="E18">
        <v>2030</v>
      </c>
      <c r="F18">
        <f>23/1000</f>
        <v>2.3E-2</v>
      </c>
      <c r="G18" t="s">
        <v>9</v>
      </c>
      <c r="W18" s="13" t="s">
        <v>34</v>
      </c>
      <c r="X18" s="10"/>
      <c r="Y18" s="10"/>
      <c r="Z18" s="10"/>
      <c r="AA18" s="10"/>
      <c r="AB18" s="10"/>
      <c r="AC18" s="10"/>
      <c r="AD18" s="10"/>
    </row>
    <row r="19" spans="4:32" ht="15.4" x14ac:dyDescent="0.45">
      <c r="D19" t="s">
        <v>20</v>
      </c>
      <c r="E19">
        <v>2050</v>
      </c>
      <c r="F19">
        <f>23/1000</f>
        <v>2.3E-2</v>
      </c>
      <c r="G19" t="s">
        <v>9</v>
      </c>
      <c r="W19" s="24" t="s">
        <v>31</v>
      </c>
      <c r="X19" s="11" t="s">
        <v>32</v>
      </c>
      <c r="Y19" s="11" t="s">
        <v>36</v>
      </c>
      <c r="Z19" s="24" t="s">
        <v>38</v>
      </c>
      <c r="AA19" s="24" t="s">
        <v>39</v>
      </c>
      <c r="AB19" s="11" t="s">
        <v>40</v>
      </c>
      <c r="AC19" s="24" t="s">
        <v>44</v>
      </c>
      <c r="AD19" s="24"/>
    </row>
    <row r="20" spans="4:32" x14ac:dyDescent="0.45">
      <c r="W20" s="25"/>
      <c r="X20" s="12" t="s">
        <v>33</v>
      </c>
      <c r="Y20" s="12" t="s">
        <v>33</v>
      </c>
      <c r="Z20" s="25"/>
      <c r="AA20" s="25"/>
      <c r="AB20" s="12" t="s">
        <v>41</v>
      </c>
      <c r="AC20" s="27" t="s">
        <v>33</v>
      </c>
      <c r="AD20" s="27"/>
    </row>
    <row r="21" spans="4:32" ht="15" x14ac:dyDescent="0.45">
      <c r="W21" s="25"/>
      <c r="Y21" s="13"/>
      <c r="Z21" s="25"/>
      <c r="AA21" s="25"/>
      <c r="AB21" s="13" t="s">
        <v>42</v>
      </c>
      <c r="AC21" s="28" t="s">
        <v>34</v>
      </c>
      <c r="AD21" s="28"/>
    </row>
    <row r="22" spans="4:32" ht="15.75" thickBot="1" x14ac:dyDescent="0.5">
      <c r="W22" s="25"/>
      <c r="X22" s="14" t="s">
        <v>35</v>
      </c>
      <c r="Y22" s="14" t="s">
        <v>37</v>
      </c>
      <c r="Z22" s="25"/>
      <c r="AA22" s="25"/>
      <c r="AB22" s="14" t="s">
        <v>43</v>
      </c>
      <c r="AC22" s="26" t="s">
        <v>43</v>
      </c>
      <c r="AD22" s="26"/>
    </row>
    <row r="23" spans="4:32" ht="15.4" x14ac:dyDescent="0.45">
      <c r="W23" s="25"/>
      <c r="X23" s="14"/>
      <c r="Y23" s="14"/>
      <c r="Z23" s="25"/>
      <c r="AA23" s="25"/>
      <c r="AB23" s="14"/>
      <c r="AC23" s="24" t="s">
        <v>45</v>
      </c>
      <c r="AD23" s="24"/>
    </row>
    <row r="24" spans="4:32" ht="15.4" x14ac:dyDescent="0.45">
      <c r="W24" s="25"/>
      <c r="X24" s="14"/>
      <c r="Y24" s="14"/>
      <c r="Z24" s="25"/>
      <c r="AA24" s="25"/>
      <c r="AB24" s="14"/>
      <c r="AC24" s="27" t="s">
        <v>46</v>
      </c>
      <c r="AD24" s="27"/>
    </row>
    <row r="25" spans="4:32" ht="15.75" thickBot="1" x14ac:dyDescent="0.5">
      <c r="W25" s="25"/>
      <c r="X25" s="14"/>
      <c r="Y25" s="14"/>
      <c r="Z25" s="25"/>
      <c r="AA25" s="25"/>
      <c r="AB25" s="14"/>
      <c r="AC25" s="29" t="s">
        <v>47</v>
      </c>
      <c r="AD25" s="29"/>
    </row>
    <row r="26" spans="4:32" ht="15.75" thickBot="1" x14ac:dyDescent="0.5">
      <c r="W26" s="26"/>
      <c r="X26" s="15"/>
      <c r="Y26" s="15"/>
      <c r="Z26" s="26"/>
      <c r="AA26" s="26"/>
      <c r="AB26" s="15"/>
      <c r="AC26" s="16">
        <v>7.4999999999999997E-2</v>
      </c>
      <c r="AD26" s="16">
        <v>0.125</v>
      </c>
    </row>
    <row r="27" spans="4:32" x14ac:dyDescent="0.45">
      <c r="W27" s="17" t="s">
        <v>48</v>
      </c>
      <c r="X27" s="17">
        <v>8.81</v>
      </c>
      <c r="Y27" s="17">
        <v>0</v>
      </c>
      <c r="Z27" s="17">
        <v>0.48</v>
      </c>
      <c r="AA27" s="18">
        <v>1146</v>
      </c>
      <c r="AB27" s="17">
        <v>42</v>
      </c>
      <c r="AC27" s="17">
        <v>168</v>
      </c>
      <c r="AD27" s="17">
        <v>232</v>
      </c>
      <c r="AF27">
        <f>1+Z27</f>
        <v>1.48</v>
      </c>
    </row>
    <row r="28" spans="4:32" x14ac:dyDescent="0.45">
      <c r="W28" s="17" t="s">
        <v>49</v>
      </c>
      <c r="X28" s="17">
        <v>8.81</v>
      </c>
      <c r="Y28" s="17">
        <v>0</v>
      </c>
      <c r="Z28" s="17">
        <v>0.48</v>
      </c>
      <c r="AA28" s="17">
        <v>793</v>
      </c>
      <c r="AB28" s="17">
        <v>30</v>
      </c>
      <c r="AC28" s="17">
        <v>126</v>
      </c>
      <c r="AD28" s="17">
        <v>170</v>
      </c>
      <c r="AF28">
        <f>1+Z28</f>
        <v>1.48</v>
      </c>
    </row>
    <row r="29" spans="4:32" x14ac:dyDescent="0.45">
      <c r="W29" s="17" t="s">
        <v>50</v>
      </c>
      <c r="X29" s="17">
        <v>5.25</v>
      </c>
      <c r="Y29" s="17">
        <v>366</v>
      </c>
      <c r="Z29" s="17">
        <v>0.3</v>
      </c>
      <c r="AA29" s="17">
        <v>694</v>
      </c>
      <c r="AB29" s="17">
        <v>26</v>
      </c>
      <c r="AC29" s="17" t="s">
        <v>51</v>
      </c>
      <c r="AD29" s="17" t="s">
        <v>52</v>
      </c>
      <c r="AF29">
        <f>1+Z29</f>
        <v>1.3</v>
      </c>
    </row>
    <row r="30" spans="4:32" ht="14.65" thickBot="1" x14ac:dyDescent="0.5">
      <c r="W30" s="19" t="s">
        <v>53</v>
      </c>
      <c r="X30" s="19">
        <v>5.25</v>
      </c>
      <c r="Y30" s="19">
        <v>77</v>
      </c>
      <c r="Z30" s="19">
        <v>0.3</v>
      </c>
      <c r="AA30" s="19">
        <v>609</v>
      </c>
      <c r="AB30" s="19">
        <v>23</v>
      </c>
      <c r="AC30" s="19" t="s">
        <v>54</v>
      </c>
      <c r="AD30" s="19" t="s">
        <v>55</v>
      </c>
      <c r="AF30">
        <f>1+Z30</f>
        <v>1.3</v>
      </c>
    </row>
    <row r="32" spans="4:32" x14ac:dyDescent="0.45">
      <c r="Y32">
        <f>Y29-Y30</f>
        <v>289</v>
      </c>
      <c r="Z32" t="s">
        <v>64</v>
      </c>
    </row>
    <row r="33" spans="25:26" x14ac:dyDescent="0.45">
      <c r="Y33">
        <f>400*Y32/1000000</f>
        <v>0.11559999999999999</v>
      </c>
      <c r="Z33" t="s">
        <v>65</v>
      </c>
    </row>
  </sheetData>
  <mergeCells count="10">
    <mergeCell ref="W19:W26"/>
    <mergeCell ref="Z19:Z26"/>
    <mergeCell ref="AA19:AA26"/>
    <mergeCell ref="AC19:AD19"/>
    <mergeCell ref="AC20:AD20"/>
    <mergeCell ref="AC21:AD21"/>
    <mergeCell ref="AC22:AD22"/>
    <mergeCell ref="AC23:AD23"/>
    <mergeCell ref="AC24:AD24"/>
    <mergeCell ref="AC25:AD25"/>
  </mergeCells>
  <hyperlinks>
    <hyperlink ref="K2" r:id="rId1"/>
    <hyperlink ref="X20" r:id="rId2" display="https://www.cell.com/joule/fulltext/S2542-4351(18)30225-3"/>
    <hyperlink ref="Y20" r:id="rId3" display="https://www.cell.com/joule/fulltext/S2542-4351(18)30225-3"/>
    <hyperlink ref="AB20" r:id="rId4" display="https://www.cell.com/joule/fulltext/S2542-4351(18)30225-3"/>
    <hyperlink ref="AC20" r:id="rId5" display="https://www.cell.com/joule/fulltext/S2542-4351(18)30225-3"/>
    <hyperlink ref="AC24" r:id="rId6" display="https://www.cell.com/joule/fulltext/S2542-4351(18)30225-3"/>
  </hyperlinks>
  <pageMargins left="0.7" right="0.7" top="0.75" bottom="0.75" header="0.3" footer="0.3"/>
  <pageSetup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cp:lastPrinted>2020-05-02T00:55:17Z</cp:lastPrinted>
  <dcterms:created xsi:type="dcterms:W3CDTF">2009-05-27T15:40:55Z</dcterms:created>
  <dcterms:modified xsi:type="dcterms:W3CDTF">2020-05-02T00:55:22Z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313908874988555</vt:r8>
  </property>
</Properties>
</file>