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"/>
    </mc:Choice>
  </mc:AlternateContent>
  <xr:revisionPtr revIDLastSave="0" documentId="8_{A7676018-58C3-410D-8BFF-832179981DB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GR" sheetId="3" r:id="rId1"/>
    <sheet name="FuelTech" sheetId="6" r:id="rId2"/>
    <sheet name="Emi" sheetId="7" r:id="rId3"/>
    <sheet name="IDEES" sheetId="2" r:id="rId4"/>
    <sheet name="Eurostat" sheetId="5" r:id="rId5"/>
    <sheet name="Names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I6" i="6"/>
  <c r="J6" i="6"/>
  <c r="C7" i="6"/>
  <c r="I7" i="6"/>
  <c r="J7" i="6"/>
  <c r="C8" i="6"/>
  <c r="I8" i="6"/>
  <c r="J8" i="6"/>
  <c r="C9" i="6"/>
  <c r="I9" i="6"/>
  <c r="J9" i="6"/>
  <c r="C11" i="6"/>
  <c r="I10" i="6"/>
  <c r="J10" i="6"/>
  <c r="C12" i="6"/>
  <c r="I11" i="6"/>
  <c r="J11" i="6"/>
  <c r="C13" i="6"/>
  <c r="I12" i="6"/>
  <c r="J12" i="6"/>
  <c r="C14" i="6"/>
  <c r="I13" i="6"/>
  <c r="J13" i="6"/>
  <c r="C15" i="6"/>
  <c r="I14" i="6"/>
  <c r="J14" i="6"/>
  <c r="C5" i="6"/>
  <c r="I5" i="6"/>
  <c r="J5" i="6"/>
  <c r="AO12" i="3"/>
  <c r="AO5" i="3"/>
  <c r="AO6" i="3"/>
  <c r="AO7" i="3"/>
  <c r="AO8" i="3"/>
  <c r="AO9" i="3"/>
  <c r="AO10" i="3"/>
  <c r="AO11" i="3"/>
  <c r="AO13" i="3"/>
  <c r="AO25" i="3"/>
  <c r="AO24" i="2"/>
  <c r="AO18" i="2"/>
  <c r="AO19" i="2"/>
  <c r="AO20" i="2"/>
  <c r="AO21" i="2"/>
  <c r="AO22" i="2"/>
  <c r="AO23" i="2"/>
  <c r="AO51" i="3"/>
  <c r="AN12" i="3"/>
  <c r="AN5" i="3"/>
  <c r="AN6" i="3"/>
  <c r="AN7" i="3"/>
  <c r="AN8" i="3"/>
  <c r="AN9" i="3"/>
  <c r="AN10" i="3"/>
  <c r="AN11" i="3"/>
  <c r="AN13" i="3"/>
  <c r="AN25" i="3"/>
  <c r="AN24" i="2"/>
  <c r="AN18" i="2"/>
  <c r="AN19" i="2"/>
  <c r="AN20" i="2"/>
  <c r="AN21" i="2"/>
  <c r="AN22" i="2"/>
  <c r="AN23" i="2"/>
  <c r="AN51" i="3"/>
  <c r="AM12" i="3"/>
  <c r="AM5" i="3"/>
  <c r="AM6" i="3"/>
  <c r="AM7" i="3"/>
  <c r="AM8" i="3"/>
  <c r="AM9" i="3"/>
  <c r="AM10" i="3"/>
  <c r="AM11" i="3"/>
  <c r="AM13" i="3"/>
  <c r="AM25" i="3"/>
  <c r="AM24" i="2"/>
  <c r="AM18" i="2"/>
  <c r="AM19" i="2"/>
  <c r="AM20" i="2"/>
  <c r="AM21" i="2"/>
  <c r="AM22" i="2"/>
  <c r="AM23" i="2"/>
  <c r="AM51" i="3"/>
  <c r="AL12" i="3"/>
  <c r="AL5" i="3"/>
  <c r="AL6" i="3"/>
  <c r="AL7" i="3"/>
  <c r="AL8" i="3"/>
  <c r="AL9" i="3"/>
  <c r="AL10" i="3"/>
  <c r="AL11" i="3"/>
  <c r="AL13" i="3"/>
  <c r="AL25" i="3"/>
  <c r="AL24" i="2"/>
  <c r="AL18" i="2"/>
  <c r="AL19" i="2"/>
  <c r="AL20" i="2"/>
  <c r="AL21" i="2"/>
  <c r="AL22" i="2"/>
  <c r="AL23" i="2"/>
  <c r="AL51" i="3"/>
  <c r="AK12" i="3"/>
  <c r="AK5" i="3"/>
  <c r="AK6" i="3"/>
  <c r="AK7" i="3"/>
  <c r="AK8" i="3"/>
  <c r="AK9" i="3"/>
  <c r="AK10" i="3"/>
  <c r="AK11" i="3"/>
  <c r="AK13" i="3"/>
  <c r="AK25" i="3"/>
  <c r="AK24" i="2"/>
  <c r="AK18" i="2"/>
  <c r="AK19" i="2"/>
  <c r="AK20" i="2"/>
  <c r="AK21" i="2"/>
  <c r="AK22" i="2"/>
  <c r="AK23" i="2"/>
  <c r="AK51" i="3"/>
  <c r="AJ12" i="3"/>
  <c r="AJ5" i="3"/>
  <c r="AJ6" i="3"/>
  <c r="AJ7" i="3"/>
  <c r="AJ8" i="3"/>
  <c r="AJ9" i="3"/>
  <c r="AJ10" i="3"/>
  <c r="AJ11" i="3"/>
  <c r="AJ13" i="3"/>
  <c r="AJ25" i="3"/>
  <c r="AJ24" i="2"/>
  <c r="AJ18" i="2"/>
  <c r="AJ19" i="2"/>
  <c r="AJ20" i="2"/>
  <c r="AJ21" i="2"/>
  <c r="AJ22" i="2"/>
  <c r="AJ23" i="2"/>
  <c r="AJ51" i="3"/>
  <c r="AI12" i="3"/>
  <c r="AI5" i="3"/>
  <c r="AI6" i="3"/>
  <c r="AI7" i="3"/>
  <c r="AI8" i="3"/>
  <c r="AI9" i="3"/>
  <c r="AI10" i="3"/>
  <c r="AI11" i="3"/>
  <c r="AI13" i="3"/>
  <c r="AI25" i="3"/>
  <c r="AI24" i="2"/>
  <c r="AI18" i="2"/>
  <c r="AI19" i="2"/>
  <c r="AI20" i="2"/>
  <c r="AI21" i="2"/>
  <c r="AI22" i="2"/>
  <c r="AI23" i="2"/>
  <c r="AI51" i="3"/>
  <c r="AH12" i="3"/>
  <c r="AH5" i="3"/>
  <c r="AH6" i="3"/>
  <c r="AH7" i="3"/>
  <c r="AH8" i="3"/>
  <c r="AH9" i="3"/>
  <c r="AH10" i="3"/>
  <c r="AH11" i="3"/>
  <c r="AH13" i="3"/>
  <c r="AH25" i="3"/>
  <c r="AH24" i="2"/>
  <c r="AH18" i="2"/>
  <c r="AH19" i="2"/>
  <c r="AH20" i="2"/>
  <c r="AH21" i="2"/>
  <c r="AH22" i="2"/>
  <c r="AH23" i="2"/>
  <c r="AH51" i="3"/>
  <c r="AG12" i="3"/>
  <c r="AG5" i="3"/>
  <c r="AG6" i="3"/>
  <c r="AG7" i="3"/>
  <c r="AG8" i="3"/>
  <c r="AG9" i="3"/>
  <c r="AG10" i="3"/>
  <c r="AG11" i="3"/>
  <c r="AG13" i="3"/>
  <c r="AG25" i="3"/>
  <c r="AG24" i="2"/>
  <c r="AG18" i="2"/>
  <c r="AG19" i="2"/>
  <c r="AG20" i="2"/>
  <c r="AG21" i="2"/>
  <c r="AG22" i="2"/>
  <c r="AG23" i="2"/>
  <c r="AG51" i="3"/>
  <c r="AF25" i="3"/>
  <c r="AF51" i="3"/>
  <c r="AE25" i="3"/>
  <c r="AE51" i="3"/>
  <c r="AD25" i="3"/>
  <c r="AD51" i="3"/>
  <c r="AC25" i="3"/>
  <c r="AC51" i="3"/>
  <c r="AB25" i="3"/>
  <c r="AB51" i="3"/>
  <c r="AA25" i="3"/>
  <c r="AA51" i="3"/>
  <c r="Z25" i="3"/>
  <c r="Z51" i="3"/>
  <c r="Z45" i="3"/>
  <c r="Z46" i="3"/>
  <c r="Z47" i="3"/>
  <c r="Z48" i="3"/>
  <c r="Z49" i="3"/>
  <c r="Z50" i="3"/>
  <c r="Z54" i="3"/>
  <c r="Y25" i="3"/>
  <c r="Y51" i="3"/>
  <c r="X25" i="3"/>
  <c r="X51" i="3"/>
  <c r="W25" i="3"/>
  <c r="W51" i="3"/>
  <c r="V25" i="3"/>
  <c r="V51" i="3"/>
  <c r="U25" i="3"/>
  <c r="U51" i="3"/>
  <c r="T25" i="3"/>
  <c r="T51" i="3"/>
  <c r="S25" i="3"/>
  <c r="S51" i="3"/>
  <c r="R25" i="3"/>
  <c r="R51" i="3"/>
  <c r="Q25" i="3"/>
  <c r="Q51" i="3"/>
  <c r="P25" i="3"/>
  <c r="P51" i="3"/>
  <c r="O25" i="3"/>
  <c r="O51" i="3"/>
  <c r="N25" i="3"/>
  <c r="N51" i="3"/>
  <c r="M25" i="3"/>
  <c r="M51" i="3"/>
  <c r="L25" i="3"/>
  <c r="L51" i="3"/>
  <c r="K25" i="3"/>
  <c r="K51" i="3"/>
  <c r="J25" i="3"/>
  <c r="J51" i="3"/>
  <c r="I25" i="3"/>
  <c r="I51" i="3"/>
  <c r="H25" i="3"/>
  <c r="H51" i="3"/>
  <c r="G25" i="3"/>
  <c r="G51" i="3"/>
  <c r="F25" i="3"/>
  <c r="F51" i="3"/>
  <c r="E25" i="3"/>
  <c r="E51" i="3"/>
  <c r="AO50" i="3"/>
  <c r="AN50" i="3"/>
  <c r="AM50" i="3"/>
  <c r="AM45" i="3"/>
  <c r="AM46" i="3"/>
  <c r="AM47" i="3"/>
  <c r="AM48" i="3"/>
  <c r="AM49" i="3"/>
  <c r="AM54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O49" i="3"/>
  <c r="AN49" i="3"/>
  <c r="AL49" i="3"/>
  <c r="AK49" i="3"/>
  <c r="AJ49" i="3"/>
  <c r="AI49" i="3"/>
  <c r="AH49" i="3"/>
  <c r="AG49" i="3"/>
  <c r="AF49" i="3"/>
  <c r="AE49" i="3"/>
  <c r="AD49" i="3"/>
  <c r="AC49" i="3"/>
  <c r="AB49" i="3"/>
  <c r="AB45" i="3"/>
  <c r="AB46" i="3"/>
  <c r="AB47" i="3"/>
  <c r="AB48" i="3"/>
  <c r="AB54" i="3"/>
  <c r="AA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L45" i="3"/>
  <c r="L46" i="3"/>
  <c r="L47" i="3"/>
  <c r="L48" i="3"/>
  <c r="L54" i="3"/>
  <c r="K49" i="3"/>
  <c r="J49" i="3"/>
  <c r="I49" i="3"/>
  <c r="H49" i="3"/>
  <c r="G49" i="3"/>
  <c r="F49" i="3"/>
  <c r="E49" i="3"/>
  <c r="AO48" i="3"/>
  <c r="AO45" i="3"/>
  <c r="AO46" i="3"/>
  <c r="AO47" i="3"/>
  <c r="AO54" i="3"/>
  <c r="AN48" i="3"/>
  <c r="AL48" i="3"/>
  <c r="AK48" i="3"/>
  <c r="AJ48" i="3"/>
  <c r="AI48" i="3"/>
  <c r="AH48" i="3"/>
  <c r="AG48" i="3"/>
  <c r="AG45" i="3"/>
  <c r="AG46" i="3"/>
  <c r="AG47" i="3"/>
  <c r="AG54" i="3"/>
  <c r="AF48" i="3"/>
  <c r="AE48" i="3"/>
  <c r="AD48" i="3"/>
  <c r="AC48" i="3"/>
  <c r="AA48" i="3"/>
  <c r="Y48" i="3"/>
  <c r="Y45" i="3"/>
  <c r="Y46" i="3"/>
  <c r="Y47" i="3"/>
  <c r="Y54" i="3"/>
  <c r="X48" i="3"/>
  <c r="W48" i="3"/>
  <c r="V48" i="3"/>
  <c r="U48" i="3"/>
  <c r="T48" i="3"/>
  <c r="S48" i="3"/>
  <c r="R48" i="3"/>
  <c r="Q48" i="3"/>
  <c r="Q45" i="3"/>
  <c r="Q46" i="3"/>
  <c r="Q47" i="3"/>
  <c r="Q54" i="3"/>
  <c r="P48" i="3"/>
  <c r="O48" i="3"/>
  <c r="N48" i="3"/>
  <c r="M48" i="3"/>
  <c r="K48" i="3"/>
  <c r="J48" i="3"/>
  <c r="I48" i="3"/>
  <c r="I45" i="3"/>
  <c r="I46" i="3"/>
  <c r="I47" i="3"/>
  <c r="I54" i="3"/>
  <c r="H48" i="3"/>
  <c r="G48" i="3"/>
  <c r="F48" i="3"/>
  <c r="E48" i="3"/>
  <c r="AN47" i="3"/>
  <c r="AL47" i="3"/>
  <c r="AL45" i="3"/>
  <c r="AL46" i="3"/>
  <c r="AL54" i="3"/>
  <c r="AK47" i="3"/>
  <c r="AJ47" i="3"/>
  <c r="AI47" i="3"/>
  <c r="AH47" i="3"/>
  <c r="AF47" i="3"/>
  <c r="AE47" i="3"/>
  <c r="AD47" i="3"/>
  <c r="AD45" i="3"/>
  <c r="AD46" i="3"/>
  <c r="AD54" i="3"/>
  <c r="AC47" i="3"/>
  <c r="AA47" i="3"/>
  <c r="X47" i="3"/>
  <c r="W47" i="3"/>
  <c r="V47" i="3"/>
  <c r="V45" i="3"/>
  <c r="V46" i="3"/>
  <c r="V54" i="3"/>
  <c r="U47" i="3"/>
  <c r="T47" i="3"/>
  <c r="S47" i="3"/>
  <c r="R47" i="3"/>
  <c r="P47" i="3"/>
  <c r="O47" i="3"/>
  <c r="N47" i="3"/>
  <c r="M47" i="3"/>
  <c r="K47" i="3"/>
  <c r="J47" i="3"/>
  <c r="H47" i="3"/>
  <c r="G47" i="3"/>
  <c r="F47" i="3"/>
  <c r="F45" i="3"/>
  <c r="F46" i="3"/>
  <c r="F54" i="3"/>
  <c r="E47" i="3"/>
  <c r="AN46" i="3"/>
  <c r="AK46" i="3"/>
  <c r="AJ46" i="3"/>
  <c r="AI46" i="3"/>
  <c r="AI45" i="3"/>
  <c r="AI54" i="3"/>
  <c r="AH46" i="3"/>
  <c r="AF46" i="3"/>
  <c r="AE46" i="3"/>
  <c r="AC46" i="3"/>
  <c r="AA46" i="3"/>
  <c r="X46" i="3"/>
  <c r="W46" i="3"/>
  <c r="U46" i="3"/>
  <c r="T46" i="3"/>
  <c r="S46" i="3"/>
  <c r="S45" i="3"/>
  <c r="S54" i="3"/>
  <c r="R46" i="3"/>
  <c r="P46" i="3"/>
  <c r="O46" i="3"/>
  <c r="N46" i="3"/>
  <c r="M46" i="3"/>
  <c r="K46" i="3"/>
  <c r="K45" i="3"/>
  <c r="K54" i="3"/>
  <c r="J46" i="3"/>
  <c r="H46" i="3"/>
  <c r="G46" i="3"/>
  <c r="E46" i="3"/>
  <c r="AN45" i="3"/>
  <c r="AN54" i="3"/>
  <c r="AK45" i="3"/>
  <c r="AJ45" i="3"/>
  <c r="AJ54" i="3"/>
  <c r="AH45" i="3"/>
  <c r="AH54" i="3"/>
  <c r="AF45" i="3"/>
  <c r="AE45" i="3"/>
  <c r="AE54" i="3"/>
  <c r="AC45" i="3"/>
  <c r="AA45" i="3"/>
  <c r="X45" i="3"/>
  <c r="X54" i="3"/>
  <c r="W45" i="3"/>
  <c r="W54" i="3"/>
  <c r="U45" i="3"/>
  <c r="U54" i="3"/>
  <c r="T45" i="3"/>
  <c r="R45" i="3"/>
  <c r="R54" i="3"/>
  <c r="P45" i="3"/>
  <c r="P54" i="3"/>
  <c r="O45" i="3"/>
  <c r="O54" i="3"/>
  <c r="N45" i="3"/>
  <c r="N54" i="3"/>
  <c r="M45" i="3"/>
  <c r="J45" i="3"/>
  <c r="J54" i="3"/>
  <c r="H45" i="3"/>
  <c r="H54" i="3"/>
  <c r="G45" i="3"/>
  <c r="G54" i="3"/>
  <c r="E45" i="3"/>
  <c r="T54" i="3"/>
  <c r="AA54" i="3"/>
  <c r="AK54" i="3"/>
  <c r="AF54" i="3"/>
  <c r="AC54" i="3"/>
  <c r="M54" i="3"/>
  <c r="AI19" i="3"/>
  <c r="AF17" i="3"/>
  <c r="AM26" i="3"/>
  <c r="AO24" i="3"/>
  <c r="AN24" i="3"/>
  <c r="AM24" i="3"/>
  <c r="AO23" i="3"/>
  <c r="AN23" i="3"/>
  <c r="AM23" i="3"/>
  <c r="AO22" i="3"/>
  <c r="AM22" i="3"/>
  <c r="AO26" i="3"/>
  <c r="AN21" i="3"/>
  <c r="AM21" i="3"/>
  <c r="AO20" i="3"/>
  <c r="AN20" i="3"/>
  <c r="AO19" i="3"/>
  <c r="AN19" i="3"/>
  <c r="AM20" i="3"/>
  <c r="AM18" i="3"/>
  <c r="AO4" i="3"/>
  <c r="AN4" i="3"/>
  <c r="AM4" i="3"/>
  <c r="AK26" i="3"/>
  <c r="AK24" i="3"/>
  <c r="AK23" i="3"/>
  <c r="AK21" i="3"/>
  <c r="AK20" i="3"/>
  <c r="AK19" i="3"/>
  <c r="AK22" i="3"/>
  <c r="AK4" i="3"/>
  <c r="AL26" i="3"/>
  <c r="AL24" i="3"/>
  <c r="AL22" i="3"/>
  <c r="AL20" i="3"/>
  <c r="AL21" i="3"/>
  <c r="AL18" i="3"/>
  <c r="AL4" i="3"/>
  <c r="AJ18" i="3"/>
  <c r="AJ24" i="3"/>
  <c r="AJ22" i="3"/>
  <c r="AJ23" i="3"/>
  <c r="AJ20" i="3"/>
  <c r="AJ19" i="3"/>
  <c r="AJ4" i="3"/>
  <c r="AI26" i="3"/>
  <c r="AH26" i="3"/>
  <c r="AH23" i="3"/>
  <c r="AI22" i="3"/>
  <c r="AH22" i="3"/>
  <c r="AI24" i="3"/>
  <c r="AH21" i="3"/>
  <c r="AI20" i="3"/>
  <c r="AH24" i="3"/>
  <c r="AI18" i="3"/>
  <c r="AH18" i="3"/>
  <c r="AI4" i="3"/>
  <c r="AH4" i="3"/>
  <c r="AG24" i="3"/>
  <c r="AG23" i="3"/>
  <c r="AG22" i="3"/>
  <c r="AG20" i="3"/>
  <c r="AG19" i="3"/>
  <c r="AG4" i="3"/>
  <c r="AO3" i="2"/>
  <c r="AO17" i="3"/>
  <c r="AN3" i="2"/>
  <c r="AN17" i="3"/>
  <c r="AM3" i="2"/>
  <c r="AM17" i="3"/>
  <c r="AK3" i="2"/>
  <c r="AK17" i="3"/>
  <c r="AL3" i="2"/>
  <c r="AL17" i="3"/>
  <c r="AJ3" i="2"/>
  <c r="AJ17" i="3"/>
  <c r="AI3" i="2"/>
  <c r="AI17" i="3"/>
  <c r="AH3" i="2"/>
  <c r="AH17" i="3"/>
  <c r="AG3" i="2"/>
  <c r="AG17" i="3"/>
  <c r="AG4" i="2"/>
  <c r="AO25" i="2"/>
  <c r="AN25" i="2"/>
  <c r="AM25" i="2"/>
  <c r="AO17" i="2"/>
  <c r="AN17" i="2"/>
  <c r="AM17" i="2"/>
  <c r="AO16" i="2"/>
  <c r="AN16" i="2"/>
  <c r="AM16" i="2"/>
  <c r="AO15" i="2"/>
  <c r="AN15" i="2"/>
  <c r="AM15" i="2"/>
  <c r="AO14" i="2"/>
  <c r="AN14" i="2"/>
  <c r="AM14" i="2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N9" i="2"/>
  <c r="AM9" i="2"/>
  <c r="AO8" i="2"/>
  <c r="AN8" i="2"/>
  <c r="AM8" i="2"/>
  <c r="AO7" i="2"/>
  <c r="AN7" i="2"/>
  <c r="AM7" i="2"/>
  <c r="AO6" i="2"/>
  <c r="AN6" i="2"/>
  <c r="AM6" i="2"/>
  <c r="AO5" i="2"/>
  <c r="AN5" i="2"/>
  <c r="AM5" i="2"/>
  <c r="AO4" i="2"/>
  <c r="AN4" i="2"/>
  <c r="AM4" i="2"/>
  <c r="AK11" i="2"/>
  <c r="AL25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J10" i="2"/>
  <c r="AK25" i="2"/>
  <c r="AK17" i="2"/>
  <c r="AK16" i="2"/>
  <c r="AK15" i="2"/>
  <c r="AK14" i="2"/>
  <c r="AK13" i="2"/>
  <c r="AK10" i="2"/>
  <c r="AK9" i="2"/>
  <c r="AK8" i="2"/>
  <c r="AK6" i="2"/>
  <c r="AK5" i="2"/>
  <c r="AK4" i="2"/>
  <c r="AJ25" i="2"/>
  <c r="AJ17" i="2"/>
  <c r="AJ16" i="2"/>
  <c r="AJ15" i="2"/>
  <c r="AJ14" i="2"/>
  <c r="AJ13" i="2"/>
  <c r="AJ11" i="2"/>
  <c r="AJ9" i="2"/>
  <c r="AJ8" i="2"/>
  <c r="AJ6" i="2"/>
  <c r="AJ5" i="2"/>
  <c r="AJ4" i="2"/>
  <c r="AI11" i="2"/>
  <c r="AH11" i="2"/>
  <c r="AG25" i="2"/>
  <c r="AG17" i="2"/>
  <c r="AG16" i="2"/>
  <c r="AG15" i="2"/>
  <c r="AG14" i="2"/>
  <c r="AG13" i="2"/>
  <c r="AG11" i="2"/>
  <c r="AG10" i="2"/>
  <c r="AG9" i="2"/>
  <c r="AG8" i="2"/>
  <c r="AG6" i="2"/>
  <c r="AG5" i="2"/>
  <c r="AI25" i="2"/>
  <c r="AH25" i="2"/>
  <c r="AI17" i="2"/>
  <c r="AH17" i="2"/>
  <c r="AI16" i="2"/>
  <c r="AH16" i="2"/>
  <c r="AI15" i="2"/>
  <c r="AH15" i="2"/>
  <c r="AI14" i="2"/>
  <c r="AH14" i="2"/>
  <c r="AI13" i="2"/>
  <c r="AH13" i="2"/>
  <c r="AI10" i="2"/>
  <c r="AH10" i="2"/>
  <c r="AI9" i="2"/>
  <c r="AH9" i="2"/>
  <c r="AI8" i="2"/>
  <c r="AH8" i="2"/>
  <c r="AI6" i="2"/>
  <c r="AH6" i="2"/>
  <c r="AI5" i="2"/>
  <c r="AH5" i="2"/>
  <c r="AI4" i="2"/>
  <c r="AH4" i="2"/>
  <c r="AK12" i="2"/>
  <c r="AJ12" i="2"/>
  <c r="AK7" i="2"/>
  <c r="AJ7" i="2"/>
  <c r="AI12" i="2"/>
  <c r="AI7" i="2"/>
  <c r="AH12" i="2"/>
  <c r="AH7" i="2"/>
  <c r="AG12" i="2"/>
  <c r="AG7" i="2"/>
  <c r="AT43" i="3"/>
  <c r="AT44" i="3"/>
  <c r="AT45" i="3"/>
  <c r="AT46" i="3"/>
  <c r="AT47" i="3"/>
  <c r="AT48" i="3"/>
  <c r="AT49" i="3"/>
  <c r="AT50" i="3"/>
  <c r="AT51" i="3"/>
  <c r="AT42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T40" i="3"/>
  <c r="AT39" i="3"/>
  <c r="AT38" i="3"/>
  <c r="AT37" i="3"/>
  <c r="AT36" i="3"/>
  <c r="AT35" i="3"/>
  <c r="AT34" i="3"/>
  <c r="AT33" i="3"/>
  <c r="AT32" i="3"/>
  <c r="AT31" i="3"/>
  <c r="C51" i="3"/>
  <c r="C50" i="3"/>
  <c r="C49" i="3"/>
  <c r="C48" i="3"/>
  <c r="C47" i="3"/>
  <c r="C46" i="3"/>
  <c r="C45" i="3"/>
  <c r="C39" i="3"/>
  <c r="C38" i="3"/>
  <c r="C37" i="3"/>
  <c r="C36" i="3"/>
  <c r="C35" i="3"/>
  <c r="C34" i="3"/>
  <c r="AT19" i="3"/>
  <c r="AT20" i="3"/>
  <c r="AT21" i="3"/>
  <c r="AT22" i="3"/>
  <c r="AT23" i="3"/>
  <c r="AT24" i="3"/>
  <c r="AT25" i="3"/>
  <c r="AT26" i="3"/>
  <c r="AT18" i="3"/>
  <c r="AT1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F20" i="3"/>
  <c r="AF34" i="3"/>
  <c r="AF39" i="3"/>
  <c r="AE20" i="3"/>
  <c r="AE39" i="3"/>
  <c r="AD20" i="3"/>
  <c r="AD39" i="3"/>
  <c r="AC20" i="3"/>
  <c r="AC39" i="3"/>
  <c r="AB20" i="3"/>
  <c r="AB38" i="3"/>
  <c r="AA20" i="3"/>
  <c r="AA38" i="3"/>
  <c r="Z20" i="3"/>
  <c r="Z38" i="3"/>
  <c r="Y20" i="3"/>
  <c r="Y38" i="3"/>
  <c r="X20" i="3"/>
  <c r="X39" i="3"/>
  <c r="W20" i="3"/>
  <c r="W39" i="3"/>
  <c r="V20" i="3"/>
  <c r="V39" i="3"/>
  <c r="U20" i="3"/>
  <c r="U39" i="3"/>
  <c r="T20" i="3"/>
  <c r="T38" i="3"/>
  <c r="S20" i="3"/>
  <c r="S38" i="3"/>
  <c r="R20" i="3"/>
  <c r="R38" i="3"/>
  <c r="Q20" i="3"/>
  <c r="Q38" i="3"/>
  <c r="P20" i="3"/>
  <c r="P39" i="3"/>
  <c r="O20" i="3"/>
  <c r="O39" i="3"/>
  <c r="N20" i="3"/>
  <c r="N39" i="3"/>
  <c r="M20" i="3"/>
  <c r="M39" i="3"/>
  <c r="L20" i="3"/>
  <c r="L38" i="3"/>
  <c r="K20" i="3"/>
  <c r="K38" i="3"/>
  <c r="J20" i="3"/>
  <c r="J38" i="3"/>
  <c r="I20" i="3"/>
  <c r="I38" i="3"/>
  <c r="H20" i="3"/>
  <c r="H39" i="3"/>
  <c r="G20" i="3"/>
  <c r="G39" i="3"/>
  <c r="F20" i="3"/>
  <c r="F39" i="3"/>
  <c r="E20" i="3"/>
  <c r="E3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F16" i="3"/>
  <c r="AF30" i="3"/>
  <c r="AE16" i="3"/>
  <c r="AE30" i="3"/>
  <c r="AD16" i="3"/>
  <c r="AD30" i="3"/>
  <c r="AC16" i="3"/>
  <c r="AC30" i="3"/>
  <c r="AB16" i="3"/>
  <c r="AB30" i="3"/>
  <c r="AA16" i="3"/>
  <c r="AA30" i="3"/>
  <c r="Z16" i="3"/>
  <c r="Z30" i="3"/>
  <c r="Y16" i="3"/>
  <c r="Y30" i="3"/>
  <c r="X16" i="3"/>
  <c r="X30" i="3"/>
  <c r="W16" i="3"/>
  <c r="W30" i="3"/>
  <c r="V16" i="3"/>
  <c r="V30" i="3"/>
  <c r="U16" i="3"/>
  <c r="U30" i="3"/>
  <c r="T16" i="3"/>
  <c r="T30" i="3"/>
  <c r="S16" i="3"/>
  <c r="S30" i="3"/>
  <c r="R16" i="3"/>
  <c r="R30" i="3"/>
  <c r="Q16" i="3"/>
  <c r="Q30" i="3"/>
  <c r="P16" i="3"/>
  <c r="P30" i="3"/>
  <c r="O16" i="3"/>
  <c r="O30" i="3"/>
  <c r="N16" i="3"/>
  <c r="N30" i="3"/>
  <c r="M16" i="3"/>
  <c r="M30" i="3"/>
  <c r="L16" i="3"/>
  <c r="L30" i="3"/>
  <c r="K16" i="3"/>
  <c r="K30" i="3"/>
  <c r="J16" i="3"/>
  <c r="J30" i="3"/>
  <c r="I16" i="3"/>
  <c r="I30" i="3"/>
  <c r="H16" i="3"/>
  <c r="H30" i="3"/>
  <c r="G16" i="3"/>
  <c r="G30" i="3"/>
  <c r="F16" i="3"/>
  <c r="F30" i="3"/>
  <c r="E16" i="3"/>
  <c r="E30" i="3"/>
  <c r="Q35" i="3"/>
  <c r="Y37" i="3"/>
  <c r="Y35" i="3"/>
  <c r="E38" i="3"/>
  <c r="E36" i="3"/>
  <c r="M38" i="3"/>
  <c r="E34" i="3"/>
  <c r="M36" i="3"/>
  <c r="U38" i="3"/>
  <c r="M34" i="3"/>
  <c r="U36" i="3"/>
  <c r="AC38" i="3"/>
  <c r="U34" i="3"/>
  <c r="AC36" i="3"/>
  <c r="I39" i="3"/>
  <c r="AC34" i="3"/>
  <c r="I37" i="3"/>
  <c r="Q39" i="3"/>
  <c r="I35" i="3"/>
  <c r="Q37" i="3"/>
  <c r="Y39" i="3"/>
  <c r="F34" i="3"/>
  <c r="N34" i="3"/>
  <c r="V34" i="3"/>
  <c r="AD34" i="3"/>
  <c r="J35" i="3"/>
  <c r="R35" i="3"/>
  <c r="Z35" i="3"/>
  <c r="F36" i="3"/>
  <c r="N36" i="3"/>
  <c r="V36" i="3"/>
  <c r="AD36" i="3"/>
  <c r="J37" i="3"/>
  <c r="R37" i="3"/>
  <c r="Z37" i="3"/>
  <c r="F38" i="3"/>
  <c r="N38" i="3"/>
  <c r="V38" i="3"/>
  <c r="AD38" i="3"/>
  <c r="J39" i="3"/>
  <c r="R39" i="3"/>
  <c r="Z39" i="3"/>
  <c r="G34" i="3"/>
  <c r="O34" i="3"/>
  <c r="W34" i="3"/>
  <c r="AE34" i="3"/>
  <c r="K35" i="3"/>
  <c r="S35" i="3"/>
  <c r="AA35" i="3"/>
  <c r="G36" i="3"/>
  <c r="O36" i="3"/>
  <c r="W36" i="3"/>
  <c r="AE36" i="3"/>
  <c r="K37" i="3"/>
  <c r="S37" i="3"/>
  <c r="AA37" i="3"/>
  <c r="G38" i="3"/>
  <c r="O38" i="3"/>
  <c r="W38" i="3"/>
  <c r="AE38" i="3"/>
  <c r="K39" i="3"/>
  <c r="S39" i="3"/>
  <c r="AA39" i="3"/>
  <c r="H34" i="3"/>
  <c r="P34" i="3"/>
  <c r="X34" i="3"/>
  <c r="L35" i="3"/>
  <c r="T35" i="3"/>
  <c r="AB35" i="3"/>
  <c r="H36" i="3"/>
  <c r="P36" i="3"/>
  <c r="X36" i="3"/>
  <c r="AF36" i="3"/>
  <c r="L37" i="3"/>
  <c r="T37" i="3"/>
  <c r="AB37" i="3"/>
  <c r="H38" i="3"/>
  <c r="P38" i="3"/>
  <c r="X38" i="3"/>
  <c r="AF38" i="3"/>
  <c r="L39" i="3"/>
  <c r="T39" i="3"/>
  <c r="AB39" i="3"/>
  <c r="I34" i="3"/>
  <c r="Q34" i="3"/>
  <c r="Y34" i="3"/>
  <c r="E35" i="3"/>
  <c r="M35" i="3"/>
  <c r="U35" i="3"/>
  <c r="AC35" i="3"/>
  <c r="I36" i="3"/>
  <c r="Q36" i="3"/>
  <c r="Y36" i="3"/>
  <c r="E37" i="3"/>
  <c r="M37" i="3"/>
  <c r="U37" i="3"/>
  <c r="AC37" i="3"/>
  <c r="J34" i="3"/>
  <c r="R34" i="3"/>
  <c r="Z34" i="3"/>
  <c r="F35" i="3"/>
  <c r="N35" i="3"/>
  <c r="V35" i="3"/>
  <c r="AD35" i="3"/>
  <c r="J36" i="3"/>
  <c r="R36" i="3"/>
  <c r="Z36" i="3"/>
  <c r="F37" i="3"/>
  <c r="N37" i="3"/>
  <c r="V37" i="3"/>
  <c r="AD37" i="3"/>
  <c r="K34" i="3"/>
  <c r="S34" i="3"/>
  <c r="AA34" i="3"/>
  <c r="G35" i="3"/>
  <c r="O35" i="3"/>
  <c r="W35" i="3"/>
  <c r="AE35" i="3"/>
  <c r="K36" i="3"/>
  <c r="S36" i="3"/>
  <c r="AA36" i="3"/>
  <c r="G37" i="3"/>
  <c r="O37" i="3"/>
  <c r="W37" i="3"/>
  <c r="AE37" i="3"/>
  <c r="L34" i="3"/>
  <c r="T34" i="3"/>
  <c r="AB34" i="3"/>
  <c r="H35" i="3"/>
  <c r="P35" i="3"/>
  <c r="X35" i="3"/>
  <c r="AF35" i="3"/>
  <c r="L36" i="3"/>
  <c r="T36" i="3"/>
  <c r="AB36" i="3"/>
  <c r="H37" i="3"/>
  <c r="P37" i="3"/>
  <c r="X37" i="3"/>
  <c r="AF37" i="3"/>
  <c r="AS39" i="3"/>
  <c r="AS25" i="3"/>
  <c r="B44" i="3"/>
  <c r="D44" i="3"/>
  <c r="AS36" i="3"/>
  <c r="AS22" i="3"/>
  <c r="B41" i="3"/>
  <c r="D41" i="3"/>
  <c r="AS35" i="3"/>
  <c r="AS21" i="3"/>
  <c r="B40" i="3"/>
  <c r="D40" i="3"/>
  <c r="AS40" i="3"/>
  <c r="D52" i="3"/>
  <c r="AS26" i="3"/>
  <c r="B52" i="3"/>
  <c r="AS31" i="3"/>
  <c r="AS32" i="3"/>
  <c r="D31" i="3"/>
  <c r="AS18" i="3"/>
  <c r="B31" i="3"/>
  <c r="AS24" i="3"/>
  <c r="B43" i="3"/>
  <c r="D43" i="3"/>
  <c r="AS38" i="3"/>
  <c r="D32" i="3"/>
  <c r="AS19" i="3"/>
  <c r="B32" i="3"/>
  <c r="AS33" i="3"/>
  <c r="D33" i="3"/>
  <c r="AS34" i="3"/>
  <c r="AS20" i="3"/>
  <c r="B33" i="3"/>
  <c r="AS17" i="3"/>
  <c r="AS37" i="3"/>
  <c r="AS23" i="3"/>
  <c r="B42" i="3"/>
  <c r="D42" i="3"/>
  <c r="AK34" i="3"/>
  <c r="AK37" i="3"/>
  <c r="AK39" i="3"/>
  <c r="AK35" i="3"/>
  <c r="AK36" i="3"/>
  <c r="AK38" i="3"/>
  <c r="AN34" i="3"/>
  <c r="AN38" i="3"/>
  <c r="AN36" i="3"/>
  <c r="AN35" i="3"/>
  <c r="AN37" i="3"/>
  <c r="AN39" i="3"/>
  <c r="AO36" i="3"/>
  <c r="AO38" i="3"/>
  <c r="AO35" i="3"/>
  <c r="AO37" i="3"/>
  <c r="AO34" i="3"/>
  <c r="AO39" i="3"/>
  <c r="AI36" i="3"/>
  <c r="AI39" i="3"/>
  <c r="AI37" i="3"/>
  <c r="AI34" i="3"/>
  <c r="AI38" i="3"/>
  <c r="AI35" i="3"/>
  <c r="AJ36" i="3"/>
  <c r="AJ37" i="3"/>
  <c r="AJ39" i="3"/>
  <c r="AJ38" i="3"/>
  <c r="AJ35" i="3"/>
  <c r="AJ34" i="3"/>
  <c r="AM36" i="3"/>
  <c r="AM35" i="3"/>
  <c r="AM38" i="3"/>
  <c r="AM37" i="3"/>
  <c r="AM39" i="3"/>
  <c r="AM34" i="3"/>
  <c r="AG35" i="3"/>
  <c r="AG37" i="3"/>
  <c r="AG39" i="3"/>
  <c r="AG34" i="3"/>
  <c r="AG36" i="3"/>
  <c r="AG38" i="3"/>
  <c r="AL39" i="3"/>
  <c r="AL34" i="3"/>
  <c r="AL37" i="3"/>
  <c r="AL36" i="3"/>
  <c r="AL38" i="3"/>
  <c r="AL35" i="3"/>
  <c r="AH19" i="3"/>
  <c r="AL23" i="3"/>
  <c r="AH20" i="3"/>
  <c r="AG21" i="3"/>
  <c r="AO21" i="3"/>
  <c r="AN22" i="3"/>
  <c r="AJ26" i="3"/>
  <c r="AK18" i="3"/>
  <c r="AI21" i="3"/>
  <c r="AL19" i="3"/>
  <c r="AJ21" i="3"/>
  <c r="AN18" i="3"/>
  <c r="AM19" i="3"/>
  <c r="AI23" i="3"/>
  <c r="AN26" i="3"/>
  <c r="AG18" i="3"/>
  <c r="AO18" i="3"/>
  <c r="AG26" i="3"/>
  <c r="AH39" i="3"/>
  <c r="AH34" i="3"/>
  <c r="AH36" i="3"/>
  <c r="AH38" i="3"/>
  <c r="AH37" i="3"/>
  <c r="AH35" i="3"/>
  <c r="E54" i="3"/>
</calcChain>
</file>

<file path=xl/sharedStrings.xml><?xml version="1.0" encoding="utf-8"?>
<sst xmlns="http://schemas.openxmlformats.org/spreadsheetml/2006/main" count="443" uniqueCount="176">
  <si>
    <t>Region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</si>
  <si>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</si>
  <si>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</si>
  <si>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</si>
  <si>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</si>
  <si>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</si>
  <si>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</si>
  <si>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</si>
  <si>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</si>
  <si>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</si>
  <si>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</si>
  <si>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</si>
  <si>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</si>
  <si>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</si>
  <si>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</si>
  <si>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</si>
  <si>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</si>
  <si>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</si>
  <si>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</si>
  <si>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</si>
  <si>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</si>
  <si>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</si>
  <si>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</si>
  <si>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</si>
  <si>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</si>
  <si>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</si>
  <si>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</si>
  <si>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</si>
  <si>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</si>
  <si>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Level_1</t>
  </si>
  <si>
    <t>Level_2</t>
  </si>
  <si>
    <t>Level_3</t>
  </si>
  <si>
    <t>Agriculture, forestry and fishing</t>
  </si>
  <si>
    <t>Farming machine drives</t>
  </si>
  <si>
    <t>Lighting</t>
  </si>
  <si>
    <t>Low enthalpy heat</t>
  </si>
  <si>
    <t>Derived heat</t>
  </si>
  <si>
    <t>Diesel oil</t>
  </si>
  <si>
    <t>Electricity</t>
  </si>
  <si>
    <t>Gases</t>
  </si>
  <si>
    <t>Geothermal</t>
  </si>
  <si>
    <t>Solar</t>
  </si>
  <si>
    <t>Motor drives</t>
  </si>
  <si>
    <t>Pumping devices (diesel)</t>
  </si>
  <si>
    <t>Pumping devices (electric)</t>
  </si>
  <si>
    <t>Specific electricity uses</t>
  </si>
  <si>
    <t>Specific heat uses</t>
  </si>
  <si>
    <t>Biomass</t>
  </si>
  <si>
    <t>Fuel oil and other liquids</t>
  </si>
  <si>
    <t>LPG</t>
  </si>
  <si>
    <t>Solids</t>
  </si>
  <si>
    <t>Ventilation</t>
  </si>
  <si>
    <t>AGRELC</t>
  </si>
  <si>
    <t>AGRHET</t>
  </si>
  <si>
    <t>AGRDST</t>
  </si>
  <si>
    <t>AGRGAS</t>
  </si>
  <si>
    <t>AGRGEO</t>
  </si>
  <si>
    <t>AGRSOL</t>
  </si>
  <si>
    <t>AGRBIO</t>
  </si>
  <si>
    <t>AGRLPG</t>
  </si>
  <si>
    <t>AGROIL</t>
  </si>
  <si>
    <t>AGRCOA</t>
  </si>
  <si>
    <t>Comm-OUT</t>
  </si>
  <si>
    <t>Comm-IN</t>
  </si>
  <si>
    <t>TechName</t>
  </si>
  <si>
    <t>~FI_T: FLO_SHAR~LO</t>
  </si>
  <si>
    <t>EFF</t>
  </si>
  <si>
    <t>~FI_Process</t>
  </si>
  <si>
    <t>Sets</t>
  </si>
  <si>
    <t>TechDesc</t>
  </si>
  <si>
    <t>Tact</t>
  </si>
  <si>
    <t>Tcap</t>
  </si>
  <si>
    <t>Tslvl</t>
  </si>
  <si>
    <t>PrimaryCG</t>
  </si>
  <si>
    <t>DMD</t>
  </si>
  <si>
    <t>PRE</t>
  </si>
  <si>
    <t>PJ</t>
  </si>
  <si>
    <t>PJa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</si>
  <si>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</si>
  <si>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</si>
  <si>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</si>
  <si>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</si>
  <si>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</si>
  <si>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</si>
  <si>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</si>
  <si>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</si>
  <si>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</si>
  <si>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DEM</t>
  </si>
  <si>
    <t>Attribute</t>
  </si>
  <si>
    <t>Demand</t>
  </si>
  <si>
    <t>*</t>
  </si>
  <si>
    <t>BIO</t>
  </si>
  <si>
    <t>COA</t>
  </si>
  <si>
    <t>DST</t>
  </si>
  <si>
    <t>ELC</t>
  </si>
  <si>
    <t>GAS</t>
  </si>
  <si>
    <t>GEO</t>
  </si>
  <si>
    <t>HET</t>
  </si>
  <si>
    <t>OIL</t>
  </si>
  <si>
    <t>SOL</t>
  </si>
  <si>
    <t>shortname</t>
  </si>
  <si>
    <t>longname</t>
  </si>
  <si>
    <t>Coal</t>
  </si>
  <si>
    <t>Diesel</t>
  </si>
  <si>
    <t>Natural Gas</t>
  </si>
  <si>
    <t>Heat</t>
  </si>
  <si>
    <t>Oil</t>
  </si>
  <si>
    <t>CH</t>
  </si>
  <si>
    <t>IS</t>
  </si>
  <si>
    <t>NO</t>
  </si>
  <si>
    <t>AL</t>
  </si>
  <si>
    <t>BA</t>
  </si>
  <si>
    <t>ME</t>
  </si>
  <si>
    <t>MK</t>
  </si>
  <si>
    <t>RS</t>
  </si>
  <si>
    <t>KS</t>
  </si>
  <si>
    <t>AGRBDL</t>
  </si>
  <si>
    <t>AGRHTH</t>
  </si>
  <si>
    <t>=</t>
  </si>
  <si>
    <t>Source</t>
  </si>
  <si>
    <t>Eurostat</t>
  </si>
  <si>
    <t>IEA</t>
  </si>
  <si>
    <t>TOTAL</t>
  </si>
  <si>
    <t>Year</t>
  </si>
  <si>
    <t>Commodity</t>
  </si>
  <si>
    <t>Agriculture energy balances</t>
  </si>
  <si>
    <t>Total demand</t>
  </si>
  <si>
    <t>Unit: PJ</t>
  </si>
  <si>
    <t>COAHAR</t>
  </si>
  <si>
    <t>OILDST</t>
  </si>
  <si>
    <t>GASNAT</t>
  </si>
  <si>
    <t>RENGEO</t>
  </si>
  <si>
    <t>HETHTH</t>
  </si>
  <si>
    <t>OILLPG</t>
  </si>
  <si>
    <t>OILHFO</t>
  </si>
  <si>
    <t>RENSOL</t>
  </si>
  <si>
    <t>~FI_T</t>
  </si>
  <si>
    <t>DAYNITE</t>
  </si>
  <si>
    <t>SEASON</t>
  </si>
  <si>
    <t>ELCLOW,ELCMED</t>
  </si>
  <si>
    <t>BIOWOO</t>
  </si>
  <si>
    <t>MovedToSysSettings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</si>
  <si>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</si>
  <si>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</si>
  <si>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</si>
  <si>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</si>
  <si>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</si>
  <si>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</si>
  <si>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</si>
  <si>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</si>
  <si>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</si>
  <si>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</si>
  <si>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</si>
  <si>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</si>
  <si>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</si>
  <si>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GASP2G</t>
  </si>
  <si>
    <t>AGR_Agr_For_Fis-Tech</t>
  </si>
  <si>
    <t>AGR_Agr_For_Fis</t>
  </si>
  <si>
    <t>AGR_Far_Mac_Dri</t>
  </si>
  <si>
    <t>AGR_Lig</t>
  </si>
  <si>
    <t>AGR_Low_Ent_Het</t>
  </si>
  <si>
    <t>AGR_Mot_Dri</t>
  </si>
  <si>
    <t>AGR_Pum_Dev_Dis</t>
  </si>
  <si>
    <t>AGR_Pum_Dev_Ele</t>
  </si>
  <si>
    <t>AGR_Spe_Ele_Use</t>
  </si>
  <si>
    <t>AGR_Spe_Het_Use</t>
  </si>
  <si>
    <t>AGR_Ven</t>
  </si>
  <si>
    <t>_Far_Mac_Dri</t>
  </si>
  <si>
    <t>_Lig</t>
  </si>
  <si>
    <t>_Low_Ent_Het</t>
  </si>
  <si>
    <t>_Mot_Dri</t>
  </si>
  <si>
    <t>_Pum_Dev_Dis</t>
  </si>
  <si>
    <t>_Pum_Dev_Ele</t>
  </si>
  <si>
    <t>_Spe_Ele_Use</t>
  </si>
  <si>
    <t>_Spe_Het_Use</t>
  </si>
  <si>
    <t>_Ven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</si>
</sst>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18" applyNumberFormat="0" applyAlignment="0" applyProtection="0"/>
    <xf numFmtId="0" fontId="5" fillId="30" borderId="19" applyNumberFormat="0" applyAlignment="0" applyProtection="0"/>
    <xf numFmtId="0" fontId="6" fillId="0" borderId="0" applyNumberFormat="0" applyFill="0" applyBorder="0" applyAlignment="0" applyProtection="0"/>
    <xf numFmtId="0" fontId="7" fillId="31" borderId="0" applyNumberFormat="0" applyBorder="0" applyAlignment="0" applyProtection="0"/>
    <xf numFmtId="0" fontId="8" fillId="0" borderId="20" applyNumberFormat="0" applyFill="0" applyAlignment="0" applyProtection="0"/>
    <xf numFmtId="0" fontId="9" fillId="0" borderId="21" applyNumberFormat="0" applyFill="0" applyAlignment="0" applyProtection="0"/>
    <xf numFmtId="0" fontId="10" fillId="0" borderId="22" applyNumberFormat="0" applyFill="0" applyAlignment="0" applyProtection="0"/>
    <xf numFmtId="0" fontId="10" fillId="0" borderId="0" applyNumberFormat="0" applyFill="0" applyBorder="0" applyAlignment="0" applyProtection="0"/>
    <xf numFmtId="0" fontId="11" fillId="32" borderId="18" applyNumberFormat="0" applyAlignment="0" applyProtection="0"/>
    <xf numFmtId="0" fontId="12" fillId="0" borderId="23" applyNumberFormat="0" applyFill="0" applyAlignment="0" applyProtection="0"/>
    <xf numFmtId="0" fontId="13" fillId="33" borderId="0" applyNumberFormat="0" applyBorder="0" applyAlignment="0" applyProtection="0"/>
    <xf numFmtId="0" fontId="1" fillId="34" borderId="24" applyNumberFormat="0" applyFont="0" applyAlignment="0" applyProtection="0"/>
    <xf numFmtId="0" fontId="14" fillId="29" borderId="25" applyNumberFormat="0" applyAlignment="0" applyProtection="0"/>
    <xf numFmtId="0" fontId="15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0" fontId="0" fillId="35" borderId="0" xfId="0" applyFill="1"/>
    <xf numFmtId="0" fontId="2" fillId="22" borderId="0" xfId="19"/>
    <xf numFmtId="165" fontId="2" fillId="22" borderId="0" xfId="19" applyNumberFormat="1"/>
    <xf numFmtId="165" fontId="0" fillId="0" borderId="0" xfId="0" applyNumberFormat="1"/>
    <xf numFmtId="0" fontId="16" fillId="0" borderId="0" xfId="0" applyFont="1"/>
    <xf numFmtId="0" fontId="0" fillId="0" borderId="1" xfId="0" applyBorder="1"/>
    <xf numFmtId="0" fontId="16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0" fillId="0" borderId="7" xfId="0" applyBorder="1"/>
    <xf numFmtId="0" fontId="0" fillId="0" borderId="8" xfId="0" applyBorder="1"/>
    <xf numFmtId="164" fontId="0" fillId="0" borderId="7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9" xfId="0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16" fillId="0" borderId="10" xfId="0" applyFont="1" applyBorder="1"/>
    <xf numFmtId="0" fontId="16" fillId="0" borderId="3" xfId="0" applyFont="1" applyBorder="1"/>
    <xf numFmtId="0" fontId="18" fillId="36" borderId="16" xfId="0" applyFont="1" applyFill="1" applyBorder="1" applyAlignment="1">
      <alignment vertical="center"/>
    </xf>
    <xf numFmtId="1" fontId="18" fillId="37" borderId="16" xfId="0" applyNumberFormat="1" applyFont="1" applyFill="1" applyBorder="1" applyAlignment="1">
      <alignment vertical="center"/>
    </xf>
    <xf numFmtId="0" fontId="0" fillId="0" borderId="17" xfId="0" applyBorder="1"/>
    <xf numFmtId="0" fontId="16" fillId="0" borderId="11" xfId="0" applyFont="1" applyBorder="1"/>
    <xf numFmtId="1" fontId="0" fillId="0" borderId="0" xfId="0" applyNumberFormat="1" applyFill="1"/>
    <xf numFmtId="1" fontId="17" fillId="0" borderId="0" xfId="0" applyNumberFormat="1" applyFont="1" applyFill="1"/>
    <xf numFmtId="164" fontId="0" fillId="0" borderId="0" xfId="0" applyNumberFormat="1" applyFill="1"/>
    <xf numFmtId="164" fontId="17" fillId="0" borderId="0" xfId="0" applyNumberFormat="1" applyFont="1" applyFill="1"/>
    <xf numFmtId="0" fontId="17" fillId="0" borderId="0" xfId="0" applyFont="1"/>
    <xf numFmtId="164" fontId="0" fillId="0" borderId="0" xfId="0" applyNumberFormat="1"/>
    <xf numFmtId="164" fontId="17" fillId="0" borderId="0" xfId="0" applyNumberFormat="1" applyFont="1" applyBorder="1"/>
    <xf numFmtId="164" fontId="17" fillId="0" borderId="9" xfId="0" applyNumberFormat="1" applyFont="1" applyBorder="1"/>
    <xf numFmtId="164" fontId="17" fillId="0" borderId="3" xfId="0" applyNumberFormat="1" applyFont="1" applyBorder="1"/>
    <xf numFmtId="164" fontId="17" fillId="0" borderId="11" xfId="0" applyNumberFormat="1" applyFont="1" applyBorder="1"/>
    <xf numFmtId="164" fontId="17" fillId="0" borderId="5" xfId="0" applyNumberFormat="1" applyFont="1" applyBorder="1"/>
    <xf numFmtId="164" fontId="17" fillId="0" borderId="13" xfId="0" applyNumberFormat="1" applyFont="1" applyBorder="1"/>
    <xf numFmtId="164" fontId="17" fillId="0" borderId="7" xfId="0" applyNumberFormat="1" applyFont="1" applyBorder="1"/>
    <xf numFmtId="164" fontId="17" fillId="0" borderId="15" xfId="0" applyNumberFormat="1" applyFont="1" applyBorder="1"/>
    <xf numFmtId="0" fontId="17" fillId="0" borderId="7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0" fillId="38" borderId="0" xfId="0" applyFill="1"/>
    <xf numFmtId="0" fontId="0" fillId="39" borderId="0" xfId="0" applyFill="1"/>
    <xf numFmtId="164" fontId="0" fillId="0" borderId="0" xfId="0" applyNumberForma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9" fillId="0" borderId="0" xfId="0" applyNumberFormat="1" applyFont="1" applyAlignment="1">
      <alignment horizontal="center"/>
    </xf>
    <xf numFmtId="164" fontId="0" fillId="38" borderId="16" xfId="0" applyNumberFormat="1" applyFill="1" applyBorder="1" applyAlignment="1">
      <alignment horizontal="center"/>
    </xf>
    <xf numFmtId="164" fontId="19" fillId="38" borderId="16" xfId="0" applyNumberFormat="1" applyFont="1" applyFill="1" applyBorder="1" applyAlignment="1">
      <alignment horizontal="center"/>
    </xf>
    <xf numFmtId="164" fontId="0" fillId="39" borderId="16" xfId="0" applyNumberFormat="1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20" fillId="0" borderId="0" xfId="0" applyFont="1" applyFill="1" applyBorder="1"/>
    <xf numFmtId="0" fontId="0" fillId="0" borderId="0" xfId="0" applyFont="1"/>
    <xf numFmtId="0" fontId="21" fillId="2" borderId="0" xfId="0" quotePrefix="1" applyFont="1" applyFill="1" applyBorder="1" applyAlignment="1">
      <alignment horizontal="left" vertical="center"/>
    </xf>
    <xf numFmtId="0" fontId="2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3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2" fontId="23" fillId="3" borderId="0" xfId="0" applyNumberFormat="1" applyFont="1" applyFill="1" applyBorder="1" applyAlignment="1">
      <alignment horizontal="right" vertical="center"/>
    </xf>
    <xf numFmtId="0" fontId="25" fillId="3" borderId="16" xfId="0" applyFont="1" applyFill="1" applyBorder="1" applyAlignment="1">
      <alignment horizontal="left" vertical="center" wrapText="1"/>
    </xf>
    <xf numFmtId="1" fontId="25" fillId="3" borderId="16" xfId="0" applyNumberFormat="1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</sheetPr>
  <dimension ref="A2:AY54"/>
  <sheetViews>
    <sheetView tabSelected="1" topLeftCell="B1" zoomScale="85" zoomScaleNormal="85" workbookViewId="0">
      <selection activeCell="B19" sqref="B19"/>
    </sheetView>
  </sheetViews>
  <sheetFormatPr defaultRowHeight="14.25" x14ac:dyDescent="0.45"/>
  <cols>
    <col min="1" max="1" width="9.1328125" bestFit="1" customWidth="1"/>
    <col min="2" max="2" width="29.73046875" bestFit="1" customWidth="1"/>
    <col min="3" max="3" width="24.86328125" bestFit="1" customWidth="1"/>
    <col min="4" max="4" width="19.1328125" bestFit="1" customWidth="1"/>
    <col min="5" max="32" width="5" bestFit="1" customWidth="1"/>
    <col min="33" max="41" width="5" customWidth="1"/>
    <col min="42" max="42" width="4" bestFit="1" customWidth="1"/>
    <col min="44" max="44" width="6" customWidth="1"/>
    <col min="45" max="45" width="23.1328125" bestFit="1" customWidth="1"/>
    <col min="46" max="46" width="39.86328125" bestFit="1" customWidth="1"/>
    <col min="47" max="47" width="4.59765625" bestFit="1" customWidth="1"/>
    <col min="48" max="49" width="5" bestFit="1" customWidth="1"/>
  </cols>
  <sheetData>
    <row r="2" spans="1:50" x14ac:dyDescent="0.45"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5" t="s">
        <v>23</v>
      </c>
      <c r="AB2" s="5" t="s">
        <v>24</v>
      </c>
      <c r="AC2" s="5" t="s">
        <v>25</v>
      </c>
      <c r="AD2" s="5" t="s">
        <v>26</v>
      </c>
      <c r="AE2" s="5" t="s">
        <v>27</v>
      </c>
      <c r="AF2" s="5" t="s">
        <v>28</v>
      </c>
      <c r="AG2" s="5" t="s">
        <v>107</v>
      </c>
      <c r="AH2" s="5" t="s">
        <v>108</v>
      </c>
      <c r="AI2" s="5" t="s">
        <v>109</v>
      </c>
      <c r="AJ2" s="5" t="s">
        <v>110</v>
      </c>
      <c r="AK2" s="5" t="s">
        <v>111</v>
      </c>
      <c r="AL2" s="5" t="s">
        <v>112</v>
      </c>
      <c r="AM2" s="5" t="s">
        <v>113</v>
      </c>
      <c r="AN2" s="5" t="s">
        <v>114</v>
      </c>
      <c r="AO2" s="5" t="s">
        <v>115</v>
      </c>
    </row>
    <row r="3" spans="1:50" x14ac:dyDescent="0.45">
      <c r="B3" s="5" t="s">
        <v>29</v>
      </c>
      <c r="C3" s="7" t="s">
        <v>30</v>
      </c>
    </row>
    <row r="4" spans="1:50" x14ac:dyDescent="0.45">
      <c r="B4" s="15" t="s">
        <v>32</v>
      </c>
      <c r="C4" s="16"/>
      <c r="D4" s="15"/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49">
        <f>P4</f>
        <v>1</v>
      </c>
      <c r="AH4" s="49">
        <f>$O4</f>
        <v>1</v>
      </c>
      <c r="AI4" s="49">
        <f>$O4</f>
        <v>1</v>
      </c>
      <c r="AJ4" s="49">
        <f>$M4</f>
        <v>1</v>
      </c>
      <c r="AK4" s="49">
        <f>$Q4</f>
        <v>1</v>
      </c>
      <c r="AL4" s="49">
        <f>$M4</f>
        <v>1</v>
      </c>
      <c r="AM4" s="49">
        <f>$Q4</f>
        <v>1</v>
      </c>
      <c r="AN4" s="49">
        <f>$Q4</f>
        <v>1</v>
      </c>
      <c r="AO4" s="49">
        <f>$Q4</f>
        <v>1</v>
      </c>
    </row>
    <row r="5" spans="1:50" x14ac:dyDescent="0.45">
      <c r="C5" s="8" t="s">
        <v>33</v>
      </c>
      <c r="E5">
        <v>0.34</v>
      </c>
      <c r="F5">
        <v>0.2</v>
      </c>
      <c r="G5">
        <v>0.36</v>
      </c>
      <c r="H5">
        <v>0.31</v>
      </c>
      <c r="I5">
        <v>0.35</v>
      </c>
      <c r="K5">
        <v>0.28999999999999998</v>
      </c>
      <c r="L5">
        <v>0.27</v>
      </c>
      <c r="M5">
        <v>0.32</v>
      </c>
      <c r="N5">
        <v>0.31</v>
      </c>
      <c r="O5">
        <v>0.19</v>
      </c>
      <c r="P5">
        <v>0.35</v>
      </c>
      <c r="Q5">
        <v>0.33</v>
      </c>
      <c r="R5">
        <v>0.32</v>
      </c>
      <c r="S5">
        <v>0.28999999999999998</v>
      </c>
      <c r="T5">
        <v>0.3</v>
      </c>
      <c r="U5">
        <v>0.28000000000000003</v>
      </c>
      <c r="V5">
        <v>0.28999999999999998</v>
      </c>
      <c r="W5">
        <v>0.34</v>
      </c>
      <c r="Y5">
        <v>0.09</v>
      </c>
      <c r="Z5">
        <v>0.27</v>
      </c>
      <c r="AA5">
        <v>0.37</v>
      </c>
      <c r="AB5">
        <v>0.33</v>
      </c>
      <c r="AC5">
        <v>0.2</v>
      </c>
      <c r="AD5">
        <v>0.34</v>
      </c>
      <c r="AE5">
        <v>0.24</v>
      </c>
      <c r="AF5">
        <v>0.13</v>
      </c>
      <c r="AG5" s="50">
        <f t="shared" ref="AG5:AG13" si="0">P5</f>
        <v>0.35</v>
      </c>
      <c r="AH5" s="50">
        <f t="shared" ref="AH5:AI13" si="1">$O5</f>
        <v>0.19</v>
      </c>
      <c r="AI5" s="50">
        <f t="shared" si="1"/>
        <v>0.19</v>
      </c>
      <c r="AJ5" s="50">
        <f t="shared" ref="AJ5:AL13" si="2">$M5</f>
        <v>0.32</v>
      </c>
      <c r="AK5" s="51">
        <f t="shared" ref="AK5:AO13" si="3">$Q5</f>
        <v>0.33</v>
      </c>
      <c r="AL5" s="51">
        <f t="shared" si="2"/>
        <v>0.32</v>
      </c>
      <c r="AM5" s="51">
        <f t="shared" si="3"/>
        <v>0.33</v>
      </c>
      <c r="AN5" s="51">
        <f t="shared" si="3"/>
        <v>0.33</v>
      </c>
      <c r="AO5" s="51">
        <f t="shared" si="3"/>
        <v>0.33</v>
      </c>
    </row>
    <row r="6" spans="1:50" x14ac:dyDescent="0.45">
      <c r="C6" s="8" t="s">
        <v>34</v>
      </c>
      <c r="E6">
        <v>0.02</v>
      </c>
      <c r="F6">
        <v>0.02</v>
      </c>
      <c r="G6">
        <v>0.02</v>
      </c>
      <c r="H6">
        <v>0.05</v>
      </c>
      <c r="I6">
        <v>0.03</v>
      </c>
      <c r="J6">
        <v>0.19</v>
      </c>
      <c r="K6">
        <v>0.04</v>
      </c>
      <c r="L6">
        <v>0.04</v>
      </c>
      <c r="M6">
        <v>0.05</v>
      </c>
      <c r="N6">
        <v>0.04</v>
      </c>
      <c r="O6">
        <v>0.02</v>
      </c>
      <c r="P6">
        <v>0.02</v>
      </c>
      <c r="Q6">
        <v>0</v>
      </c>
      <c r="R6">
        <v>0.03</v>
      </c>
      <c r="S6">
        <v>0.04</v>
      </c>
      <c r="T6">
        <v>0.02</v>
      </c>
      <c r="U6">
        <v>0.03</v>
      </c>
      <c r="V6">
        <v>0.02</v>
      </c>
      <c r="W6">
        <v>0.02</v>
      </c>
      <c r="X6">
        <v>0.03</v>
      </c>
      <c r="Y6">
        <v>0.03</v>
      </c>
      <c r="Z6">
        <v>0.02</v>
      </c>
      <c r="AA6">
        <v>0.03</v>
      </c>
      <c r="AB6">
        <v>0.03</v>
      </c>
      <c r="AC6">
        <v>0.04</v>
      </c>
      <c r="AE6">
        <v>0.04</v>
      </c>
      <c r="AF6">
        <v>0.05</v>
      </c>
      <c r="AG6" s="50">
        <f t="shared" si="0"/>
        <v>0.02</v>
      </c>
      <c r="AH6" s="50">
        <f t="shared" si="1"/>
        <v>0.02</v>
      </c>
      <c r="AI6" s="50">
        <f t="shared" si="1"/>
        <v>0.02</v>
      </c>
      <c r="AJ6" s="50">
        <f t="shared" si="2"/>
        <v>0.05</v>
      </c>
      <c r="AK6" s="51">
        <f t="shared" si="3"/>
        <v>0</v>
      </c>
      <c r="AL6" s="51">
        <f t="shared" si="2"/>
        <v>0.05</v>
      </c>
      <c r="AM6" s="51">
        <f t="shared" si="3"/>
        <v>0</v>
      </c>
      <c r="AN6" s="51">
        <f t="shared" si="3"/>
        <v>0</v>
      </c>
      <c r="AO6" s="51">
        <f t="shared" si="3"/>
        <v>0</v>
      </c>
    </row>
    <row r="7" spans="1:50" x14ac:dyDescent="0.45">
      <c r="C7" s="8" t="s">
        <v>35</v>
      </c>
      <c r="E7">
        <v>0.1</v>
      </c>
      <c r="F7">
        <v>0.2</v>
      </c>
      <c r="G7">
        <v>0.23</v>
      </c>
      <c r="H7">
        <v>0.14000000000000001</v>
      </c>
      <c r="I7">
        <v>0.2</v>
      </c>
      <c r="J7">
        <v>0.04</v>
      </c>
      <c r="K7">
        <v>0.17</v>
      </c>
      <c r="L7">
        <v>0.2</v>
      </c>
      <c r="M7">
        <v>0.16</v>
      </c>
      <c r="N7">
        <v>0.17</v>
      </c>
      <c r="O7">
        <v>0.2</v>
      </c>
      <c r="P7">
        <v>0.16</v>
      </c>
      <c r="Q7">
        <v>0.22</v>
      </c>
      <c r="R7">
        <v>0.19</v>
      </c>
      <c r="S7">
        <v>0.18</v>
      </c>
      <c r="T7">
        <v>0.19</v>
      </c>
      <c r="U7">
        <v>0.24</v>
      </c>
      <c r="V7">
        <v>0.2</v>
      </c>
      <c r="W7">
        <v>0.24</v>
      </c>
      <c r="Y7">
        <v>0.21</v>
      </c>
      <c r="Z7">
        <v>0.14000000000000001</v>
      </c>
      <c r="AA7">
        <v>0.13</v>
      </c>
      <c r="AB7">
        <v>0.21</v>
      </c>
      <c r="AC7">
        <v>0.13</v>
      </c>
      <c r="AD7">
        <v>0.22</v>
      </c>
      <c r="AE7">
        <v>0.2</v>
      </c>
      <c r="AF7">
        <v>0.12</v>
      </c>
      <c r="AG7" s="50">
        <f t="shared" si="0"/>
        <v>0.16</v>
      </c>
      <c r="AH7" s="50">
        <f t="shared" si="1"/>
        <v>0.2</v>
      </c>
      <c r="AI7" s="50">
        <f t="shared" si="1"/>
        <v>0.2</v>
      </c>
      <c r="AJ7" s="50">
        <f t="shared" si="2"/>
        <v>0.16</v>
      </c>
      <c r="AK7" s="51">
        <f t="shared" si="3"/>
        <v>0.22</v>
      </c>
      <c r="AL7" s="51">
        <f t="shared" si="2"/>
        <v>0.16</v>
      </c>
      <c r="AM7" s="51">
        <f t="shared" si="3"/>
        <v>0.22</v>
      </c>
      <c r="AN7" s="51">
        <f t="shared" si="3"/>
        <v>0.22</v>
      </c>
      <c r="AO7" s="51">
        <f t="shared" si="3"/>
        <v>0.22</v>
      </c>
    </row>
    <row r="8" spans="1:50" x14ac:dyDescent="0.45">
      <c r="C8" s="8" t="s">
        <v>42</v>
      </c>
      <c r="E8">
        <v>0.01</v>
      </c>
      <c r="F8">
        <v>0.01</v>
      </c>
      <c r="G8">
        <v>0.01</v>
      </c>
      <c r="H8">
        <v>0.05</v>
      </c>
      <c r="I8">
        <v>0.02</v>
      </c>
      <c r="J8">
        <v>0.12</v>
      </c>
      <c r="K8">
        <v>0.02</v>
      </c>
      <c r="L8">
        <v>0.02</v>
      </c>
      <c r="M8">
        <v>0.04</v>
      </c>
      <c r="N8">
        <v>0.03</v>
      </c>
      <c r="O8">
        <v>0.01</v>
      </c>
      <c r="P8">
        <v>0.01</v>
      </c>
      <c r="Q8">
        <v>0</v>
      </c>
      <c r="R8">
        <v>0.02</v>
      </c>
      <c r="S8">
        <v>0.02</v>
      </c>
      <c r="T8">
        <v>0.02</v>
      </c>
      <c r="U8">
        <v>0.02</v>
      </c>
      <c r="V8">
        <v>0.01</v>
      </c>
      <c r="W8">
        <v>0.01</v>
      </c>
      <c r="X8">
        <v>0.03</v>
      </c>
      <c r="Y8">
        <v>0.02</v>
      </c>
      <c r="Z8">
        <v>0</v>
      </c>
      <c r="AA8">
        <v>0.02</v>
      </c>
      <c r="AB8">
        <v>0.02</v>
      </c>
      <c r="AC8">
        <v>0.02</v>
      </c>
      <c r="AE8">
        <v>0.02</v>
      </c>
      <c r="AF8">
        <v>0.06</v>
      </c>
      <c r="AG8" s="50">
        <f t="shared" si="0"/>
        <v>0.01</v>
      </c>
      <c r="AH8" s="50">
        <f t="shared" si="1"/>
        <v>0.01</v>
      </c>
      <c r="AI8" s="50">
        <f t="shared" si="1"/>
        <v>0.01</v>
      </c>
      <c r="AJ8" s="50">
        <f t="shared" si="2"/>
        <v>0.04</v>
      </c>
      <c r="AK8" s="51">
        <f t="shared" si="3"/>
        <v>0</v>
      </c>
      <c r="AL8" s="51">
        <f t="shared" si="2"/>
        <v>0.04</v>
      </c>
      <c r="AM8" s="51">
        <f t="shared" si="3"/>
        <v>0</v>
      </c>
      <c r="AN8" s="51">
        <f t="shared" si="3"/>
        <v>0</v>
      </c>
      <c r="AO8" s="51">
        <f t="shared" si="3"/>
        <v>0</v>
      </c>
    </row>
    <row r="9" spans="1:50" x14ac:dyDescent="0.45">
      <c r="C9" s="8" t="s">
        <v>43</v>
      </c>
      <c r="E9">
        <v>0.02</v>
      </c>
      <c r="F9">
        <v>0.02</v>
      </c>
      <c r="G9">
        <v>0.06</v>
      </c>
      <c r="H9">
        <v>0.03</v>
      </c>
      <c r="I9">
        <v>0.05</v>
      </c>
      <c r="K9">
        <v>0.03</v>
      </c>
      <c r="L9">
        <v>0.03</v>
      </c>
      <c r="M9">
        <v>0.06</v>
      </c>
      <c r="N9">
        <v>0.08</v>
      </c>
      <c r="O9">
        <v>0.04</v>
      </c>
      <c r="P9">
        <v>0.08</v>
      </c>
      <c r="Q9">
        <v>0.08</v>
      </c>
      <c r="R9">
        <v>0.04</v>
      </c>
      <c r="S9">
        <v>0.03</v>
      </c>
      <c r="T9">
        <v>0.09</v>
      </c>
      <c r="U9">
        <v>0.03</v>
      </c>
      <c r="V9">
        <v>0.05</v>
      </c>
      <c r="W9">
        <v>0.03</v>
      </c>
      <c r="Y9">
        <v>0</v>
      </c>
      <c r="Z9">
        <v>0.04</v>
      </c>
      <c r="AA9">
        <v>0.09</v>
      </c>
      <c r="AB9">
        <v>0.09</v>
      </c>
      <c r="AC9">
        <v>0.01</v>
      </c>
      <c r="AD9">
        <v>0.1</v>
      </c>
      <c r="AE9">
        <v>0.05</v>
      </c>
      <c r="AF9">
        <v>0.02</v>
      </c>
      <c r="AG9" s="50">
        <f t="shared" si="0"/>
        <v>0.08</v>
      </c>
      <c r="AH9" s="50">
        <f t="shared" si="1"/>
        <v>0.04</v>
      </c>
      <c r="AI9" s="50">
        <f t="shared" si="1"/>
        <v>0.04</v>
      </c>
      <c r="AJ9" s="50">
        <f t="shared" si="2"/>
        <v>0.06</v>
      </c>
      <c r="AK9" s="51">
        <f t="shared" si="3"/>
        <v>0.08</v>
      </c>
      <c r="AL9" s="51">
        <f t="shared" si="2"/>
        <v>0.06</v>
      </c>
      <c r="AM9" s="51">
        <f t="shared" si="3"/>
        <v>0.08</v>
      </c>
      <c r="AN9" s="51">
        <f t="shared" si="3"/>
        <v>0.08</v>
      </c>
      <c r="AO9" s="51">
        <f t="shared" si="3"/>
        <v>0.08</v>
      </c>
    </row>
    <row r="10" spans="1:50" x14ac:dyDescent="0.45">
      <c r="C10" s="8" t="s">
        <v>44</v>
      </c>
      <c r="E10">
        <v>0.02</v>
      </c>
      <c r="F10">
        <v>0.02</v>
      </c>
      <c r="G10">
        <v>0.02</v>
      </c>
      <c r="H10">
        <v>0.08</v>
      </c>
      <c r="I10">
        <v>0.03</v>
      </c>
      <c r="J10">
        <v>0.19</v>
      </c>
      <c r="K10">
        <v>0.04</v>
      </c>
      <c r="L10">
        <v>0.03</v>
      </c>
      <c r="M10">
        <v>0.06</v>
      </c>
      <c r="N10">
        <v>0.05</v>
      </c>
      <c r="O10">
        <v>0.01</v>
      </c>
      <c r="P10">
        <v>0.02</v>
      </c>
      <c r="Q10">
        <v>0</v>
      </c>
      <c r="R10">
        <v>0.02</v>
      </c>
      <c r="S10">
        <v>0.03</v>
      </c>
      <c r="T10">
        <v>0.03</v>
      </c>
      <c r="U10">
        <v>0.02</v>
      </c>
      <c r="V10">
        <v>0.02</v>
      </c>
      <c r="W10">
        <v>0.01</v>
      </c>
      <c r="X10">
        <v>0.13</v>
      </c>
      <c r="Y10">
        <v>0.03</v>
      </c>
      <c r="Z10">
        <v>0</v>
      </c>
      <c r="AA10">
        <v>0.05</v>
      </c>
      <c r="AB10">
        <v>0.03</v>
      </c>
      <c r="AC10">
        <v>0.02</v>
      </c>
      <c r="AE10">
        <v>0.03</v>
      </c>
      <c r="AF10">
        <v>0.04</v>
      </c>
      <c r="AG10" s="50">
        <f t="shared" si="0"/>
        <v>0.02</v>
      </c>
      <c r="AH10" s="50">
        <f t="shared" si="1"/>
        <v>0.01</v>
      </c>
      <c r="AI10" s="50">
        <f t="shared" si="1"/>
        <v>0.01</v>
      </c>
      <c r="AJ10" s="50">
        <f t="shared" si="2"/>
        <v>0.06</v>
      </c>
      <c r="AK10" s="51">
        <f t="shared" si="3"/>
        <v>0</v>
      </c>
      <c r="AL10" s="51">
        <f t="shared" si="2"/>
        <v>0.06</v>
      </c>
      <c r="AM10" s="51">
        <f t="shared" si="3"/>
        <v>0</v>
      </c>
      <c r="AN10" s="51">
        <f t="shared" si="3"/>
        <v>0</v>
      </c>
      <c r="AO10" s="51">
        <f t="shared" si="3"/>
        <v>0</v>
      </c>
    </row>
    <row r="11" spans="1:50" x14ac:dyDescent="0.45">
      <c r="C11" s="8" t="s">
        <v>45</v>
      </c>
      <c r="E11">
        <v>0.03</v>
      </c>
      <c r="F11">
        <v>0.03</v>
      </c>
      <c r="G11">
        <v>0.03</v>
      </c>
      <c r="H11">
        <v>0.09</v>
      </c>
      <c r="I11">
        <v>0.05</v>
      </c>
      <c r="J11">
        <v>0.28000000000000003</v>
      </c>
      <c r="K11">
        <v>0.06</v>
      </c>
      <c r="L11">
        <v>0.05</v>
      </c>
      <c r="M11">
        <v>7.0000000000000007E-2</v>
      </c>
      <c r="N11">
        <v>0.06</v>
      </c>
      <c r="O11">
        <v>0.02</v>
      </c>
      <c r="P11">
        <v>0.02</v>
      </c>
      <c r="Q11">
        <v>0.01</v>
      </c>
      <c r="R11">
        <v>0.04</v>
      </c>
      <c r="S11">
        <v>0.06</v>
      </c>
      <c r="T11">
        <v>0.04</v>
      </c>
      <c r="U11">
        <v>0.04</v>
      </c>
      <c r="V11">
        <v>0.03</v>
      </c>
      <c r="W11">
        <v>0.02</v>
      </c>
      <c r="X11">
        <v>0.1</v>
      </c>
      <c r="Y11">
        <v>0.06</v>
      </c>
      <c r="Z11">
        <v>0.01</v>
      </c>
      <c r="AA11">
        <v>0.06</v>
      </c>
      <c r="AB11">
        <v>0.04</v>
      </c>
      <c r="AC11">
        <v>0.05</v>
      </c>
      <c r="AE11">
        <v>0.06</v>
      </c>
      <c r="AF11">
        <v>0.14000000000000001</v>
      </c>
      <c r="AG11" s="50">
        <f t="shared" si="0"/>
        <v>0.02</v>
      </c>
      <c r="AH11" s="50">
        <f t="shared" si="1"/>
        <v>0.02</v>
      </c>
      <c r="AI11" s="50">
        <f t="shared" si="1"/>
        <v>0.02</v>
      </c>
      <c r="AJ11" s="50">
        <f t="shared" si="2"/>
        <v>7.0000000000000007E-2</v>
      </c>
      <c r="AK11" s="51">
        <f t="shared" si="3"/>
        <v>0.01</v>
      </c>
      <c r="AL11" s="51">
        <f t="shared" si="2"/>
        <v>7.0000000000000007E-2</v>
      </c>
      <c r="AM11" s="51">
        <f t="shared" si="3"/>
        <v>0.01</v>
      </c>
      <c r="AN11" s="51">
        <f t="shared" si="3"/>
        <v>0.01</v>
      </c>
      <c r="AO11" s="51">
        <f t="shared" si="3"/>
        <v>0.01</v>
      </c>
    </row>
    <row r="12" spans="1:50" x14ac:dyDescent="0.45">
      <c r="C12" s="8" t="s">
        <v>46</v>
      </c>
      <c r="E12">
        <v>0.43</v>
      </c>
      <c r="F12">
        <v>0.48</v>
      </c>
      <c r="G12">
        <v>0.24</v>
      </c>
      <c r="H12">
        <v>0.17</v>
      </c>
      <c r="I12">
        <v>0.24</v>
      </c>
      <c r="K12">
        <v>0.33</v>
      </c>
      <c r="L12">
        <v>0.34</v>
      </c>
      <c r="M12">
        <v>0.17</v>
      </c>
      <c r="N12">
        <v>0.22</v>
      </c>
      <c r="O12">
        <v>0.49</v>
      </c>
      <c r="P12">
        <v>0.34</v>
      </c>
      <c r="Q12">
        <v>0.35</v>
      </c>
      <c r="R12">
        <v>0.31</v>
      </c>
      <c r="S12">
        <v>0.33</v>
      </c>
      <c r="T12">
        <v>0.27</v>
      </c>
      <c r="U12">
        <v>0.31</v>
      </c>
      <c r="V12">
        <v>0.36</v>
      </c>
      <c r="W12">
        <v>0.3</v>
      </c>
      <c r="X12">
        <v>0.68</v>
      </c>
      <c r="Y12">
        <v>0.52</v>
      </c>
      <c r="Z12">
        <v>0.51</v>
      </c>
      <c r="AA12">
        <v>0.22</v>
      </c>
      <c r="AB12">
        <v>0.23</v>
      </c>
      <c r="AC12">
        <v>0.5</v>
      </c>
      <c r="AD12">
        <v>0.33</v>
      </c>
      <c r="AE12">
        <v>0.33</v>
      </c>
      <c r="AF12">
        <v>0.38</v>
      </c>
      <c r="AG12" s="50">
        <f t="shared" si="0"/>
        <v>0.34</v>
      </c>
      <c r="AH12" s="50">
        <f t="shared" si="1"/>
        <v>0.49</v>
      </c>
      <c r="AI12" s="50">
        <f t="shared" si="1"/>
        <v>0.49</v>
      </c>
      <c r="AJ12" s="50">
        <f t="shared" si="2"/>
        <v>0.17</v>
      </c>
      <c r="AK12" s="51">
        <f t="shared" si="3"/>
        <v>0.35</v>
      </c>
      <c r="AL12" s="51">
        <f t="shared" si="2"/>
        <v>0.17</v>
      </c>
      <c r="AM12" s="51">
        <f t="shared" si="3"/>
        <v>0.35</v>
      </c>
      <c r="AN12" s="51">
        <f t="shared" si="3"/>
        <v>0.35</v>
      </c>
      <c r="AO12" s="51">
        <f t="shared" si="3"/>
        <v>0.35</v>
      </c>
    </row>
    <row r="13" spans="1:50" x14ac:dyDescent="0.45">
      <c r="C13" s="8" t="s">
        <v>51</v>
      </c>
      <c r="E13">
        <v>0.02</v>
      </c>
      <c r="F13">
        <v>0.02</v>
      </c>
      <c r="G13">
        <v>0.02</v>
      </c>
      <c r="H13">
        <v>7.0000000000000007E-2</v>
      </c>
      <c r="I13">
        <v>0.03</v>
      </c>
      <c r="J13">
        <v>0.17</v>
      </c>
      <c r="K13">
        <v>0.03</v>
      </c>
      <c r="L13">
        <v>0.03</v>
      </c>
      <c r="M13">
        <v>0.06</v>
      </c>
      <c r="N13">
        <v>0.04</v>
      </c>
      <c r="O13">
        <v>0.01</v>
      </c>
      <c r="P13">
        <v>0.01</v>
      </c>
      <c r="Q13">
        <v>0</v>
      </c>
      <c r="R13">
        <v>0.02</v>
      </c>
      <c r="S13">
        <v>0.03</v>
      </c>
      <c r="T13">
        <v>0.03</v>
      </c>
      <c r="U13">
        <v>0.02</v>
      </c>
      <c r="V13">
        <v>0.02</v>
      </c>
      <c r="W13">
        <v>0.01</v>
      </c>
      <c r="X13">
        <v>0.03</v>
      </c>
      <c r="Y13">
        <v>0.03</v>
      </c>
      <c r="Z13">
        <v>0.01</v>
      </c>
      <c r="AA13">
        <v>0.03</v>
      </c>
      <c r="AB13">
        <v>0.03</v>
      </c>
      <c r="AC13">
        <v>0.02</v>
      </c>
      <c r="AE13">
        <v>0.03</v>
      </c>
      <c r="AF13">
        <v>7.0000000000000007E-2</v>
      </c>
      <c r="AG13" s="50">
        <f t="shared" si="0"/>
        <v>0.01</v>
      </c>
      <c r="AH13" s="50">
        <f t="shared" si="1"/>
        <v>0.01</v>
      </c>
      <c r="AI13" s="50">
        <f t="shared" si="1"/>
        <v>0.01</v>
      </c>
      <c r="AJ13" s="50">
        <f t="shared" si="2"/>
        <v>0.06</v>
      </c>
      <c r="AK13" s="51">
        <f t="shared" si="3"/>
        <v>0</v>
      </c>
      <c r="AL13" s="51">
        <f t="shared" si="2"/>
        <v>0.06</v>
      </c>
      <c r="AM13" s="51">
        <f t="shared" si="3"/>
        <v>0</v>
      </c>
      <c r="AN13" s="51">
        <f t="shared" si="3"/>
        <v>0</v>
      </c>
      <c r="AO13" s="51">
        <f t="shared" si="3"/>
        <v>0</v>
      </c>
    </row>
    <row r="15" spans="1:50" x14ac:dyDescent="0.45">
      <c r="D15" s="2" t="s">
        <v>65</v>
      </c>
      <c r="AR15" s="3" t="s">
        <v>67</v>
      </c>
      <c r="AS15" s="3"/>
      <c r="AT15" s="4"/>
      <c r="AU15" s="4"/>
      <c r="AV15" s="4"/>
      <c r="AW15" s="4"/>
      <c r="AX15" s="4"/>
    </row>
    <row r="16" spans="1:50" ht="14.65" thickBot="1" x14ac:dyDescent="0.5">
      <c r="A16" s="31" t="s">
        <v>88</v>
      </c>
      <c r="B16" s="31" t="s">
        <v>64</v>
      </c>
      <c r="C16" s="31" t="s">
        <v>63</v>
      </c>
      <c r="D16" s="31" t="s">
        <v>62</v>
      </c>
      <c r="E16" s="32" t="str">
        <f>E2</f>
        <v>AT</v>
      </c>
      <c r="F16" s="32" t="str">
        <f t="shared" ref="F16:AF16" si="4">F2</f>
        <v>BE</v>
      </c>
      <c r="G16" s="32" t="str">
        <f t="shared" si="4"/>
        <v>BG</v>
      </c>
      <c r="H16" s="32" t="str">
        <f t="shared" si="4"/>
        <v>CY</v>
      </c>
      <c r="I16" s="32" t="str">
        <f t="shared" si="4"/>
        <v>CZ</v>
      </c>
      <c r="J16" s="32" t="str">
        <f t="shared" si="4"/>
        <v>DE</v>
      </c>
      <c r="K16" s="32" t="str">
        <f t="shared" si="4"/>
        <v>DK</v>
      </c>
      <c r="L16" s="32" t="str">
        <f t="shared" si="4"/>
        <v>EE</v>
      </c>
      <c r="M16" s="32" t="str">
        <f t="shared" si="4"/>
        <v>EL</v>
      </c>
      <c r="N16" s="32" t="str">
        <f t="shared" si="4"/>
        <v>ES</v>
      </c>
      <c r="O16" s="32" t="str">
        <f t="shared" si="4"/>
        <v>FI</v>
      </c>
      <c r="P16" s="32" t="str">
        <f t="shared" si="4"/>
        <v>FR</v>
      </c>
      <c r="Q16" s="32" t="str">
        <f t="shared" si="4"/>
        <v>HR</v>
      </c>
      <c r="R16" s="32" t="str">
        <f t="shared" si="4"/>
        <v>HU</v>
      </c>
      <c r="S16" s="32" t="str">
        <f t="shared" si="4"/>
        <v>IE</v>
      </c>
      <c r="T16" s="32" t="str">
        <f t="shared" si="4"/>
        <v>IT</v>
      </c>
      <c r="U16" s="32" t="str">
        <f t="shared" si="4"/>
        <v>LT</v>
      </c>
      <c r="V16" s="32" t="str">
        <f t="shared" si="4"/>
        <v>LU</v>
      </c>
      <c r="W16" s="32" t="str">
        <f t="shared" si="4"/>
        <v>LV</v>
      </c>
      <c r="X16" s="32" t="str">
        <f t="shared" si="4"/>
        <v>MT</v>
      </c>
      <c r="Y16" s="32" t="str">
        <f t="shared" si="4"/>
        <v>NL</v>
      </c>
      <c r="Z16" s="32" t="str">
        <f t="shared" si="4"/>
        <v>PL</v>
      </c>
      <c r="AA16" s="32" t="str">
        <f t="shared" si="4"/>
        <v>PT</v>
      </c>
      <c r="AB16" s="32" t="str">
        <f t="shared" si="4"/>
        <v>RO</v>
      </c>
      <c r="AC16" s="32" t="str">
        <f t="shared" si="4"/>
        <v>SE</v>
      </c>
      <c r="AD16" s="32" t="str">
        <f t="shared" si="4"/>
        <v>SI</v>
      </c>
      <c r="AE16" s="32" t="str">
        <f t="shared" si="4"/>
        <v>SK</v>
      </c>
      <c r="AF16" s="32" t="str">
        <f t="shared" si="4"/>
        <v>UK</v>
      </c>
      <c r="AG16" s="32" t="s">
        <v>107</v>
      </c>
      <c r="AH16" s="32" t="s">
        <v>108</v>
      </c>
      <c r="AI16" s="32" t="s">
        <v>109</v>
      </c>
      <c r="AJ16" s="32" t="s">
        <v>110</v>
      </c>
      <c r="AK16" s="32" t="s">
        <v>111</v>
      </c>
      <c r="AL16" s="32" t="s">
        <v>112</v>
      </c>
      <c r="AM16" s="32" t="s">
        <v>113</v>
      </c>
      <c r="AN16" s="32" t="s">
        <v>114</v>
      </c>
      <c r="AO16" s="32" t="s">
        <v>115</v>
      </c>
      <c r="AP16" s="31" t="s">
        <v>66</v>
      </c>
      <c r="AR16" s="31" t="s">
        <v>68</v>
      </c>
      <c r="AS16" s="31" t="s">
        <v>64</v>
      </c>
      <c r="AT16" s="31" t="s">
        <v>69</v>
      </c>
      <c r="AU16" s="31" t="s">
        <v>70</v>
      </c>
      <c r="AV16" s="31" t="s">
        <v>71</v>
      </c>
      <c r="AW16" s="31" t="s">
        <v>72</v>
      </c>
      <c r="AX16" s="31" t="s">
        <v>73</v>
      </c>
    </row>
    <row r="17" spans="1:51" x14ac:dyDescent="0.45">
      <c r="A17" t="s">
        <v>89</v>
      </c>
      <c r="B17" t="s">
        <v>156</v>
      </c>
      <c r="D17" t="s">
        <v>157</v>
      </c>
      <c r="E17">
        <f>IDEES!E3</f>
        <v>24.003761760000003</v>
      </c>
      <c r="F17">
        <f>IDEES!F3</f>
        <v>35.694982080000003</v>
      </c>
      <c r="G17">
        <f>IDEES!G3</f>
        <v>7.7736315600000001</v>
      </c>
      <c r="H17">
        <f>IDEES!H3</f>
        <v>1.5679566000000003</v>
      </c>
      <c r="I17">
        <f>IDEES!I3</f>
        <v>23.325500160000001</v>
      </c>
      <c r="J17">
        <f>IDEES!J3</f>
        <v>32.39997048</v>
      </c>
      <c r="K17">
        <f>IDEES!K3</f>
        <v>36.298299960000001</v>
      </c>
      <c r="L17">
        <f>IDEES!L3</f>
        <v>3.9983940000000002</v>
      </c>
      <c r="M17">
        <f>IDEES!M3</f>
        <v>33.502773600000005</v>
      </c>
      <c r="N17">
        <f>IDEES!N3</f>
        <v>97.516433520000007</v>
      </c>
      <c r="O17">
        <f>IDEES!O3</f>
        <v>39.564422640000004</v>
      </c>
      <c r="P17">
        <f>IDEES!P3</f>
        <v>164.20838940000002</v>
      </c>
      <c r="Q17">
        <f>IDEES!Q3</f>
        <v>10.22165352</v>
      </c>
      <c r="R17">
        <f>IDEES!R3</f>
        <v>20.589426360000001</v>
      </c>
      <c r="S17">
        <f>IDEES!S3</f>
        <v>11.44336176</v>
      </c>
      <c r="T17">
        <f>IDEES!T3</f>
        <v>135.67451004000003</v>
      </c>
      <c r="U17">
        <f>IDEES!U3</f>
        <v>4.9039988399999999</v>
      </c>
      <c r="V17">
        <f>IDEES!V3</f>
        <v>1.24389828</v>
      </c>
      <c r="W17">
        <f>IDEES!W3</f>
        <v>6.5402002800000005</v>
      </c>
      <c r="X17">
        <f>IDEES!X3</f>
        <v>7.0756920000000001E-2</v>
      </c>
      <c r="Y17">
        <f>IDEES!Y3</f>
        <v>143.44604820000001</v>
      </c>
      <c r="Z17">
        <f>IDEES!Z3</f>
        <v>158.46075036000002</v>
      </c>
      <c r="AA17">
        <f>IDEES!AA3</f>
        <v>19.423821240000002</v>
      </c>
      <c r="AB17">
        <f>IDEES!AB3</f>
        <v>16.37164404</v>
      </c>
      <c r="AC17">
        <f>IDEES!AC3</f>
        <v>28.79597304</v>
      </c>
      <c r="AD17">
        <f>IDEES!AD3</f>
        <v>3.5135625600000004</v>
      </c>
      <c r="AE17">
        <f>IDEES!AE3</f>
        <v>5.6534360400000008</v>
      </c>
      <c r="AF17">
        <f>IDEES!AF3</f>
        <v>39.306097080000001</v>
      </c>
      <c r="AG17" s="39">
        <f>IDEES!AG3</f>
        <v>6.8413219008715522</v>
      </c>
      <c r="AH17" s="39">
        <f>IDEES!AH3</f>
        <v>6.8264534250178492</v>
      </c>
      <c r="AI17" s="39">
        <f>IDEES!AI3</f>
        <v>20.521970127381355</v>
      </c>
      <c r="AJ17" s="39">
        <f>IDEES!AJ3</f>
        <v>2.3823071354044276</v>
      </c>
      <c r="AK17" s="39">
        <f>IDEES!AK3</f>
        <v>0.20435979625953393</v>
      </c>
      <c r="AL17" s="39">
        <f>IDEES!AL3</f>
        <v>0.13539126756591624</v>
      </c>
      <c r="AM17" s="39">
        <f>IDEES!AM3</f>
        <v>0.71742111587085988</v>
      </c>
      <c r="AN17" s="39">
        <f>IDEES!AN3</f>
        <v>3.1815235085153053</v>
      </c>
      <c r="AO17" s="39">
        <f>IDEES!AO3</f>
        <v>0.49322223435377688</v>
      </c>
      <c r="AP17">
        <v>1</v>
      </c>
      <c r="AR17" s="4" t="s">
        <v>74</v>
      </c>
      <c r="AS17" s="4" t="str">
        <f>B17</f>
        <v>AGR_Agr_For_Fis-Tech</v>
      </c>
      <c r="AT17" s="4" t="str">
        <f>"AGR Tech - "&amp;B4</f>
        <v>AGR Tech - Agriculture, forestry and fishing</v>
      </c>
      <c r="AU17" s="4" t="s">
        <v>76</v>
      </c>
      <c r="AV17" s="4" t="s">
        <v>77</v>
      </c>
      <c r="AW17" s="4"/>
      <c r="AX17" s="4"/>
    </row>
    <row r="18" spans="1:51" x14ac:dyDescent="0.45">
      <c r="C18" t="s">
        <v>158</v>
      </c>
      <c r="E18">
        <f>E5/SUM(E$5:E$13)*0.999</f>
        <v>0.343090909090909</v>
      </c>
      <c r="F18">
        <f t="shared" ref="F18:AF18" si="5">F5/SUM(F$5:F$13)*0.999</f>
        <v>0.19980000000000001</v>
      </c>
      <c r="G18">
        <f t="shared" si="5"/>
        <v>0.3632727272727273</v>
      </c>
      <c r="H18">
        <f t="shared" si="5"/>
        <v>0.31281818181818183</v>
      </c>
      <c r="I18">
        <f t="shared" si="5"/>
        <v>0.34964999999999991</v>
      </c>
      <c r="J18">
        <f t="shared" si="5"/>
        <v>0</v>
      </c>
      <c r="K18">
        <f t="shared" si="5"/>
        <v>0.28684158415841576</v>
      </c>
      <c r="L18">
        <f t="shared" si="5"/>
        <v>0.26705940594059402</v>
      </c>
      <c r="M18">
        <f t="shared" si="5"/>
        <v>0.32290909090909081</v>
      </c>
      <c r="N18">
        <f t="shared" si="5"/>
        <v>0.30969000000000002</v>
      </c>
      <c r="O18">
        <f t="shared" si="5"/>
        <v>0.19172727272727275</v>
      </c>
      <c r="P18">
        <f t="shared" si="5"/>
        <v>0.34618811881188116</v>
      </c>
      <c r="Q18">
        <f t="shared" si="5"/>
        <v>0.33300000000000002</v>
      </c>
      <c r="R18">
        <f t="shared" si="5"/>
        <v>0.32290909090909081</v>
      </c>
      <c r="S18">
        <f t="shared" si="5"/>
        <v>0.28684158415841576</v>
      </c>
      <c r="T18">
        <f t="shared" si="5"/>
        <v>0.30272727272727268</v>
      </c>
      <c r="U18">
        <f t="shared" si="5"/>
        <v>0.28254545454545454</v>
      </c>
      <c r="V18">
        <f t="shared" si="5"/>
        <v>0.28970999999999997</v>
      </c>
      <c r="W18">
        <f t="shared" si="5"/>
        <v>0.34659183673469379</v>
      </c>
      <c r="X18">
        <f t="shared" si="5"/>
        <v>0</v>
      </c>
      <c r="Y18">
        <f t="shared" si="5"/>
        <v>9.0818181818181826E-2</v>
      </c>
      <c r="Z18">
        <f t="shared" si="5"/>
        <v>0.26973000000000003</v>
      </c>
      <c r="AA18">
        <f t="shared" si="5"/>
        <v>0.36963000000000001</v>
      </c>
      <c r="AB18">
        <f t="shared" si="5"/>
        <v>0.32640594059405942</v>
      </c>
      <c r="AC18">
        <f t="shared" si="5"/>
        <v>0.20181818181818184</v>
      </c>
      <c r="AD18">
        <f t="shared" si="5"/>
        <v>0.34309090909090911</v>
      </c>
      <c r="AE18">
        <f t="shared" si="5"/>
        <v>0.23975999999999995</v>
      </c>
      <c r="AF18">
        <f t="shared" si="5"/>
        <v>0.12858415841584159</v>
      </c>
      <c r="AG18" s="39">
        <f t="shared" ref="AG18:AO18" si="6">AG5/SUM(AG$5:AG$13)*0.999</f>
        <v>0.34618811881188116</v>
      </c>
      <c r="AH18" s="39">
        <f t="shared" si="6"/>
        <v>0.19172727272727275</v>
      </c>
      <c r="AI18" s="39">
        <f t="shared" si="6"/>
        <v>0.19172727272727275</v>
      </c>
      <c r="AJ18" s="39">
        <f t="shared" si="6"/>
        <v>0.32290909090909081</v>
      </c>
      <c r="AK18" s="39">
        <f t="shared" si="6"/>
        <v>0.33300000000000002</v>
      </c>
      <c r="AL18" s="39">
        <f t="shared" si="6"/>
        <v>0.32290909090909081</v>
      </c>
      <c r="AM18" s="39">
        <f t="shared" si="6"/>
        <v>0.33300000000000002</v>
      </c>
      <c r="AN18" s="39">
        <f t="shared" si="6"/>
        <v>0.33300000000000002</v>
      </c>
      <c r="AO18" s="39">
        <f t="shared" si="6"/>
        <v>0.33300000000000002</v>
      </c>
      <c r="AR18" s="4" t="s">
        <v>75</v>
      </c>
      <c r="AS18" s="4" t="str">
        <f>C18&amp;"-Tech"</f>
        <v>AGR_Far_Mac_Dri-Tech</v>
      </c>
      <c r="AT18" s="4" t="str">
        <f>"AGR Tech - "&amp;C5</f>
        <v>AGR Tech - Farming machine drives</v>
      </c>
      <c r="AU18" s="4" t="s">
        <v>76</v>
      </c>
      <c r="AV18" s="4" t="s">
        <v>77</v>
      </c>
      <c r="AW18" s="4"/>
      <c r="AX18" s="4"/>
    </row>
    <row r="19" spans="1:51" x14ac:dyDescent="0.45">
      <c r="C19" t="s">
        <v>159</v>
      </c>
      <c r="E19">
        <f t="shared" ref="E19:AF19" si="7">E6/SUM(E$5:E$13)*0.999</f>
        <v>2.0181818181818176E-2</v>
      </c>
      <c r="F19">
        <f t="shared" si="7"/>
        <v>1.9980000000000001E-2</v>
      </c>
      <c r="G19">
        <f t="shared" si="7"/>
        <v>2.0181818181818183E-2</v>
      </c>
      <c r="H19">
        <f t="shared" si="7"/>
        <v>5.045454545454546E-2</v>
      </c>
      <c r="I19">
        <f t="shared" si="7"/>
        <v>2.9969999999999993E-2</v>
      </c>
      <c r="J19">
        <f t="shared" si="7"/>
        <v>0.19172727272727272</v>
      </c>
      <c r="K19">
        <f t="shared" si="7"/>
        <v>3.9564356435643558E-2</v>
      </c>
      <c r="L19">
        <f t="shared" si="7"/>
        <v>3.9564356435643558E-2</v>
      </c>
      <c r="M19">
        <f t="shared" si="7"/>
        <v>5.0454545454545446E-2</v>
      </c>
      <c r="N19">
        <f t="shared" si="7"/>
        <v>3.9960000000000002E-2</v>
      </c>
      <c r="O19">
        <f t="shared" si="7"/>
        <v>2.0181818181818183E-2</v>
      </c>
      <c r="P19">
        <f t="shared" si="7"/>
        <v>1.9782178217821782E-2</v>
      </c>
      <c r="Q19">
        <f t="shared" si="7"/>
        <v>0</v>
      </c>
      <c r="R19">
        <f t="shared" si="7"/>
        <v>3.0272727272727267E-2</v>
      </c>
      <c r="S19">
        <f t="shared" si="7"/>
        <v>3.9564356435643558E-2</v>
      </c>
      <c r="T19">
        <f t="shared" si="7"/>
        <v>2.0181818181818179E-2</v>
      </c>
      <c r="U19">
        <f t="shared" si="7"/>
        <v>3.0272727272727267E-2</v>
      </c>
      <c r="V19">
        <f t="shared" si="7"/>
        <v>1.9980000000000001E-2</v>
      </c>
      <c r="W19">
        <f t="shared" si="7"/>
        <v>2.038775510204081E-2</v>
      </c>
      <c r="X19">
        <f t="shared" si="7"/>
        <v>2.997E-2</v>
      </c>
      <c r="Y19">
        <f t="shared" si="7"/>
        <v>3.0272727272727274E-2</v>
      </c>
      <c r="Z19">
        <f t="shared" si="7"/>
        <v>1.9980000000000001E-2</v>
      </c>
      <c r="AA19">
        <f t="shared" si="7"/>
        <v>2.997E-2</v>
      </c>
      <c r="AB19">
        <f t="shared" si="7"/>
        <v>2.9673267326732672E-2</v>
      </c>
      <c r="AC19">
        <f t="shared" si="7"/>
        <v>4.0363636363636365E-2</v>
      </c>
      <c r="AD19">
        <f t="shared" si="7"/>
        <v>0</v>
      </c>
      <c r="AE19">
        <f t="shared" si="7"/>
        <v>3.9959999999999996E-2</v>
      </c>
      <c r="AF19">
        <f t="shared" si="7"/>
        <v>4.9455445544554458E-2</v>
      </c>
      <c r="AG19" s="39">
        <f t="shared" ref="AG19:AO19" si="8">AG6/SUM(AG$5:AG$13)*0.999</f>
        <v>1.9782178217821782E-2</v>
      </c>
      <c r="AH19" s="39">
        <f t="shared" si="8"/>
        <v>2.0181818181818183E-2</v>
      </c>
      <c r="AI19" s="39">
        <f t="shared" si="8"/>
        <v>2.0181818181818183E-2</v>
      </c>
      <c r="AJ19" s="39">
        <f t="shared" si="8"/>
        <v>5.0454545454545446E-2</v>
      </c>
      <c r="AK19" s="39">
        <f t="shared" si="8"/>
        <v>0</v>
      </c>
      <c r="AL19" s="39">
        <f t="shared" si="8"/>
        <v>5.0454545454545446E-2</v>
      </c>
      <c r="AM19" s="39">
        <f t="shared" si="8"/>
        <v>0</v>
      </c>
      <c r="AN19" s="39">
        <f t="shared" si="8"/>
        <v>0</v>
      </c>
      <c r="AO19" s="39">
        <f t="shared" si="8"/>
        <v>0</v>
      </c>
      <c r="AR19" s="4" t="s">
        <v>75</v>
      </c>
      <c r="AS19" s="4" t="str">
        <f t="shared" ref="AS19:AS26" si="9">C19&amp;"-Tech"</f>
        <v>AGR_Lig-Tech</v>
      </c>
      <c r="AT19" s="4" t="str">
        <f t="shared" ref="AT19:AT26" si="10">"AGR Tech - "&amp;C6</f>
        <v>AGR Tech - Lighting</v>
      </c>
      <c r="AU19" s="4" t="s">
        <v>76</v>
      </c>
      <c r="AV19" s="4" t="s">
        <v>77</v>
      </c>
      <c r="AW19" s="4"/>
      <c r="AX19" s="4"/>
    </row>
    <row r="20" spans="1:51" x14ac:dyDescent="0.45">
      <c r="C20" s="1" t="s">
        <v>160</v>
      </c>
      <c r="E20">
        <f t="shared" ref="E20:AF20" si="11">E7/SUM(E$5:E$13)*0.999</f>
        <v>0.10090909090909089</v>
      </c>
      <c r="F20">
        <f t="shared" si="11"/>
        <v>0.19980000000000001</v>
      </c>
      <c r="G20">
        <f t="shared" si="11"/>
        <v>0.23209090909090913</v>
      </c>
      <c r="H20">
        <f t="shared" si="11"/>
        <v>0.1412727272727273</v>
      </c>
      <c r="I20">
        <f t="shared" si="11"/>
        <v>0.19979999999999995</v>
      </c>
      <c r="J20">
        <f t="shared" si="11"/>
        <v>4.0363636363636358E-2</v>
      </c>
      <c r="K20">
        <f t="shared" si="11"/>
        <v>0.16814851485148513</v>
      </c>
      <c r="L20">
        <f t="shared" si="11"/>
        <v>0.19782178217821778</v>
      </c>
      <c r="M20">
        <f t="shared" si="11"/>
        <v>0.16145454545454541</v>
      </c>
      <c r="N20">
        <f t="shared" si="11"/>
        <v>0.16983000000000001</v>
      </c>
      <c r="O20">
        <f t="shared" si="11"/>
        <v>0.20181818181818184</v>
      </c>
      <c r="P20">
        <f t="shared" si="11"/>
        <v>0.15825742574257426</v>
      </c>
      <c r="Q20">
        <f t="shared" si="11"/>
        <v>0.222</v>
      </c>
      <c r="R20">
        <f t="shared" si="11"/>
        <v>0.19172727272727269</v>
      </c>
      <c r="S20">
        <f t="shared" si="11"/>
        <v>0.178039603960396</v>
      </c>
      <c r="T20">
        <f t="shared" si="11"/>
        <v>0.19172727272727272</v>
      </c>
      <c r="U20">
        <f t="shared" si="11"/>
        <v>0.24218181818181814</v>
      </c>
      <c r="V20">
        <f t="shared" si="11"/>
        <v>0.19980000000000001</v>
      </c>
      <c r="W20">
        <f t="shared" si="11"/>
        <v>0.24465306122448974</v>
      </c>
      <c r="X20">
        <f t="shared" si="11"/>
        <v>0</v>
      </c>
      <c r="Y20">
        <f t="shared" si="11"/>
        <v>0.21190909090909091</v>
      </c>
      <c r="Z20">
        <f t="shared" si="11"/>
        <v>0.13986000000000001</v>
      </c>
      <c r="AA20">
        <f t="shared" si="11"/>
        <v>0.12987000000000001</v>
      </c>
      <c r="AB20">
        <f t="shared" si="11"/>
        <v>0.2077128712871287</v>
      </c>
      <c r="AC20">
        <f t="shared" si="11"/>
        <v>0.1311818181818182</v>
      </c>
      <c r="AD20">
        <f t="shared" si="11"/>
        <v>0.222</v>
      </c>
      <c r="AE20">
        <f t="shared" si="11"/>
        <v>0.19979999999999995</v>
      </c>
      <c r="AF20">
        <f t="shared" si="11"/>
        <v>0.11869306930693069</v>
      </c>
      <c r="AG20" s="39">
        <f t="shared" ref="AG20:AO20" si="12">AG7/SUM(AG$5:AG$13)*0.999</f>
        <v>0.15825742574257426</v>
      </c>
      <c r="AH20" s="39">
        <f t="shared" si="12"/>
        <v>0.20181818181818184</v>
      </c>
      <c r="AI20" s="39">
        <f t="shared" si="12"/>
        <v>0.20181818181818184</v>
      </c>
      <c r="AJ20" s="39">
        <f t="shared" si="12"/>
        <v>0.16145454545454541</v>
      </c>
      <c r="AK20" s="39">
        <f t="shared" si="12"/>
        <v>0.222</v>
      </c>
      <c r="AL20" s="39">
        <f t="shared" si="12"/>
        <v>0.16145454545454541</v>
      </c>
      <c r="AM20" s="39">
        <f t="shared" si="12"/>
        <v>0.222</v>
      </c>
      <c r="AN20" s="39">
        <f t="shared" si="12"/>
        <v>0.222</v>
      </c>
      <c r="AO20" s="39">
        <f t="shared" si="12"/>
        <v>0.222</v>
      </c>
      <c r="AR20" s="4" t="s">
        <v>75</v>
      </c>
      <c r="AS20" s="4" t="str">
        <f t="shared" si="9"/>
        <v>AGR_Low_Ent_Het-Tech</v>
      </c>
      <c r="AT20" s="4" t="str">
        <f t="shared" si="10"/>
        <v>AGR Tech - Low enthalpy heat</v>
      </c>
      <c r="AU20" s="4" t="s">
        <v>76</v>
      </c>
      <c r="AV20" s="4" t="s">
        <v>77</v>
      </c>
      <c r="AW20" s="4"/>
      <c r="AX20" s="4"/>
    </row>
    <row r="21" spans="1:51" x14ac:dyDescent="0.45">
      <c r="C21" t="s">
        <v>161</v>
      </c>
      <c r="E21">
        <f t="shared" ref="E21:AF21" si="13">E8/SUM(E$5:E$13)*0.999</f>
        <v>1.0090909090909088E-2</v>
      </c>
      <c r="F21">
        <f t="shared" si="13"/>
        <v>9.9900000000000006E-3</v>
      </c>
      <c r="G21">
        <f t="shared" si="13"/>
        <v>1.0090909090909091E-2</v>
      </c>
      <c r="H21">
        <f t="shared" si="13"/>
        <v>5.045454545454546E-2</v>
      </c>
      <c r="I21">
        <f t="shared" si="13"/>
        <v>1.9979999999999998E-2</v>
      </c>
      <c r="J21">
        <f t="shared" si="13"/>
        <v>0.12109090909090908</v>
      </c>
      <c r="K21">
        <f t="shared" si="13"/>
        <v>1.9782178217821779E-2</v>
      </c>
      <c r="L21">
        <f t="shared" si="13"/>
        <v>1.9782178217821779E-2</v>
      </c>
      <c r="M21">
        <f t="shared" si="13"/>
        <v>4.0363636363636352E-2</v>
      </c>
      <c r="N21">
        <f t="shared" si="13"/>
        <v>2.997E-2</v>
      </c>
      <c r="O21">
        <f t="shared" si="13"/>
        <v>1.0090909090909091E-2</v>
      </c>
      <c r="P21">
        <f t="shared" si="13"/>
        <v>9.8910891089108912E-3</v>
      </c>
      <c r="Q21">
        <f t="shared" si="13"/>
        <v>0</v>
      </c>
      <c r="R21">
        <f t="shared" si="13"/>
        <v>2.0181818181818176E-2</v>
      </c>
      <c r="S21">
        <f t="shared" si="13"/>
        <v>1.9782178217821779E-2</v>
      </c>
      <c r="T21">
        <f t="shared" si="13"/>
        <v>2.0181818181818179E-2</v>
      </c>
      <c r="U21">
        <f t="shared" si="13"/>
        <v>2.0181818181818176E-2</v>
      </c>
      <c r="V21">
        <f t="shared" si="13"/>
        <v>9.9900000000000006E-3</v>
      </c>
      <c r="W21">
        <f t="shared" si="13"/>
        <v>1.0193877551020405E-2</v>
      </c>
      <c r="X21">
        <f t="shared" si="13"/>
        <v>2.997E-2</v>
      </c>
      <c r="Y21">
        <f t="shared" si="13"/>
        <v>2.0181818181818183E-2</v>
      </c>
      <c r="Z21">
        <f t="shared" si="13"/>
        <v>0</v>
      </c>
      <c r="AA21">
        <f t="shared" si="13"/>
        <v>1.9980000000000001E-2</v>
      </c>
      <c r="AB21">
        <f t="shared" si="13"/>
        <v>1.9782178217821782E-2</v>
      </c>
      <c r="AC21">
        <f t="shared" si="13"/>
        <v>2.0181818181818183E-2</v>
      </c>
      <c r="AD21">
        <f t="shared" si="13"/>
        <v>0</v>
      </c>
      <c r="AE21">
        <f t="shared" si="13"/>
        <v>1.9979999999999998E-2</v>
      </c>
      <c r="AF21">
        <f t="shared" si="13"/>
        <v>5.9346534653465344E-2</v>
      </c>
      <c r="AG21" s="39">
        <f t="shared" ref="AG21:AO21" si="14">AG8/SUM(AG$5:AG$13)*0.999</f>
        <v>9.8910891089108912E-3</v>
      </c>
      <c r="AH21" s="39">
        <f t="shared" si="14"/>
        <v>1.0090909090909091E-2</v>
      </c>
      <c r="AI21" s="39">
        <f t="shared" si="14"/>
        <v>1.0090909090909091E-2</v>
      </c>
      <c r="AJ21" s="39">
        <f t="shared" si="14"/>
        <v>4.0363636363636352E-2</v>
      </c>
      <c r="AK21" s="39">
        <f t="shared" si="14"/>
        <v>0</v>
      </c>
      <c r="AL21" s="39">
        <f t="shared" si="14"/>
        <v>4.0363636363636352E-2</v>
      </c>
      <c r="AM21" s="39">
        <f t="shared" si="14"/>
        <v>0</v>
      </c>
      <c r="AN21" s="39">
        <f t="shared" si="14"/>
        <v>0</v>
      </c>
      <c r="AO21" s="39">
        <f t="shared" si="14"/>
        <v>0</v>
      </c>
      <c r="AR21" s="4" t="s">
        <v>75</v>
      </c>
      <c r="AS21" s="4" t="str">
        <f t="shared" si="9"/>
        <v>AGR_Mot_Dri-Tech</v>
      </c>
      <c r="AT21" s="4" t="str">
        <f t="shared" si="10"/>
        <v>AGR Tech - Motor drives</v>
      </c>
      <c r="AU21" s="4" t="s">
        <v>76</v>
      </c>
      <c r="AV21" s="4" t="s">
        <v>77</v>
      </c>
      <c r="AW21" s="4"/>
      <c r="AX21" s="4"/>
    </row>
    <row r="22" spans="1:51" x14ac:dyDescent="0.45">
      <c r="C22" t="s">
        <v>162</v>
      </c>
      <c r="E22">
        <f t="shared" ref="E22:AF22" si="15">E9/SUM(E$5:E$13)*0.999</f>
        <v>2.0181818181818176E-2</v>
      </c>
      <c r="F22">
        <f t="shared" si="15"/>
        <v>1.9980000000000001E-2</v>
      </c>
      <c r="G22">
        <f t="shared" si="15"/>
        <v>6.0545454545454548E-2</v>
      </c>
      <c r="H22">
        <f t="shared" si="15"/>
        <v>3.0272727272727274E-2</v>
      </c>
      <c r="I22">
        <f t="shared" si="15"/>
        <v>4.9949999999999987E-2</v>
      </c>
      <c r="J22">
        <f t="shared" si="15"/>
        <v>0</v>
      </c>
      <c r="K22">
        <f t="shared" si="15"/>
        <v>2.9673267326732665E-2</v>
      </c>
      <c r="L22">
        <f t="shared" si="15"/>
        <v>2.9673267326732665E-2</v>
      </c>
      <c r="M22">
        <f t="shared" si="15"/>
        <v>6.0545454545454534E-2</v>
      </c>
      <c r="N22">
        <f t="shared" si="15"/>
        <v>7.9920000000000005E-2</v>
      </c>
      <c r="O22">
        <f t="shared" si="15"/>
        <v>4.0363636363636365E-2</v>
      </c>
      <c r="P22">
        <f t="shared" si="15"/>
        <v>7.912871287128713E-2</v>
      </c>
      <c r="Q22">
        <f t="shared" si="15"/>
        <v>8.0727272727272731E-2</v>
      </c>
      <c r="R22">
        <f t="shared" si="15"/>
        <v>4.0363636363636352E-2</v>
      </c>
      <c r="S22">
        <f t="shared" si="15"/>
        <v>2.9673267326732665E-2</v>
      </c>
      <c r="T22">
        <f t="shared" si="15"/>
        <v>9.0818181818181812E-2</v>
      </c>
      <c r="U22">
        <f t="shared" si="15"/>
        <v>3.0272727272727267E-2</v>
      </c>
      <c r="V22">
        <f t="shared" si="15"/>
        <v>4.9950000000000001E-2</v>
      </c>
      <c r="W22">
        <f t="shared" si="15"/>
        <v>3.0581632653061217E-2</v>
      </c>
      <c r="X22">
        <f t="shared" si="15"/>
        <v>0</v>
      </c>
      <c r="Y22">
        <f t="shared" si="15"/>
        <v>0</v>
      </c>
      <c r="Z22">
        <f t="shared" si="15"/>
        <v>3.9960000000000002E-2</v>
      </c>
      <c r="AA22">
        <f t="shared" si="15"/>
        <v>8.990999999999999E-2</v>
      </c>
      <c r="AB22">
        <f t="shared" si="15"/>
        <v>8.9019801980198016E-2</v>
      </c>
      <c r="AC22">
        <f t="shared" si="15"/>
        <v>1.0090909090909091E-2</v>
      </c>
      <c r="AD22">
        <f t="shared" si="15"/>
        <v>0.10090909090909092</v>
      </c>
      <c r="AE22">
        <f t="shared" si="15"/>
        <v>4.9949999999999987E-2</v>
      </c>
      <c r="AF22">
        <f t="shared" si="15"/>
        <v>1.9782178217821782E-2</v>
      </c>
      <c r="AG22" s="39">
        <f t="shared" ref="AG22:AO22" si="16">AG9/SUM(AG$5:AG$13)*0.999</f>
        <v>7.912871287128713E-2</v>
      </c>
      <c r="AH22" s="39">
        <f t="shared" si="16"/>
        <v>4.0363636363636365E-2</v>
      </c>
      <c r="AI22" s="39">
        <f t="shared" si="16"/>
        <v>4.0363636363636365E-2</v>
      </c>
      <c r="AJ22" s="39">
        <f t="shared" si="16"/>
        <v>6.0545454545454534E-2</v>
      </c>
      <c r="AK22" s="39">
        <f t="shared" si="16"/>
        <v>8.0727272727272731E-2</v>
      </c>
      <c r="AL22" s="39">
        <f t="shared" si="16"/>
        <v>6.0545454545454534E-2</v>
      </c>
      <c r="AM22" s="39">
        <f t="shared" si="16"/>
        <v>8.0727272727272731E-2</v>
      </c>
      <c r="AN22" s="39">
        <f t="shared" si="16"/>
        <v>8.0727272727272731E-2</v>
      </c>
      <c r="AO22" s="39">
        <f t="shared" si="16"/>
        <v>8.0727272727272731E-2</v>
      </c>
      <c r="AR22" s="4" t="s">
        <v>75</v>
      </c>
      <c r="AS22" s="4" t="str">
        <f t="shared" si="9"/>
        <v>AGR_Pum_Dev_Dis-Tech</v>
      </c>
      <c r="AT22" s="4" t="str">
        <f t="shared" si="10"/>
        <v>AGR Tech - Pumping devices (diesel)</v>
      </c>
      <c r="AU22" s="4" t="s">
        <v>76</v>
      </c>
      <c r="AV22" s="4" t="s">
        <v>77</v>
      </c>
      <c r="AW22" s="4"/>
      <c r="AX22" s="4"/>
    </row>
    <row r="23" spans="1:51" x14ac:dyDescent="0.45">
      <c r="C23" t="s">
        <v>163</v>
      </c>
      <c r="E23">
        <f t="shared" ref="E23:AF23" si="17">E10/SUM(E$5:E$13)*0.999</f>
        <v>2.0181818181818176E-2</v>
      </c>
      <c r="F23">
        <f t="shared" si="17"/>
        <v>1.9980000000000001E-2</v>
      </c>
      <c r="G23">
        <f t="shared" si="17"/>
        <v>2.0181818181818183E-2</v>
      </c>
      <c r="H23">
        <f t="shared" si="17"/>
        <v>8.0727272727272731E-2</v>
      </c>
      <c r="I23">
        <f t="shared" si="17"/>
        <v>2.9969999999999993E-2</v>
      </c>
      <c r="J23">
        <f t="shared" si="17"/>
        <v>0.19172727272727272</v>
      </c>
      <c r="K23">
        <f t="shared" si="17"/>
        <v>3.9564356435643558E-2</v>
      </c>
      <c r="L23">
        <f t="shared" si="17"/>
        <v>2.9673267326732665E-2</v>
      </c>
      <c r="M23">
        <f t="shared" si="17"/>
        <v>6.0545454545454534E-2</v>
      </c>
      <c r="N23">
        <f t="shared" si="17"/>
        <v>4.9950000000000001E-2</v>
      </c>
      <c r="O23">
        <f t="shared" si="17"/>
        <v>1.0090909090909091E-2</v>
      </c>
      <c r="P23">
        <f t="shared" si="17"/>
        <v>1.9782178217821782E-2</v>
      </c>
      <c r="Q23">
        <f t="shared" si="17"/>
        <v>0</v>
      </c>
      <c r="R23">
        <f t="shared" si="17"/>
        <v>2.0181818181818176E-2</v>
      </c>
      <c r="S23">
        <f t="shared" si="17"/>
        <v>2.9673267326732665E-2</v>
      </c>
      <c r="T23">
        <f t="shared" si="17"/>
        <v>3.0272727272727271E-2</v>
      </c>
      <c r="U23">
        <f t="shared" si="17"/>
        <v>2.0181818181818176E-2</v>
      </c>
      <c r="V23">
        <f t="shared" si="17"/>
        <v>1.9980000000000001E-2</v>
      </c>
      <c r="W23">
        <f t="shared" si="17"/>
        <v>1.0193877551020405E-2</v>
      </c>
      <c r="X23">
        <f t="shared" si="17"/>
        <v>0.12987000000000001</v>
      </c>
      <c r="Y23">
        <f t="shared" si="17"/>
        <v>3.0272727272727274E-2</v>
      </c>
      <c r="Z23">
        <f t="shared" si="17"/>
        <v>0</v>
      </c>
      <c r="AA23">
        <f t="shared" si="17"/>
        <v>4.9950000000000001E-2</v>
      </c>
      <c r="AB23">
        <f t="shared" si="17"/>
        <v>2.9673267326732672E-2</v>
      </c>
      <c r="AC23">
        <f t="shared" si="17"/>
        <v>2.0181818181818183E-2</v>
      </c>
      <c r="AD23">
        <f t="shared" si="17"/>
        <v>0</v>
      </c>
      <c r="AE23">
        <f t="shared" si="17"/>
        <v>2.9969999999999993E-2</v>
      </c>
      <c r="AF23">
        <f t="shared" si="17"/>
        <v>3.9564356435643565E-2</v>
      </c>
      <c r="AG23" s="39">
        <f t="shared" ref="AG23:AO23" si="18">AG10/SUM(AG$5:AG$13)*0.999</f>
        <v>1.9782178217821782E-2</v>
      </c>
      <c r="AH23" s="39">
        <f t="shared" si="18"/>
        <v>1.0090909090909091E-2</v>
      </c>
      <c r="AI23" s="39">
        <f t="shared" si="18"/>
        <v>1.0090909090909091E-2</v>
      </c>
      <c r="AJ23" s="39">
        <f t="shared" si="18"/>
        <v>6.0545454545454534E-2</v>
      </c>
      <c r="AK23" s="39">
        <f t="shared" si="18"/>
        <v>0</v>
      </c>
      <c r="AL23" s="39">
        <f t="shared" si="18"/>
        <v>6.0545454545454534E-2</v>
      </c>
      <c r="AM23" s="39">
        <f t="shared" si="18"/>
        <v>0</v>
      </c>
      <c r="AN23" s="39">
        <f t="shared" si="18"/>
        <v>0</v>
      </c>
      <c r="AO23" s="39">
        <f t="shared" si="18"/>
        <v>0</v>
      </c>
      <c r="AR23" s="4" t="s">
        <v>75</v>
      </c>
      <c r="AS23" s="4" t="str">
        <f t="shared" si="9"/>
        <v>AGR_Pum_Dev_Ele-Tech</v>
      </c>
      <c r="AT23" s="4" t="str">
        <f t="shared" si="10"/>
        <v>AGR Tech - Pumping devices (electric)</v>
      </c>
      <c r="AU23" s="4" t="s">
        <v>76</v>
      </c>
      <c r="AV23" s="4" t="s">
        <v>77</v>
      </c>
      <c r="AW23" s="4"/>
      <c r="AX23" s="4"/>
    </row>
    <row r="24" spans="1:51" x14ac:dyDescent="0.45">
      <c r="C24" t="s">
        <v>164</v>
      </c>
      <c r="E24">
        <f t="shared" ref="E24:AF24" si="19">E11/SUM(E$5:E$13)*0.999</f>
        <v>3.0272727272727267E-2</v>
      </c>
      <c r="F24">
        <f t="shared" si="19"/>
        <v>2.997E-2</v>
      </c>
      <c r="G24">
        <f t="shared" si="19"/>
        <v>3.0272727272727274E-2</v>
      </c>
      <c r="H24">
        <f t="shared" si="19"/>
        <v>9.0818181818181826E-2</v>
      </c>
      <c r="I24">
        <f t="shared" si="19"/>
        <v>4.9949999999999987E-2</v>
      </c>
      <c r="J24">
        <f t="shared" si="19"/>
        <v>0.28254545454545454</v>
      </c>
      <c r="K24">
        <f t="shared" si="19"/>
        <v>5.934653465346533E-2</v>
      </c>
      <c r="L24">
        <f t="shared" si="19"/>
        <v>4.9455445544554444E-2</v>
      </c>
      <c r="M24">
        <f t="shared" si="19"/>
        <v>7.0636363636363636E-2</v>
      </c>
      <c r="N24">
        <f t="shared" si="19"/>
        <v>5.994E-2</v>
      </c>
      <c r="O24">
        <f t="shared" si="19"/>
        <v>2.0181818181818183E-2</v>
      </c>
      <c r="P24">
        <f t="shared" si="19"/>
        <v>1.9782178217821782E-2</v>
      </c>
      <c r="Q24">
        <f t="shared" si="19"/>
        <v>1.0090909090909091E-2</v>
      </c>
      <c r="R24">
        <f t="shared" si="19"/>
        <v>4.0363636363636352E-2</v>
      </c>
      <c r="S24">
        <f t="shared" si="19"/>
        <v>5.934653465346533E-2</v>
      </c>
      <c r="T24">
        <f t="shared" si="19"/>
        <v>4.0363636363636358E-2</v>
      </c>
      <c r="U24">
        <f t="shared" si="19"/>
        <v>4.0363636363636352E-2</v>
      </c>
      <c r="V24">
        <f t="shared" si="19"/>
        <v>2.997E-2</v>
      </c>
      <c r="W24">
        <f t="shared" si="19"/>
        <v>2.038775510204081E-2</v>
      </c>
      <c r="X24">
        <f t="shared" si="19"/>
        <v>9.9900000000000003E-2</v>
      </c>
      <c r="Y24">
        <f t="shared" si="19"/>
        <v>6.0545454545454548E-2</v>
      </c>
      <c r="Z24">
        <f t="shared" si="19"/>
        <v>9.9900000000000006E-3</v>
      </c>
      <c r="AA24">
        <f t="shared" si="19"/>
        <v>5.994E-2</v>
      </c>
      <c r="AB24">
        <f t="shared" si="19"/>
        <v>3.9564356435643565E-2</v>
      </c>
      <c r="AC24">
        <f t="shared" si="19"/>
        <v>5.045454545454546E-2</v>
      </c>
      <c r="AD24">
        <f t="shared" si="19"/>
        <v>0</v>
      </c>
      <c r="AE24">
        <f t="shared" si="19"/>
        <v>5.9939999999999986E-2</v>
      </c>
      <c r="AF24">
        <f t="shared" si="19"/>
        <v>0.13847524752475249</v>
      </c>
      <c r="AG24" s="39">
        <f t="shared" ref="AG24:AO24" si="20">AG11/SUM(AG$5:AG$13)*0.999</f>
        <v>1.9782178217821782E-2</v>
      </c>
      <c r="AH24" s="39">
        <f t="shared" si="20"/>
        <v>2.0181818181818183E-2</v>
      </c>
      <c r="AI24" s="39">
        <f t="shared" si="20"/>
        <v>2.0181818181818183E-2</v>
      </c>
      <c r="AJ24" s="39">
        <f t="shared" si="20"/>
        <v>7.0636363636363636E-2</v>
      </c>
      <c r="AK24" s="39">
        <f t="shared" si="20"/>
        <v>1.0090909090909091E-2</v>
      </c>
      <c r="AL24" s="39">
        <f t="shared" si="20"/>
        <v>7.0636363636363636E-2</v>
      </c>
      <c r="AM24" s="39">
        <f t="shared" si="20"/>
        <v>1.0090909090909091E-2</v>
      </c>
      <c r="AN24" s="39">
        <f t="shared" si="20"/>
        <v>1.0090909090909091E-2</v>
      </c>
      <c r="AO24" s="39">
        <f t="shared" si="20"/>
        <v>1.0090909090909091E-2</v>
      </c>
      <c r="AR24" s="4" t="s">
        <v>75</v>
      </c>
      <c r="AS24" s="4" t="str">
        <f t="shared" si="9"/>
        <v>AGR_Spe_Ele_Use-Tech</v>
      </c>
      <c r="AT24" s="4" t="str">
        <f t="shared" si="10"/>
        <v>AGR Tech - Specific electricity uses</v>
      </c>
      <c r="AU24" s="4" t="s">
        <v>76</v>
      </c>
      <c r="AV24" s="4" t="s">
        <v>77</v>
      </c>
      <c r="AW24" s="4"/>
      <c r="AX24" s="4"/>
    </row>
    <row r="25" spans="1:51" x14ac:dyDescent="0.45">
      <c r="C25" s="1" t="s">
        <v>165</v>
      </c>
      <c r="E25">
        <f t="shared" ref="E25:AF25" si="21">E12/SUM(E$5:E$13)*0.999</f>
        <v>0.4339090909090908</v>
      </c>
      <c r="F25">
        <f t="shared" si="21"/>
        <v>0.47952</v>
      </c>
      <c r="G25">
        <f t="shared" si="21"/>
        <v>0.24218181818181819</v>
      </c>
      <c r="H25">
        <f t="shared" si="21"/>
        <v>0.17154545454545456</v>
      </c>
      <c r="I25">
        <f t="shared" si="21"/>
        <v>0.23975999999999995</v>
      </c>
      <c r="J25">
        <f t="shared" si="21"/>
        <v>0</v>
      </c>
      <c r="K25">
        <f t="shared" si="21"/>
        <v>0.32640594059405936</v>
      </c>
      <c r="L25">
        <f t="shared" si="21"/>
        <v>0.33629702970297026</v>
      </c>
      <c r="M25">
        <f t="shared" si="21"/>
        <v>0.1715454545454545</v>
      </c>
      <c r="N25">
        <f t="shared" si="21"/>
        <v>0.21978</v>
      </c>
      <c r="O25">
        <f t="shared" si="21"/>
        <v>0.49445454545454548</v>
      </c>
      <c r="P25">
        <f t="shared" si="21"/>
        <v>0.33629702970297032</v>
      </c>
      <c r="Q25">
        <f t="shared" si="21"/>
        <v>0.35318181818181821</v>
      </c>
      <c r="R25">
        <f t="shared" si="21"/>
        <v>0.31281818181818172</v>
      </c>
      <c r="S25">
        <f t="shared" si="21"/>
        <v>0.32640594059405936</v>
      </c>
      <c r="T25">
        <f t="shared" si="21"/>
        <v>0.27245454545454545</v>
      </c>
      <c r="U25">
        <f t="shared" si="21"/>
        <v>0.31281818181818172</v>
      </c>
      <c r="V25">
        <f t="shared" si="21"/>
        <v>0.35963999999999996</v>
      </c>
      <c r="W25">
        <f t="shared" si="21"/>
        <v>0.30581632653061219</v>
      </c>
      <c r="X25">
        <f t="shared" si="21"/>
        <v>0.67932000000000003</v>
      </c>
      <c r="Y25">
        <f t="shared" si="21"/>
        <v>0.52472727272727282</v>
      </c>
      <c r="Z25">
        <f t="shared" si="21"/>
        <v>0.50949</v>
      </c>
      <c r="AA25">
        <f t="shared" si="21"/>
        <v>0.21978</v>
      </c>
      <c r="AB25">
        <f t="shared" si="21"/>
        <v>0.2274950495049505</v>
      </c>
      <c r="AC25">
        <f t="shared" si="21"/>
        <v>0.50454545454545463</v>
      </c>
      <c r="AD25">
        <f t="shared" si="21"/>
        <v>0.33300000000000002</v>
      </c>
      <c r="AE25">
        <f t="shared" si="21"/>
        <v>0.32966999999999996</v>
      </c>
      <c r="AF25">
        <f t="shared" si="21"/>
        <v>0.37586138613861386</v>
      </c>
      <c r="AG25" s="39">
        <f t="shared" ref="AG25:AO25" si="22">AG12/SUM(AG$5:AG$13)*0.999</f>
        <v>0.33629702970297032</v>
      </c>
      <c r="AH25" s="39">
        <f t="shared" si="22"/>
        <v>0.49445454545454548</v>
      </c>
      <c r="AI25" s="39">
        <f t="shared" si="22"/>
        <v>0.49445454545454548</v>
      </c>
      <c r="AJ25" s="39">
        <f t="shared" si="22"/>
        <v>0.1715454545454545</v>
      </c>
      <c r="AK25" s="39">
        <f t="shared" si="22"/>
        <v>0.35318181818181821</v>
      </c>
      <c r="AL25" s="39">
        <f t="shared" si="22"/>
        <v>0.1715454545454545</v>
      </c>
      <c r="AM25" s="39">
        <f t="shared" si="22"/>
        <v>0.35318181818181821</v>
      </c>
      <c r="AN25" s="39">
        <f t="shared" si="22"/>
        <v>0.35318181818181821</v>
      </c>
      <c r="AO25" s="39">
        <f t="shared" si="22"/>
        <v>0.35318181818181821</v>
      </c>
      <c r="AR25" s="4" t="s">
        <v>75</v>
      </c>
      <c r="AS25" s="4" t="str">
        <f t="shared" si="9"/>
        <v>AGR_Spe_Het_Use-Tech</v>
      </c>
      <c r="AT25" s="4" t="str">
        <f t="shared" si="10"/>
        <v>AGR Tech - Specific heat uses</v>
      </c>
      <c r="AU25" s="4" t="s">
        <v>76</v>
      </c>
      <c r="AV25" s="4" t="s">
        <v>77</v>
      </c>
      <c r="AW25" s="4"/>
      <c r="AX25" s="4"/>
    </row>
    <row r="26" spans="1:51" x14ac:dyDescent="0.45">
      <c r="C26" t="s">
        <v>166</v>
      </c>
      <c r="E26">
        <f t="shared" ref="E26:AF26" si="23">E13/SUM(E$5:E$13)*0.999</f>
        <v>2.0181818181818176E-2</v>
      </c>
      <c r="F26">
        <f t="shared" si="23"/>
        <v>1.9980000000000001E-2</v>
      </c>
      <c r="G26">
        <f t="shared" si="23"/>
        <v>2.0181818181818183E-2</v>
      </c>
      <c r="H26">
        <f t="shared" si="23"/>
        <v>7.063636363636365E-2</v>
      </c>
      <c r="I26">
        <f t="shared" si="23"/>
        <v>2.9969999999999993E-2</v>
      </c>
      <c r="J26">
        <f t="shared" si="23"/>
        <v>0.17154545454545453</v>
      </c>
      <c r="K26">
        <f t="shared" si="23"/>
        <v>2.9673267326732665E-2</v>
      </c>
      <c r="L26">
        <f t="shared" si="23"/>
        <v>2.9673267326732665E-2</v>
      </c>
      <c r="M26">
        <f t="shared" si="23"/>
        <v>6.0545454545454534E-2</v>
      </c>
      <c r="N26">
        <f t="shared" si="23"/>
        <v>3.9960000000000002E-2</v>
      </c>
      <c r="O26">
        <f t="shared" si="23"/>
        <v>1.0090909090909091E-2</v>
      </c>
      <c r="P26">
        <f t="shared" si="23"/>
        <v>9.8910891089108912E-3</v>
      </c>
      <c r="Q26">
        <f t="shared" si="23"/>
        <v>0</v>
      </c>
      <c r="R26">
        <f t="shared" si="23"/>
        <v>2.0181818181818176E-2</v>
      </c>
      <c r="S26">
        <f t="shared" si="23"/>
        <v>2.9673267326732665E-2</v>
      </c>
      <c r="T26">
        <f t="shared" si="23"/>
        <v>3.0272727272727271E-2</v>
      </c>
      <c r="U26">
        <f t="shared" si="23"/>
        <v>2.0181818181818176E-2</v>
      </c>
      <c r="V26">
        <f t="shared" si="23"/>
        <v>1.9980000000000001E-2</v>
      </c>
      <c r="W26">
        <f t="shared" si="23"/>
        <v>1.0193877551020405E-2</v>
      </c>
      <c r="X26">
        <f t="shared" si="23"/>
        <v>2.997E-2</v>
      </c>
      <c r="Y26">
        <f t="shared" si="23"/>
        <v>3.0272727272727274E-2</v>
      </c>
      <c r="Z26">
        <f t="shared" si="23"/>
        <v>9.9900000000000006E-3</v>
      </c>
      <c r="AA26">
        <f t="shared" si="23"/>
        <v>2.997E-2</v>
      </c>
      <c r="AB26">
        <f t="shared" si="23"/>
        <v>2.9673267326732672E-2</v>
      </c>
      <c r="AC26">
        <f t="shared" si="23"/>
        <v>2.0181818181818183E-2</v>
      </c>
      <c r="AD26">
        <f t="shared" si="23"/>
        <v>0</v>
      </c>
      <c r="AE26">
        <f t="shared" si="23"/>
        <v>2.9969999999999993E-2</v>
      </c>
      <c r="AF26">
        <f t="shared" si="23"/>
        <v>6.9237623762376244E-2</v>
      </c>
      <c r="AG26" s="39">
        <f t="shared" ref="AG26:AN26" si="24">AG13/SUM(AG$5:AG$13)*0.999</f>
        <v>9.8910891089108912E-3</v>
      </c>
      <c r="AH26" s="39">
        <f t="shared" si="24"/>
        <v>1.0090909090909091E-2</v>
      </c>
      <c r="AI26" s="39">
        <f t="shared" si="24"/>
        <v>1.0090909090909091E-2</v>
      </c>
      <c r="AJ26" s="39">
        <f t="shared" si="24"/>
        <v>6.0545454545454534E-2</v>
      </c>
      <c r="AK26" s="39">
        <f t="shared" si="24"/>
        <v>0</v>
      </c>
      <c r="AL26" s="39">
        <f t="shared" si="24"/>
        <v>6.0545454545454534E-2</v>
      </c>
      <c r="AM26" s="39">
        <f t="shared" si="24"/>
        <v>0</v>
      </c>
      <c r="AN26" s="39">
        <f t="shared" si="24"/>
        <v>0</v>
      </c>
      <c r="AO26" s="39">
        <f>AO13/SUM(AO$5:AO$13)*0.999</f>
        <v>0</v>
      </c>
      <c r="AR26" s="4" t="s">
        <v>75</v>
      </c>
      <c r="AS26" s="4" t="str">
        <f t="shared" si="9"/>
        <v>AGR_Ven-Tech</v>
      </c>
      <c r="AT26" s="4" t="str">
        <f t="shared" si="10"/>
        <v>AGR Tech - Ventilation</v>
      </c>
      <c r="AU26" s="4" t="s">
        <v>76</v>
      </c>
      <c r="AV26" s="4" t="s">
        <v>77</v>
      </c>
      <c r="AW26" s="4"/>
      <c r="AX26" s="4"/>
    </row>
    <row r="29" spans="1:51" x14ac:dyDescent="0.45">
      <c r="D29" s="2" t="s">
        <v>65</v>
      </c>
      <c r="AR29" s="3" t="s">
        <v>141</v>
      </c>
      <c r="AS29" s="3"/>
      <c r="AT29" s="4"/>
      <c r="AU29" s="4"/>
      <c r="AV29" s="4"/>
      <c r="AW29" s="4"/>
      <c r="AX29" s="4"/>
      <c r="AY29" s="4"/>
    </row>
    <row r="30" spans="1:51" ht="14.65" thickBot="1" x14ac:dyDescent="0.5">
      <c r="B30" s="31" t="s">
        <v>64</v>
      </c>
      <c r="C30" s="31" t="s">
        <v>63</v>
      </c>
      <c r="D30" s="31" t="s">
        <v>62</v>
      </c>
      <c r="E30" s="32" t="str">
        <f>E16</f>
        <v>AT</v>
      </c>
      <c r="F30" s="32" t="str">
        <f t="shared" ref="F30:AF30" si="25">F16</f>
        <v>BE</v>
      </c>
      <c r="G30" s="32" t="str">
        <f t="shared" si="25"/>
        <v>BG</v>
      </c>
      <c r="H30" s="32" t="str">
        <f t="shared" si="25"/>
        <v>CY</v>
      </c>
      <c r="I30" s="32" t="str">
        <f t="shared" si="25"/>
        <v>CZ</v>
      </c>
      <c r="J30" s="32" t="str">
        <f t="shared" si="25"/>
        <v>DE</v>
      </c>
      <c r="K30" s="32" t="str">
        <f t="shared" si="25"/>
        <v>DK</v>
      </c>
      <c r="L30" s="32" t="str">
        <f t="shared" si="25"/>
        <v>EE</v>
      </c>
      <c r="M30" s="32" t="str">
        <f t="shared" si="25"/>
        <v>EL</v>
      </c>
      <c r="N30" s="32" t="str">
        <f t="shared" si="25"/>
        <v>ES</v>
      </c>
      <c r="O30" s="32" t="str">
        <f t="shared" si="25"/>
        <v>FI</v>
      </c>
      <c r="P30" s="32" t="str">
        <f t="shared" si="25"/>
        <v>FR</v>
      </c>
      <c r="Q30" s="32" t="str">
        <f t="shared" si="25"/>
        <v>HR</v>
      </c>
      <c r="R30" s="32" t="str">
        <f t="shared" si="25"/>
        <v>HU</v>
      </c>
      <c r="S30" s="32" t="str">
        <f t="shared" si="25"/>
        <v>IE</v>
      </c>
      <c r="T30" s="32" t="str">
        <f t="shared" si="25"/>
        <v>IT</v>
      </c>
      <c r="U30" s="32" t="str">
        <f t="shared" si="25"/>
        <v>LT</v>
      </c>
      <c r="V30" s="32" t="str">
        <f t="shared" si="25"/>
        <v>LU</v>
      </c>
      <c r="W30" s="32" t="str">
        <f t="shared" si="25"/>
        <v>LV</v>
      </c>
      <c r="X30" s="32" t="str">
        <f t="shared" si="25"/>
        <v>MT</v>
      </c>
      <c r="Y30" s="32" t="str">
        <f t="shared" si="25"/>
        <v>NL</v>
      </c>
      <c r="Z30" s="32" t="str">
        <f t="shared" si="25"/>
        <v>PL</v>
      </c>
      <c r="AA30" s="32" t="str">
        <f t="shared" si="25"/>
        <v>PT</v>
      </c>
      <c r="AB30" s="32" t="str">
        <f t="shared" si="25"/>
        <v>RO</v>
      </c>
      <c r="AC30" s="32" t="str">
        <f t="shared" si="25"/>
        <v>SE</v>
      </c>
      <c r="AD30" s="32" t="str">
        <f t="shared" si="25"/>
        <v>SI</v>
      </c>
      <c r="AE30" s="32" t="str">
        <f t="shared" si="25"/>
        <v>SK</v>
      </c>
      <c r="AF30" s="32" t="str">
        <f t="shared" si="25"/>
        <v>UK</v>
      </c>
      <c r="AG30" s="32" t="s">
        <v>107</v>
      </c>
      <c r="AH30" s="32" t="s">
        <v>108</v>
      </c>
      <c r="AI30" s="32" t="s">
        <v>109</v>
      </c>
      <c r="AJ30" s="32" t="s">
        <v>110</v>
      </c>
      <c r="AK30" s="32" t="s">
        <v>111</v>
      </c>
      <c r="AL30" s="32" t="s">
        <v>112</v>
      </c>
      <c r="AM30" s="32" t="s">
        <v>113</v>
      </c>
      <c r="AN30" s="32" t="s">
        <v>114</v>
      </c>
      <c r="AO30" s="32" t="s">
        <v>115</v>
      </c>
      <c r="AP30" s="31" t="s">
        <v>66</v>
      </c>
      <c r="AR30" s="31" t="s">
        <v>78</v>
      </c>
      <c r="AS30" s="31" t="s">
        <v>79</v>
      </c>
      <c r="AT30" s="31" t="s">
        <v>80</v>
      </c>
      <c r="AU30" s="31" t="s">
        <v>81</v>
      </c>
      <c r="AV30" s="31" t="s">
        <v>82</v>
      </c>
      <c r="AW30" s="31" t="s">
        <v>83</v>
      </c>
      <c r="AX30" s="31" t="s">
        <v>84</v>
      </c>
      <c r="AY30" s="31" t="s">
        <v>85</v>
      </c>
    </row>
    <row r="31" spans="1:51" x14ac:dyDescent="0.45">
      <c r="B31" s="33" t="str">
        <f>AS18</f>
        <v>AGR_Far_Mac_Dri-Tech</v>
      </c>
      <c r="C31" s="33" t="s">
        <v>54</v>
      </c>
      <c r="D31" s="33" t="str">
        <f>C18</f>
        <v>AGR_Far_Mac_Dri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>
        <v>1</v>
      </c>
      <c r="AR31" s="4" t="s">
        <v>87</v>
      </c>
      <c r="AS31" s="4" t="str">
        <f>D17</f>
        <v>AGR_Agr_For_Fis</v>
      </c>
      <c r="AT31" s="4" t="str">
        <f>"Demand - "&amp;B4</f>
        <v>Demand - Agriculture, forestry and fishing</v>
      </c>
      <c r="AU31" s="4" t="s">
        <v>76</v>
      </c>
      <c r="AV31" s="4"/>
      <c r="AW31" s="4"/>
      <c r="AX31" s="4"/>
      <c r="AY31" s="4"/>
    </row>
    <row r="32" spans="1:51" x14ac:dyDescent="0.45">
      <c r="B32" s="9" t="str">
        <f>AS19</f>
        <v>AGR_Lig-Tech</v>
      </c>
      <c r="C32" s="9" t="s">
        <v>52</v>
      </c>
      <c r="D32" s="9" t="str">
        <f>C19</f>
        <v>AGR_Lig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>
        <v>1</v>
      </c>
      <c r="AR32" s="4" t="s">
        <v>86</v>
      </c>
      <c r="AS32" s="4" t="str">
        <f>C18</f>
        <v>AGR_Far_Mac_Dri</v>
      </c>
      <c r="AT32" s="4" t="str">
        <f>"AGR Service - "&amp;C5</f>
        <v>AGR Service - Farming machine drives</v>
      </c>
      <c r="AU32" s="4" t="s">
        <v>76</v>
      </c>
      <c r="AV32" s="4"/>
      <c r="AW32" s="4"/>
      <c r="AX32" s="4"/>
      <c r="AY32" s="4"/>
    </row>
    <row r="33" spans="2:51" x14ac:dyDescent="0.45">
      <c r="B33" s="12" t="str">
        <f>AS20</f>
        <v>AGR_Low_Ent_Het-Tech</v>
      </c>
      <c r="C33" s="12"/>
      <c r="D33" s="12" t="str">
        <f>C20</f>
        <v>AGR_Low_Ent_Het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>
        <v>1</v>
      </c>
      <c r="AR33" s="4"/>
      <c r="AS33" s="4" t="str">
        <f t="shared" ref="AS33:AS40" si="26">C19</f>
        <v>AGR_Lig</v>
      </c>
      <c r="AT33" s="4" t="str">
        <f t="shared" ref="AT33:AT40" si="27">"AGR Service - "&amp;C6</f>
        <v>AGR Service - Lighting</v>
      </c>
      <c r="AU33" s="4" t="s">
        <v>76</v>
      </c>
      <c r="AV33" s="4"/>
      <c r="AW33" s="4"/>
      <c r="AX33" s="4"/>
      <c r="AY33" s="4"/>
    </row>
    <row r="34" spans="2:51" x14ac:dyDescent="0.45">
      <c r="B34" s="18"/>
      <c r="C34" s="18" t="str">
        <f>IDEES!A7</f>
        <v>AGRHET</v>
      </c>
      <c r="D34" s="18"/>
      <c r="E34" s="18">
        <f>IF(E$20&gt;0,IDEES!E7/SUM(IDEES!E$7:E$12)*0.999,0)</f>
        <v>0.16267814371257489</v>
      </c>
      <c r="F34" s="18">
        <f>IF(F$20&gt;0,IDEES!F7/SUM(IDEES!F$7:F$12)*0.999,0)</f>
        <v>2.9788153712799772E-2</v>
      </c>
      <c r="G34" s="18">
        <f>IF(G$20&gt;0,IDEES!G7/SUM(IDEES!G$7:G$12)*0.999,0)</f>
        <v>0.2035680772769089</v>
      </c>
      <c r="H34" s="18">
        <f>IF(H$20&gt;0,IDEES!H7/SUM(IDEES!H$7:H$12)*0.999,0)</f>
        <v>0</v>
      </c>
      <c r="I34" s="18">
        <f>IF(I$20&gt;0,IDEES!I7/SUM(IDEES!I$7:I$12)*0.999,0)</f>
        <v>0.11053448737396271</v>
      </c>
      <c r="J34" s="18">
        <f>IF(J$20&gt;0,IDEES!J7/SUM(IDEES!J$7:J$12)*0.999,0)</f>
        <v>0</v>
      </c>
      <c r="K34" s="18">
        <f>IF(K$20&gt;0,IDEES!K7/SUM(IDEES!K$7:K$12)*0.999,0)</f>
        <v>0.32520317220543804</v>
      </c>
      <c r="L34" s="18">
        <f>IF(L$20&gt;0,IDEES!L7/SUM(IDEES!L$7:L$12)*0.999,0)</f>
        <v>8.9025080042689414E-2</v>
      </c>
      <c r="M34" s="18">
        <f>IF(M$20&gt;0,IDEES!M7/SUM(IDEES!M$7:M$12)*0.999,0)</f>
        <v>0</v>
      </c>
      <c r="N34" s="18">
        <f>IF(N$20&gt;0,IDEES!N7/SUM(IDEES!N$7:N$12)*0.999,0)</f>
        <v>0</v>
      </c>
      <c r="O34" s="18">
        <f>IF(O$20&gt;0,IDEES!O7/SUM(IDEES!O$7:O$12)*0.999,0)</f>
        <v>0</v>
      </c>
      <c r="P34" s="18">
        <f>IF(P$20&gt;0,IDEES!P7/SUM(IDEES!P$7:P$12)*0.999,0)</f>
        <v>0</v>
      </c>
      <c r="Q34" s="18">
        <f>IF(Q$20&gt;0,IDEES!Q7/SUM(IDEES!Q$7:Q$12)*0.999,0)</f>
        <v>2.1912823397075364E-2</v>
      </c>
      <c r="R34" s="18">
        <f>IF(R$20&gt;0,IDEES!R7/SUM(IDEES!R$7:R$12)*0.999,0)</f>
        <v>2.2322834645669286E-3</v>
      </c>
      <c r="S34" s="18">
        <f>IF(S$20&gt;0,IDEES!S7/SUM(IDEES!S$7:S$12)*0.999,0)</f>
        <v>0</v>
      </c>
      <c r="T34" s="18">
        <f>IF(T$20&gt;0,IDEES!T7/SUM(IDEES!T$7:T$12)*0.999,0)</f>
        <v>2.1493750718544194E-3</v>
      </c>
      <c r="U34" s="18">
        <f>IF(U$20&gt;0,IDEES!U7/SUM(IDEES!U$7:U$12)*0.999,0)</f>
        <v>0.28207471062784989</v>
      </c>
      <c r="V34" s="18">
        <f>IF(V$20&gt;0,IDEES!V7/SUM(IDEES!V$7:V$12)*0.999,0)</f>
        <v>0</v>
      </c>
      <c r="W34" s="18">
        <f>IF(W$20&gt;0,IDEES!W7/SUM(IDEES!W$7:W$12)*0.999,0)</f>
        <v>0.21612729177579884</v>
      </c>
      <c r="X34" s="18">
        <f>IF(X$20&gt;0,IDEES!X7/SUM(IDEES!X$7:X$12)*0.999,0)</f>
        <v>0</v>
      </c>
      <c r="Y34" s="18">
        <f>IF(Y$20&gt;0,IDEES!Y7/SUM(IDEES!Y$7:Y$12)*0.999,0)</f>
        <v>0.18458087554738978</v>
      </c>
      <c r="Z34" s="18">
        <f>IF(Z$20&gt;0,IDEES!Z7/SUM(IDEES!Z$7:Z$12)*0.999,0)</f>
        <v>4.9805909815531769E-2</v>
      </c>
      <c r="AA34" s="18">
        <f>IF(AA$20&gt;0,IDEES!AA7/SUM(IDEES!AA$7:AA$12)*0.999,0)</f>
        <v>7.1038531503224735E-3</v>
      </c>
      <c r="AB34" s="18">
        <f>IF(AB$20&gt;0,IDEES!AB7/SUM(IDEES!AB$7:AB$12)*0.999,0)</f>
        <v>0.22212319644839068</v>
      </c>
      <c r="AC34" s="18">
        <f>IF(AC$20&gt;0,IDEES!AC7/SUM(IDEES!AC$7:AC$12)*0.999,0)</f>
        <v>7.9795180722891573E-2</v>
      </c>
      <c r="AD34" s="18">
        <f>IF(AD$20&gt;0,IDEES!AD7/SUM(IDEES!AD$7:AD$12)*0.999,0)</f>
        <v>0</v>
      </c>
      <c r="AE34" s="18">
        <f>IF(AE$20&gt;0,IDEES!AE7/SUM(IDEES!AE$7:AE$12)*0.999,0)</f>
        <v>0.12570935412026724</v>
      </c>
      <c r="AF34" s="18">
        <f>IF(AF$20&gt;0,IDEES!AF7/SUM(IDEES!AF$7:AF$12)*0.999,0)</f>
        <v>0</v>
      </c>
      <c r="AG34" s="50">
        <f>IF(AG$20&gt;0,IDEES!AG7/SUM(IDEES!AG$7:AG$12)*0.999,0)</f>
        <v>0</v>
      </c>
      <c r="AH34" s="50">
        <f>IF(AH$20&gt;0,IDEES!AH7/SUM(IDEES!AH$7:AH$12)*0.999,0)</f>
        <v>0.22717982506679665</v>
      </c>
      <c r="AI34" s="50">
        <f>IF(AI$20&gt;0,IDEES!AI7/SUM(IDEES!AI$7:AI$12)*0.999,0)</f>
        <v>1.0164374071756309E-3</v>
      </c>
      <c r="AJ34" s="50">
        <f>IF(AJ$20&gt;0,IDEES!AJ7/SUM(IDEES!AJ$7:AJ$12)*0.999,0)</f>
        <v>0</v>
      </c>
      <c r="AK34" s="50">
        <f>IF(AK$20&gt;0,IDEES!AK7/SUM(IDEES!AK$7:AK$12)*0.999,0)</f>
        <v>0</v>
      </c>
      <c r="AL34" s="50">
        <f>IF(AL$20&gt;0,IDEES!AL7/SUM(IDEES!AL$7:AL$12)*0.999,0)</f>
        <v>0</v>
      </c>
      <c r="AM34" s="50">
        <f>IF(AM$20&gt;0,IDEES!AM7/SUM(IDEES!AM$7:AM$12)*0.999,0)</f>
        <v>0</v>
      </c>
      <c r="AN34" s="50">
        <f>IF(AN$20&gt;0,IDEES!AN7/SUM(IDEES!AN$7:AN$12)*0.999,0)</f>
        <v>0</v>
      </c>
      <c r="AO34" s="50">
        <f>IF(AO$20&gt;0,IDEES!AO7/SUM(IDEES!AO$7:AO$12)*0.999,0)</f>
        <v>0</v>
      </c>
      <c r="AP34" s="18"/>
      <c r="AR34" s="4"/>
      <c r="AS34" s="4" t="str">
        <f t="shared" si="26"/>
        <v>AGR_Low_Ent_Het</v>
      </c>
      <c r="AT34" s="4" t="str">
        <f t="shared" si="27"/>
        <v>AGR Service - Low enthalpy heat</v>
      </c>
      <c r="AU34" s="4" t="s">
        <v>76</v>
      </c>
      <c r="AV34" s="4"/>
      <c r="AW34" s="4"/>
      <c r="AX34" s="4"/>
      <c r="AY34" s="4"/>
    </row>
    <row r="35" spans="2:51" x14ac:dyDescent="0.45">
      <c r="B35" s="18"/>
      <c r="C35" s="18" t="str">
        <f>IDEES!A8</f>
        <v>AGRDST</v>
      </c>
      <c r="D35" s="18"/>
      <c r="E35" s="18">
        <f>IF(E$20&gt;0,IDEES!E8/SUM(IDEES!E$7:E$12)*0.999,0)</f>
        <v>0.57277994011976063</v>
      </c>
      <c r="F35" s="18">
        <f>IF(F$20&gt;0,IDEES!F8/SUM(IDEES!F$7:F$12)*0.999,0)</f>
        <v>0.4797278243282288</v>
      </c>
      <c r="G35" s="18">
        <f>IF(G$20&gt;0,IDEES!G8/SUM(IDEES!G$7:G$12)*0.999,0)</f>
        <v>0.63482911683532661</v>
      </c>
      <c r="H35" s="18">
        <f>IF(H$20&gt;0,IDEES!H8/SUM(IDEES!H$7:H$12)*0.999,0)</f>
        <v>0.95035955056179777</v>
      </c>
      <c r="I35" s="18">
        <f>IF(I$20&gt;0,IDEES!I8/SUM(IDEES!I$7:I$12)*0.999,0)</f>
        <v>0.70991665923083791</v>
      </c>
      <c r="J35" s="18">
        <f>IF(J$20&gt;0,IDEES!J8/SUM(IDEES!J$7:J$12)*0.999,0)</f>
        <v>0</v>
      </c>
      <c r="K35" s="18">
        <f>IF(K$20&gt;0,IDEES!K8/SUM(IDEES!K$7:K$12)*0.999,0)</f>
        <v>0.56781941774237854</v>
      </c>
      <c r="L35" s="18">
        <f>IF(L$20&gt;0,IDEES!L8/SUM(IDEES!L$7:L$12)*0.999,0)</f>
        <v>0.62584098185699033</v>
      </c>
      <c r="M35" s="18">
        <f>IF(M$20&gt;0,IDEES!M8/SUM(IDEES!M$7:M$12)*0.999,0)</f>
        <v>0.90333075943321139</v>
      </c>
      <c r="N35" s="18">
        <f>IF(N$20&gt;0,IDEES!N8/SUM(IDEES!N$7:N$12)*0.999,0)</f>
        <v>0.9075148381294964</v>
      </c>
      <c r="O35" s="18">
        <f>IF(O$20&gt;0,IDEES!O8/SUM(IDEES!O$7:O$12)*0.999,0)</f>
        <v>0.89259422643684172</v>
      </c>
      <c r="P35" s="18">
        <f>IF(P$20&gt;0,IDEES!P8/SUM(IDEES!P$7:P$12)*0.999,0)</f>
        <v>0.85319613834351837</v>
      </c>
      <c r="Q35" s="18">
        <f>IF(Q$20&gt;0,IDEES!Q8/SUM(IDEES!Q$7:Q$12)*0.999,0)</f>
        <v>0.84504836895388069</v>
      </c>
      <c r="R35" s="18">
        <f>IF(R$20&gt;0,IDEES!R8/SUM(IDEES!R$7:R$12)*0.999,0)</f>
        <v>0.57178346456692919</v>
      </c>
      <c r="S35" s="18">
        <f>IF(S$20&gt;0,IDEES!S8/SUM(IDEES!S$7:S$12)*0.999,0)</f>
        <v>0.97965671641791052</v>
      </c>
      <c r="T35" s="18">
        <f>IF(T$20&gt;0,IDEES!T8/SUM(IDEES!T$7:T$12)*0.999,0)</f>
        <v>0.87479565424474859</v>
      </c>
      <c r="U35" s="18">
        <f>IF(U$20&gt;0,IDEES!U8/SUM(IDEES!U$7:U$12)*0.999,0)</f>
        <v>0.12824763240968082</v>
      </c>
      <c r="V35" s="18">
        <f>IF(V$20&gt;0,IDEES!V8/SUM(IDEES!V$7:V$12)*0.999,0)</f>
        <v>0.66829655172413793</v>
      </c>
      <c r="W35" s="18">
        <f>IF(W$20&gt;0,IDEES!W8/SUM(IDEES!W$7:W$12)*0.999,0)</f>
        <v>0.60520874803562064</v>
      </c>
      <c r="X35" s="18">
        <f>IF(X$20&gt;0,IDEES!X8/SUM(IDEES!X$7:X$12)*0.999,0)</f>
        <v>0</v>
      </c>
      <c r="Y35" s="18">
        <f>IF(Y$20&gt;0,IDEES!Y8/SUM(IDEES!Y$7:Y$12)*0.999,0)</f>
        <v>2.2122104187100252E-2</v>
      </c>
      <c r="Z35" s="18">
        <f>IF(Z$20&gt;0,IDEES!Z8/SUM(IDEES!Z$7:Z$12)*0.999,0)</f>
        <v>0.9221392621270782</v>
      </c>
      <c r="AA35" s="18">
        <f>IF(AA$20&gt;0,IDEES!AA8/SUM(IDEES!AA$7:AA$12)*0.999,0)</f>
        <v>0.928952703820076</v>
      </c>
      <c r="AB35" s="18">
        <f>IF(AB$20&gt;0,IDEES!AB8/SUM(IDEES!AB$7:AB$12)*0.999,0)</f>
        <v>0.31439733629300776</v>
      </c>
      <c r="AC35" s="18">
        <f>IF(AC$20&gt;0,IDEES!AC8/SUM(IDEES!AC$7:AC$12)*0.999,0)</f>
        <v>0.84007831325301197</v>
      </c>
      <c r="AD35" s="18">
        <f>IF(AD$20&gt;0,IDEES!AD8/SUM(IDEES!AD$7:AD$12)*0.999,0)</f>
        <v>0.79930823401950157</v>
      </c>
      <c r="AE35" s="18">
        <f>IF(AE$20&gt;0,IDEES!AE8/SUM(IDEES!AE$7:AE$12)*0.999,0)</f>
        <v>0.57292316258351883</v>
      </c>
      <c r="AF35" s="18">
        <f>IF(AF$20&gt;0,IDEES!AF8/SUM(IDEES!AF$7:AF$12)*0.999,0)</f>
        <v>9.1661487542520917E-2</v>
      </c>
      <c r="AG35" s="50">
        <f>IF(AG$20&gt;0,IDEES!AG8/SUM(IDEES!AG$7:AG$12)*0.999,0)</f>
        <v>0</v>
      </c>
      <c r="AH35" s="50">
        <f>IF(AH$20&gt;0,IDEES!AH8/SUM(IDEES!AH$7:AH$12)*0.999,0)</f>
        <v>0.45771954191123043</v>
      </c>
      <c r="AI35" s="50">
        <f>IF(AI$20&gt;0,IDEES!AI8/SUM(IDEES!AI$7:AI$12)*0.999,0)</f>
        <v>0.92298493724947483</v>
      </c>
      <c r="AJ35" s="50">
        <f>IF(AJ$20&gt;0,IDEES!AJ8/SUM(IDEES!AJ$7:AJ$12)*0.999,0)</f>
        <v>0.98890980617880597</v>
      </c>
      <c r="AK35" s="50">
        <f>IF(AK$20&gt;0,IDEES!AK8/SUM(IDEES!AK$7:AK$12)*0.999,0)</f>
        <v>0</v>
      </c>
      <c r="AL35" s="50">
        <f>IF(AL$20&gt;0,IDEES!AL8/SUM(IDEES!AL$7:AL$12)*0.999,0)</f>
        <v>0.87976573334480201</v>
      </c>
      <c r="AM35" s="50">
        <f>IF(AM$20&gt;0,IDEES!AM8/SUM(IDEES!AM$7:AM$12)*0.999,0)</f>
        <v>3.5483855290175309E-2</v>
      </c>
      <c r="AN35" s="50">
        <f>IF(AN$20&gt;0,IDEES!AN8/SUM(IDEES!AN$7:AN$12)*0.999,0)</f>
        <v>0.59678418510621167</v>
      </c>
      <c r="AO35" s="50">
        <f>IF(AO$20&gt;0,IDEES!AO8/SUM(IDEES!AO$7:AO$12)*0.999,0)</f>
        <v>0.99676037533902917</v>
      </c>
      <c r="AP35" s="18"/>
      <c r="AR35" s="4"/>
      <c r="AS35" s="4" t="str">
        <f t="shared" si="26"/>
        <v>AGR_Mot_Dri</v>
      </c>
      <c r="AT35" s="4" t="str">
        <f t="shared" si="27"/>
        <v>AGR Service - Motor drives</v>
      </c>
      <c r="AU35" s="4" t="s">
        <v>76</v>
      </c>
      <c r="AV35" s="4"/>
      <c r="AW35" s="4"/>
      <c r="AX35" s="4"/>
      <c r="AY35" s="4"/>
    </row>
    <row r="36" spans="2:51" x14ac:dyDescent="0.45">
      <c r="B36" s="18"/>
      <c r="C36" s="18" t="str">
        <f>IDEES!A9</f>
        <v>AGRELC</v>
      </c>
      <c r="D36" s="18"/>
      <c r="E36" s="18">
        <f>IF(E$20&gt;0,IDEES!E9/SUM(IDEES!E$7:E$12)*0.999,0)</f>
        <v>5.6330838323353304E-2</v>
      </c>
      <c r="F36" s="18">
        <f>IF(F$20&gt;0,IDEES!F9/SUM(IDEES!F$7:F$12)*0.999,0)</f>
        <v>9.7561976307425601E-3</v>
      </c>
      <c r="G36" s="18">
        <f>IF(G$20&gt;0,IDEES!G9/SUM(IDEES!G$7:G$12)*0.999,0)</f>
        <v>8.9606715731370759E-3</v>
      </c>
      <c r="H36" s="18">
        <f>IF(H$20&gt;0,IDEES!H9/SUM(IDEES!H$7:H$12)*0.999,0)</f>
        <v>4.8640449438202248E-2</v>
      </c>
      <c r="I36" s="18">
        <f>IF(I$20&gt;0,IDEES!I9/SUM(IDEES!I$7:I$12)*0.999,0)</f>
        <v>1.6312750959221915E-2</v>
      </c>
      <c r="J36" s="18">
        <f>IF(J$20&gt;0,IDEES!J9/SUM(IDEES!J$7:J$12)*0.999,0)</f>
        <v>0.999</v>
      </c>
      <c r="K36" s="18">
        <f>IF(K$20&gt;0,IDEES!K9/SUM(IDEES!K$7:K$12)*0.999,0)</f>
        <v>3.3679552320790992E-2</v>
      </c>
      <c r="L36" s="18">
        <f>IF(L$20&gt;0,IDEES!L9/SUM(IDEES!L$7:L$12)*0.999,0)</f>
        <v>1.7591782283884735E-2</v>
      </c>
      <c r="M36" s="18">
        <f>IF(M$20&gt;0,IDEES!M9/SUM(IDEES!M$7:M$12)*0.999,0)</f>
        <v>3.6422703391179749E-2</v>
      </c>
      <c r="N36" s="18">
        <f>IF(N$20&gt;0,IDEES!N9/SUM(IDEES!N$7:N$12)*0.999,0)</f>
        <v>2.5578911870503592E-2</v>
      </c>
      <c r="O36" s="18">
        <f>IF(O$20&gt;0,IDEES!O9/SUM(IDEES!O$7:O$12)*0.999,0)</f>
        <v>8.1125897207523449E-3</v>
      </c>
      <c r="P36" s="18">
        <f>IF(P$20&gt;0,IDEES!P9/SUM(IDEES!P$7:P$12)*0.999,0)</f>
        <v>9.8393251852814979E-3</v>
      </c>
      <c r="Q36" s="18">
        <f>IF(Q$20&gt;0,IDEES!Q9/SUM(IDEES!Q$7:Q$12)*0.999,0)</f>
        <v>2.247469066366704E-3</v>
      </c>
      <c r="R36" s="18">
        <f>IF(R$20&gt;0,IDEES!R9/SUM(IDEES!R$7:R$12)*0.999,0)</f>
        <v>1.3925196850393702E-2</v>
      </c>
      <c r="S36" s="18">
        <f>IF(S$20&gt;0,IDEES!S9/SUM(IDEES!S$7:S$12)*0.999,0)</f>
        <v>1.9343283582089549E-2</v>
      </c>
      <c r="T36" s="18">
        <f>IF(T$20&gt;0,IDEES!T9/SUM(IDEES!T$7:T$12)*0.999,0)</f>
        <v>1.5833182781217672E-2</v>
      </c>
      <c r="U36" s="18">
        <f>IF(U$20&gt;0,IDEES!U9/SUM(IDEES!U$7:U$12)*0.999,0)</f>
        <v>1.1212907751666081E-2</v>
      </c>
      <c r="V36" s="18">
        <f>IF(V$20&gt;0,IDEES!V9/SUM(IDEES!V$7:V$12)*0.999,0)</f>
        <v>1.205689655172414E-2</v>
      </c>
      <c r="W36" s="18">
        <f>IF(W$20&gt;0,IDEES!W9/SUM(IDEES!W$7:W$12)*0.999,0)</f>
        <v>6.2797276060764786E-3</v>
      </c>
      <c r="X36" s="18">
        <f>IF(X$20&gt;0,IDEES!X9/SUM(IDEES!X$7:X$12)*0.999,0)</f>
        <v>0</v>
      </c>
      <c r="Y36" s="18">
        <f>IF(Y$20&gt;0,IDEES!Y9/SUM(IDEES!Y$7:Y$12)*0.999,0)</f>
        <v>1.6836535937780596E-2</v>
      </c>
      <c r="Z36" s="18">
        <f>IF(Z$20&gt;0,IDEES!Z9/SUM(IDEES!Z$7:Z$12)*0.999,0)</f>
        <v>5.2706672739694831E-3</v>
      </c>
      <c r="AA36" s="18">
        <f>IF(AA$20&gt;0,IDEES!AA9/SUM(IDEES!AA$7:AA$12)*0.999,0)</f>
        <v>2.9076236150157104E-2</v>
      </c>
      <c r="AB36" s="18">
        <f>IF(AB$20&gt;0,IDEES!AB9/SUM(IDEES!AB$7:AB$12)*0.999,0)</f>
        <v>1.4167591564927856E-2</v>
      </c>
      <c r="AC36" s="18">
        <f>IF(AC$20&gt;0,IDEES!AC9/SUM(IDEES!AC$7:AC$12)*0.999,0)</f>
        <v>2.4072289156626507E-2</v>
      </c>
      <c r="AD36" s="18">
        <f>IF(AD$20&gt;0,IDEES!AD9/SUM(IDEES!AD$7:AD$12)*0.999,0)</f>
        <v>0</v>
      </c>
      <c r="AE36" s="18">
        <f>IF(AE$20&gt;0,IDEES!AE9/SUM(IDEES!AE$7:AE$12)*0.999,0)</f>
        <v>1.8170378619153674E-2</v>
      </c>
      <c r="AF36" s="18">
        <f>IF(AF$20&gt;0,IDEES!AF9/SUM(IDEES!AF$7:AF$12)*0.999,0)</f>
        <v>4.9963776776684753E-2</v>
      </c>
      <c r="AG36" s="50">
        <f>IF(AG$20&gt;0,IDEES!AG9/SUM(IDEES!AG$7:AG$12)*0.999,0)</f>
        <v>4.3027029058557188E-3</v>
      </c>
      <c r="AH36" s="50">
        <f>IF(AH$20&gt;0,IDEES!AH9/SUM(IDEES!AH$7:AH$12)*0.999,0)</f>
        <v>4.7722224887231487E-4</v>
      </c>
      <c r="AI36" s="50">
        <f>IF(AI$20&gt;0,IDEES!AI9/SUM(IDEES!AI$7:AI$12)*0.999,0)</f>
        <v>1.9082517327879244E-3</v>
      </c>
      <c r="AJ36" s="50">
        <f>IF(AJ$20&gt;0,IDEES!AJ9/SUM(IDEES!AJ$7:AJ$12)*0.999,0)</f>
        <v>1.0090193821194068E-2</v>
      </c>
      <c r="AK36" s="50">
        <f>IF(AK$20&gt;0,IDEES!AK9/SUM(IDEES!AK$7:AK$12)*0.999,0)</f>
        <v>0.999</v>
      </c>
      <c r="AL36" s="50">
        <f>IF(AL$20&gt;0,IDEES!AL9/SUM(IDEES!AL$7:AL$12)*0.999,0)</f>
        <v>0.11923426665519807</v>
      </c>
      <c r="AM36" s="50">
        <f>IF(AM$20&gt;0,IDEES!AM9/SUM(IDEES!AM$7:AM$12)*0.999,0)</f>
        <v>1.6684553017586208E-4</v>
      </c>
      <c r="AN36" s="50">
        <f>IF(AN$20&gt;0,IDEES!AN9/SUM(IDEES!AN$7:AN$12)*0.999,0)</f>
        <v>1.71209066803962E-3</v>
      </c>
      <c r="AO36" s="50">
        <f>IF(AO$20&gt;0,IDEES!AO9/SUM(IDEES!AO$7:AO$12)*0.999,0)</f>
        <v>2.2396246609708353E-3</v>
      </c>
      <c r="AP36" s="18"/>
      <c r="AR36" s="4"/>
      <c r="AS36" s="4" t="str">
        <f t="shared" si="26"/>
        <v>AGR_Pum_Dev_Dis</v>
      </c>
      <c r="AT36" s="4" t="str">
        <f t="shared" si="27"/>
        <v>AGR Service - Pumping devices (diesel)</v>
      </c>
      <c r="AU36" s="4" t="s">
        <v>76</v>
      </c>
      <c r="AV36" s="4"/>
      <c r="AW36" s="4"/>
      <c r="AX36" s="4"/>
      <c r="AY36" s="4"/>
    </row>
    <row r="37" spans="2:51" x14ac:dyDescent="0.45">
      <c r="B37" s="18"/>
      <c r="C37" s="18" t="str">
        <f>IDEES!A10</f>
        <v>AGRGAS</v>
      </c>
      <c r="D37" s="18"/>
      <c r="E37" s="18">
        <f>IF(E$20&gt;0,IDEES!E10/SUM(IDEES!E$7:E$12)*0.999,0)</f>
        <v>0.1754730538922156</v>
      </c>
      <c r="F37" s="18">
        <f>IF(F$20&gt;0,IDEES!F10/SUM(IDEES!F$7:F$12)*0.999,0)</f>
        <v>0.4797278243282288</v>
      </c>
      <c r="G37" s="18">
        <f>IF(G$20&gt;0,IDEES!G10/SUM(IDEES!G$7:G$12)*0.999,0)</f>
        <v>0.15164213431462739</v>
      </c>
      <c r="H37" s="18">
        <f>IF(H$20&gt;0,IDEES!H10/SUM(IDEES!H$7:H$12)*0.999,0)</f>
        <v>0</v>
      </c>
      <c r="I37" s="18">
        <f>IF(I$20&gt;0,IDEES!I10/SUM(IDEES!I$7:I$12)*0.999,0)</f>
        <v>0.16223610243597753</v>
      </c>
      <c r="J37" s="18">
        <f>IF(J$20&gt;0,IDEES!J10/SUM(IDEES!J$7:J$12)*0.999,0)</f>
        <v>0</v>
      </c>
      <c r="K37" s="18">
        <f>IF(K$20&gt;0,IDEES!K10/SUM(IDEES!K$7:K$12)*0.999,0)</f>
        <v>7.2297857731392468E-2</v>
      </c>
      <c r="L37" s="18">
        <f>IF(L$20&gt;0,IDEES!L10/SUM(IDEES!L$7:L$12)*0.999,0)</f>
        <v>0.26654215581643542</v>
      </c>
      <c r="M37" s="18">
        <f>IF(M$20&gt;0,IDEES!M10/SUM(IDEES!M$7:M$12)*0.999,0)</f>
        <v>0</v>
      </c>
      <c r="N37" s="18">
        <f>IF(N$20&gt;0,IDEES!N10/SUM(IDEES!N$7:N$12)*0.999,0)</f>
        <v>5.5574865107913658E-2</v>
      </c>
      <c r="O37" s="18">
        <f>IF(O$20&gt;0,IDEES!O10/SUM(IDEES!O$7:O$12)*0.999,0)</f>
        <v>9.8293183842405832E-2</v>
      </c>
      <c r="P37" s="18">
        <f>IF(P$20&gt;0,IDEES!P10/SUM(IDEES!P$7:P$12)*0.999,0)</f>
        <v>0.12820348459238071</v>
      </c>
      <c r="Q37" s="18">
        <f>IF(Q$20&gt;0,IDEES!Q10/SUM(IDEES!Q$7:Q$12)*0.999,0)</f>
        <v>0.12979133858267719</v>
      </c>
      <c r="R37" s="18">
        <f>IF(R$20&gt;0,IDEES!R10/SUM(IDEES!R$7:R$12)*0.999,0)</f>
        <v>0.3056102362204724</v>
      </c>
      <c r="S37" s="18">
        <f>IF(S$20&gt;0,IDEES!S10/SUM(IDEES!S$7:S$12)*0.999,0)</f>
        <v>0</v>
      </c>
      <c r="T37" s="18">
        <f>IF(T$20&gt;0,IDEES!T10/SUM(IDEES!T$7:T$12)*0.999,0)</f>
        <v>4.8319920508482946E-2</v>
      </c>
      <c r="U37" s="18">
        <f>IF(U$20&gt;0,IDEES!U10/SUM(IDEES!U$7:U$12)*0.999,0)</f>
        <v>0.57746474921080315</v>
      </c>
      <c r="V37" s="18">
        <f>IF(V$20&gt;0,IDEES!V10/SUM(IDEES!V$7:V$12)*0.999,0)</f>
        <v>0.31864655172413797</v>
      </c>
      <c r="W37" s="18">
        <f>IF(W$20&gt;0,IDEES!W10/SUM(IDEES!W$7:W$12)*0.999,0)</f>
        <v>0.1713842325825039</v>
      </c>
      <c r="X37" s="18">
        <f>IF(X$20&gt;0,IDEES!X10/SUM(IDEES!X$7:X$12)*0.999,0)</f>
        <v>0</v>
      </c>
      <c r="Y37" s="18">
        <f>IF(Y$20&gt;0,IDEES!Y10/SUM(IDEES!Y$7:Y$12)*0.999,0)</f>
        <v>0.76759423393056958</v>
      </c>
      <c r="Z37" s="18">
        <f>IF(Z$20&gt;0,IDEES!Z10/SUM(IDEES!Z$7:Z$12)*0.999,0)</f>
        <v>2.1784160783420634E-2</v>
      </c>
      <c r="AA37" s="18">
        <f>IF(AA$20&gt;0,IDEES!AA10/SUM(IDEES!AA$7:AA$12)*0.999,0)</f>
        <v>3.3867206879444348E-2</v>
      </c>
      <c r="AB37" s="18">
        <f>IF(AB$20&gt;0,IDEES!AB10/SUM(IDEES!AB$7:AB$12)*0.999,0)</f>
        <v>0.44831187569367376</v>
      </c>
      <c r="AC37" s="18">
        <f>IF(AC$20&gt;0,IDEES!AC10/SUM(IDEES!AC$7:AC$12)*0.999,0)</f>
        <v>5.5054216867469884E-2</v>
      </c>
      <c r="AD37" s="18">
        <f>IF(AD$20&gt;0,IDEES!AD10/SUM(IDEES!AD$7:AD$12)*0.999,0)</f>
        <v>0</v>
      </c>
      <c r="AE37" s="18">
        <f>IF(AE$20&gt;0,IDEES!AE10/SUM(IDEES!AE$7:AE$12)*0.999,0)</f>
        <v>0.26773496659242757</v>
      </c>
      <c r="AF37" s="18">
        <f>IF(AF$20&gt;0,IDEES!AF10/SUM(IDEES!AF$7:AF$12)*0.999,0)</f>
        <v>0.85737473568079436</v>
      </c>
      <c r="AG37" s="50">
        <f>IF(AG$20&gt;0,IDEES!AG10/SUM(IDEES!AG$7:AG$12)*0.999,0)</f>
        <v>0.97704862197048636</v>
      </c>
      <c r="AH37" s="50">
        <f>IF(AH$20&gt;0,IDEES!AH10/SUM(IDEES!AH$7:AH$12)*0.999,0)</f>
        <v>0</v>
      </c>
      <c r="AI37" s="50">
        <f>IF(AI$20&gt;0,IDEES!AI10/SUM(IDEES!AI$7:AI$12)*0.999,0)</f>
        <v>7.3090373610561685E-2</v>
      </c>
      <c r="AJ37" s="50">
        <f>IF(AJ$20&gt;0,IDEES!AJ10/SUM(IDEES!AJ$7:AJ$12)*0.999,0)</f>
        <v>0</v>
      </c>
      <c r="AK37" s="50">
        <f>IF(AK$20&gt;0,IDEES!AK10/SUM(IDEES!AK$7:AK$12)*0.999,0)</f>
        <v>0</v>
      </c>
      <c r="AL37" s="50">
        <f>IF(AL$20&gt;0,IDEES!AL10/SUM(IDEES!AL$7:AL$12)*0.999,0)</f>
        <v>0</v>
      </c>
      <c r="AM37" s="50">
        <f>IF(AM$20&gt;0,IDEES!AM10/SUM(IDEES!AM$7:AM$12)*0.999,0)</f>
        <v>0</v>
      </c>
      <c r="AN37" s="50">
        <f>IF(AN$20&gt;0,IDEES!AN10/SUM(IDEES!AN$7:AN$12)*0.999,0)</f>
        <v>0.29496410955973801</v>
      </c>
      <c r="AO37" s="50">
        <f>IF(AO$20&gt;0,IDEES!AO10/SUM(IDEES!AO$7:AO$12)*0.999,0)</f>
        <v>0</v>
      </c>
      <c r="AP37" s="18"/>
      <c r="AR37" s="4"/>
      <c r="AS37" s="4" t="str">
        <f t="shared" si="26"/>
        <v>AGR_Pum_Dev_Ele</v>
      </c>
      <c r="AT37" s="4" t="str">
        <f t="shared" si="27"/>
        <v>AGR Service - Pumping devices (electric)</v>
      </c>
      <c r="AU37" s="4" t="s">
        <v>76</v>
      </c>
      <c r="AV37" s="4"/>
      <c r="AW37" s="4"/>
      <c r="AX37" s="4"/>
      <c r="AY37" s="4"/>
    </row>
    <row r="38" spans="2:51" x14ac:dyDescent="0.45">
      <c r="B38" s="18"/>
      <c r="C38" s="18" t="str">
        <f>IDEES!A11</f>
        <v>AGRGEO</v>
      </c>
      <c r="D38" s="18"/>
      <c r="E38" s="18">
        <f>IF(E$20&gt;0,IDEES!E11/SUM(IDEES!E$7:E$12)*0.999,0)</f>
        <v>0</v>
      </c>
      <c r="F38" s="18">
        <f>IF(F$20&gt;0,IDEES!F11/SUM(IDEES!F$7:F$12)*0.999,0)</f>
        <v>0</v>
      </c>
      <c r="G38" s="18">
        <f>IF(G$20&gt;0,IDEES!G11/SUM(IDEES!G$7:G$12)*0.999,0)</f>
        <v>0</v>
      </c>
      <c r="H38" s="18">
        <f>IF(H$20&gt;0,IDEES!H11/SUM(IDEES!H$7:H$12)*0.999,0)</f>
        <v>0</v>
      </c>
      <c r="I38" s="18">
        <f>IF(I$20&gt;0,IDEES!I11/SUM(IDEES!I$7:I$12)*0.999,0)</f>
        <v>0</v>
      </c>
      <c r="J38" s="18">
        <f>IF(J$20&gt;0,IDEES!J11/SUM(IDEES!J$7:J$12)*0.999,0)</f>
        <v>0</v>
      </c>
      <c r="K38" s="18">
        <f>IF(K$20&gt;0,IDEES!K11/SUM(IDEES!K$7:K$12)*0.999,0)</f>
        <v>0</v>
      </c>
      <c r="L38" s="18">
        <f>IF(L$20&gt;0,IDEES!L11/SUM(IDEES!L$7:L$12)*0.999,0)</f>
        <v>0</v>
      </c>
      <c r="M38" s="18">
        <f>IF(M$20&gt;0,IDEES!M11/SUM(IDEES!M$7:M$12)*0.999,0)</f>
        <v>5.9246537175608981E-2</v>
      </c>
      <c r="N38" s="18">
        <f>IF(N$20&gt;0,IDEES!N11/SUM(IDEES!N$7:N$12)*0.999,0)</f>
        <v>8.1852517985611505E-3</v>
      </c>
      <c r="O38" s="18">
        <f>IF(O$20&gt;0,IDEES!O11/SUM(IDEES!O$7:O$12)*0.999,0)</f>
        <v>0</v>
      </c>
      <c r="P38" s="18">
        <f>IF(P$20&gt;0,IDEES!P11/SUM(IDEES!P$7:P$12)*0.999,0)</f>
        <v>7.7610518788194006E-3</v>
      </c>
      <c r="Q38" s="18">
        <f>IF(Q$20&gt;0,IDEES!Q11/SUM(IDEES!Q$7:Q$12)*0.999,0)</f>
        <v>0</v>
      </c>
      <c r="R38" s="18">
        <f>IF(R$20&gt;0,IDEES!R11/SUM(IDEES!R$7:R$12)*0.999,0)</f>
        <v>0.10544881889763778</v>
      </c>
      <c r="S38" s="18">
        <f>IF(S$20&gt;0,IDEES!S11/SUM(IDEES!S$7:S$12)*0.999,0)</f>
        <v>0</v>
      </c>
      <c r="T38" s="18">
        <f>IF(T$20&gt;0,IDEES!T11/SUM(IDEES!T$7:T$12)*0.999,0)</f>
        <v>5.5703269991952319E-2</v>
      </c>
      <c r="U38" s="18">
        <f>IF(U$20&gt;0,IDEES!U11/SUM(IDEES!U$7:U$12)*0.999,0)</f>
        <v>0</v>
      </c>
      <c r="V38" s="18">
        <f>IF(V$20&gt;0,IDEES!V11/SUM(IDEES!V$7:V$12)*0.999,0)</f>
        <v>0</v>
      </c>
      <c r="W38" s="18">
        <f>IF(W$20&gt;0,IDEES!W11/SUM(IDEES!W$7:W$12)*0.999,0)</f>
        <v>0</v>
      </c>
      <c r="X38" s="18">
        <f>IF(X$20&gt;0,IDEES!X11/SUM(IDEES!X$7:X$12)*0.999,0)</f>
        <v>0</v>
      </c>
      <c r="Y38" s="18">
        <f>IF(Y$20&gt;0,IDEES!Y11/SUM(IDEES!Y$7:Y$12)*0.999,0)</f>
        <v>7.8662503971597894E-3</v>
      </c>
      <c r="Z38" s="18">
        <f>IF(Z$20&gt;0,IDEES!Z11/SUM(IDEES!Z$7:Z$12)*0.999,0)</f>
        <v>0</v>
      </c>
      <c r="AA38" s="18">
        <f>IF(AA$20&gt;0,IDEES!AA11/SUM(IDEES!AA$7:AA$12)*0.999,0)</f>
        <v>0</v>
      </c>
      <c r="AB38" s="18">
        <f>IF(AB$20&gt;0,IDEES!AB11/SUM(IDEES!AB$7:AB$12)*0.999,0)</f>
        <v>0</v>
      </c>
      <c r="AC38" s="18">
        <f>IF(AC$20&gt;0,IDEES!AC11/SUM(IDEES!AC$7:AC$12)*0.999,0)</f>
        <v>0</v>
      </c>
      <c r="AD38" s="18">
        <f>IF(AD$20&gt;0,IDEES!AD11/SUM(IDEES!AD$7:AD$12)*0.999,0)</f>
        <v>0.19969176598049837</v>
      </c>
      <c r="AE38" s="18">
        <f>IF(AE$20&gt;0,IDEES!AE11/SUM(IDEES!AE$7:AE$12)*0.999,0)</f>
        <v>1.4462138084632516E-2</v>
      </c>
      <c r="AF38" s="18">
        <f>IF(AF$20&gt;0,IDEES!AF11/SUM(IDEES!AF$7:AF$12)*0.999,0)</f>
        <v>0</v>
      </c>
      <c r="AG38" s="50">
        <f>IF(AG$20&gt;0,IDEES!AG11/SUM(IDEES!AG$7:AG$12)*0.999,0)</f>
        <v>1.4565129460414857E-2</v>
      </c>
      <c r="AH38" s="50">
        <f>IF(AH$20&gt;0,IDEES!AH11/SUM(IDEES!AH$7:AH$12)*0.999,0)</f>
        <v>0.31362341077310063</v>
      </c>
      <c r="AI38" s="50">
        <f>IF(AI$20&gt;0,IDEES!AI11/SUM(IDEES!AI$7:AI$12)*0.999,0)</f>
        <v>0</v>
      </c>
      <c r="AJ38" s="50">
        <f>IF(AJ$20&gt;0,IDEES!AJ11/SUM(IDEES!AJ$7:AJ$12)*0.999,0)</f>
        <v>0</v>
      </c>
      <c r="AK38" s="50">
        <f>IF(AK$20&gt;0,IDEES!AK11/SUM(IDEES!AK$7:AK$12)*0.999,0)</f>
        <v>0</v>
      </c>
      <c r="AL38" s="50">
        <f>IF(AL$20&gt;0,IDEES!AL11/SUM(IDEES!AL$7:AL$12)*0.999,0)</f>
        <v>0</v>
      </c>
      <c r="AM38" s="50">
        <f>IF(AM$20&gt;0,IDEES!AM11/SUM(IDEES!AM$7:AM$12)*0.999,0)</f>
        <v>0.96334929917964873</v>
      </c>
      <c r="AN38" s="50">
        <f>IF(AN$20&gt;0,IDEES!AN11/SUM(IDEES!AN$7:AN$12)*0.999,0)</f>
        <v>0.10553961466601068</v>
      </c>
      <c r="AO38" s="50">
        <f>IF(AO$20&gt;0,IDEES!AO11/SUM(IDEES!AO$7:AO$12)*0.999,0)</f>
        <v>0</v>
      </c>
      <c r="AP38" s="18"/>
      <c r="AR38" s="4"/>
      <c r="AS38" s="4" t="str">
        <f t="shared" si="26"/>
        <v>AGR_Spe_Ele_Use</v>
      </c>
      <c r="AT38" s="4" t="str">
        <f t="shared" si="27"/>
        <v>AGR Service - Specific electricity uses</v>
      </c>
      <c r="AU38" s="4" t="s">
        <v>76</v>
      </c>
      <c r="AV38" s="4"/>
      <c r="AW38" s="4"/>
      <c r="AX38" s="4"/>
      <c r="AY38" s="4"/>
    </row>
    <row r="39" spans="2:51" x14ac:dyDescent="0.45">
      <c r="B39" s="15"/>
      <c r="C39" s="15" t="str">
        <f>IDEES!A12</f>
        <v>AGRSOL</v>
      </c>
      <c r="D39" s="15"/>
      <c r="E39" s="15">
        <f>IF(E$20&gt;0,IDEES!E12/SUM(IDEES!E$7:E$12)*0.999,0)</f>
        <v>3.1738023952095816E-2</v>
      </c>
      <c r="F39" s="15">
        <f>IF(F$20&gt;0,IDEES!F12/SUM(IDEES!F$7:F$12)*0.999,0)</f>
        <v>0</v>
      </c>
      <c r="G39" s="15">
        <f>IF(G$20&gt;0,IDEES!G12/SUM(IDEES!G$7:G$12)*0.999,0)</f>
        <v>0</v>
      </c>
      <c r="H39" s="15">
        <f>IF(H$20&gt;0,IDEES!H12/SUM(IDEES!H$7:H$12)*0.999,0)</f>
        <v>0</v>
      </c>
      <c r="I39" s="15">
        <f>IF(I$20&gt;0,IDEES!I12/SUM(IDEES!I$7:I$12)*0.999,0)</f>
        <v>0</v>
      </c>
      <c r="J39" s="15">
        <f>IF(J$20&gt;0,IDEES!J12/SUM(IDEES!J$7:J$12)*0.999,0)</f>
        <v>0</v>
      </c>
      <c r="K39" s="15">
        <f>IF(K$20&gt;0,IDEES!K12/SUM(IDEES!K$7:K$12)*0.999,0)</f>
        <v>0</v>
      </c>
      <c r="L39" s="15">
        <f>IF(L$20&gt;0,IDEES!L12/SUM(IDEES!L$7:L$12)*0.999,0)</f>
        <v>0</v>
      </c>
      <c r="M39" s="15">
        <f>IF(M$20&gt;0,IDEES!M12/SUM(IDEES!M$7:M$12)*0.999,0)</f>
        <v>0</v>
      </c>
      <c r="N39" s="15">
        <f>IF(N$20&gt;0,IDEES!N12/SUM(IDEES!N$7:N$12)*0.999,0)</f>
        <v>2.1461330935251795E-3</v>
      </c>
      <c r="O39" s="15">
        <f>IF(O$20&gt;0,IDEES!O12/SUM(IDEES!O$7:O$12)*0.999,0)</f>
        <v>0</v>
      </c>
      <c r="P39" s="15">
        <f>IF(P$20&gt;0,IDEES!P12/SUM(IDEES!P$7:P$12)*0.999,0)</f>
        <v>0</v>
      </c>
      <c r="Q39" s="15">
        <f>IF(Q$20&gt;0,IDEES!Q12/SUM(IDEES!Q$7:Q$12)*0.999,0)</f>
        <v>0</v>
      </c>
      <c r="R39" s="15">
        <f>IF(R$20&gt;0,IDEES!R12/SUM(IDEES!R$7:R$12)*0.999,0)</f>
        <v>0</v>
      </c>
      <c r="S39" s="15">
        <f>IF(S$20&gt;0,IDEES!S12/SUM(IDEES!S$7:S$12)*0.999,0)</f>
        <v>0</v>
      </c>
      <c r="T39" s="15">
        <f>IF(T$20&gt;0,IDEES!T12/SUM(IDEES!T$7:T$12)*0.999,0)</f>
        <v>2.1985974017442156E-3</v>
      </c>
      <c r="U39" s="15">
        <f>IF(U$20&gt;0,IDEES!U12/SUM(IDEES!U$7:U$12)*0.999,0)</f>
        <v>0</v>
      </c>
      <c r="V39" s="15">
        <f>IF(V$20&gt;0,IDEES!V12/SUM(IDEES!V$7:V$12)*0.999,0)</f>
        <v>0</v>
      </c>
      <c r="W39" s="15">
        <f>IF(W$20&gt;0,IDEES!W12/SUM(IDEES!W$7:W$12)*0.999,0)</f>
        <v>0</v>
      </c>
      <c r="X39" s="15">
        <f>IF(X$20&gt;0,IDEES!X12/SUM(IDEES!X$7:X$12)*0.999,0)</f>
        <v>0</v>
      </c>
      <c r="Y39" s="15">
        <f>IF(Y$20&gt;0,IDEES!Y12/SUM(IDEES!Y$7:Y$12)*0.999,0)</f>
        <v>0</v>
      </c>
      <c r="Z39" s="15">
        <f>IF(Z$20&gt;0,IDEES!Z12/SUM(IDEES!Z$7:Z$12)*0.999,0)</f>
        <v>0</v>
      </c>
      <c r="AA39" s="15">
        <f>IF(AA$20&gt;0,IDEES!AA12/SUM(IDEES!AA$7:AA$12)*0.999,0)</f>
        <v>0</v>
      </c>
      <c r="AB39" s="15">
        <f>IF(AB$20&gt;0,IDEES!AB12/SUM(IDEES!AB$7:AB$12)*0.999,0)</f>
        <v>0</v>
      </c>
      <c r="AC39" s="15">
        <f>IF(AC$20&gt;0,IDEES!AC12/SUM(IDEES!AC$7:AC$12)*0.999,0)</f>
        <v>0</v>
      </c>
      <c r="AD39" s="15">
        <f>IF(AD$20&gt;0,IDEES!AD12/SUM(IDEES!AD$7:AD$12)*0.999,0)</f>
        <v>0</v>
      </c>
      <c r="AE39" s="15">
        <f>IF(AE$20&gt;0,IDEES!AE12/SUM(IDEES!AE$7:AE$12)*0.999,0)</f>
        <v>0</v>
      </c>
      <c r="AF39" s="15">
        <f>IF(AF$20&gt;0,IDEES!AF12/SUM(IDEES!AF$7:AF$12)*0.999,0)</f>
        <v>0</v>
      </c>
      <c r="AG39" s="49">
        <f>IF(AG$20&gt;0,IDEES!AG12/SUM(IDEES!AG$7:AG$12)*0.999,0)</f>
        <v>3.0835456632430113E-3</v>
      </c>
      <c r="AH39" s="49">
        <f>IF(AH$20&gt;0,IDEES!AH12/SUM(IDEES!AH$7:AH$12)*0.999,0)</f>
        <v>0</v>
      </c>
      <c r="AI39" s="49">
        <f>IF(AI$20&gt;0,IDEES!AI12/SUM(IDEES!AI$7:AI$12)*0.999,0)</f>
        <v>0</v>
      </c>
      <c r="AJ39" s="49">
        <f>IF(AJ$20&gt;0,IDEES!AJ12/SUM(IDEES!AJ$7:AJ$12)*0.999,0)</f>
        <v>0</v>
      </c>
      <c r="AK39" s="49">
        <f>IF(AK$20&gt;0,IDEES!AK12/SUM(IDEES!AK$7:AK$12)*0.999,0)</f>
        <v>0</v>
      </c>
      <c r="AL39" s="49">
        <f>IF(AL$20&gt;0,IDEES!AL12/SUM(IDEES!AL$7:AL$12)*0.999,0)</f>
        <v>0</v>
      </c>
      <c r="AM39" s="49">
        <f>IF(AM$20&gt;0,IDEES!AM12/SUM(IDEES!AM$7:AM$12)*0.999,0)</f>
        <v>0</v>
      </c>
      <c r="AN39" s="49">
        <f>IF(AN$20&gt;0,IDEES!AN12/SUM(IDEES!AN$7:AN$12)*0.999,0)</f>
        <v>0</v>
      </c>
      <c r="AO39" s="49">
        <f>IF(AO$20&gt;0,IDEES!AO12/SUM(IDEES!AO$7:AO$12)*0.999,0)</f>
        <v>0</v>
      </c>
      <c r="AP39" s="15"/>
      <c r="AR39" s="4"/>
      <c r="AS39" s="4" t="str">
        <f t="shared" si="26"/>
        <v>AGR_Spe_Het_Use</v>
      </c>
      <c r="AT39" s="4" t="str">
        <f t="shared" si="27"/>
        <v>AGR Service - Specific heat uses</v>
      </c>
      <c r="AU39" s="4" t="s">
        <v>76</v>
      </c>
      <c r="AV39" s="4"/>
      <c r="AW39" s="4"/>
      <c r="AX39" s="4"/>
      <c r="AY39" s="4"/>
    </row>
    <row r="40" spans="2:51" x14ac:dyDescent="0.45">
      <c r="B40" s="9" t="str">
        <f>AS21</f>
        <v>AGR_Mot_Dri-Tech</v>
      </c>
      <c r="C40" s="9" t="s">
        <v>52</v>
      </c>
      <c r="D40" s="9" t="str">
        <f>C21</f>
        <v>AGR_Mot_Dri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>
        <v>1</v>
      </c>
      <c r="AR40" s="4"/>
      <c r="AS40" s="4" t="str">
        <f t="shared" si="26"/>
        <v>AGR_Ven</v>
      </c>
      <c r="AT40" s="4" t="str">
        <f t="shared" si="27"/>
        <v>AGR Service - Ventilation</v>
      </c>
      <c r="AU40" s="4" t="s">
        <v>76</v>
      </c>
      <c r="AV40" s="4"/>
      <c r="AW40" s="4"/>
      <c r="AX40" s="4"/>
      <c r="AY40" s="4"/>
    </row>
    <row r="41" spans="2:51" x14ac:dyDescent="0.45">
      <c r="B41" s="15" t="str">
        <f>AS22</f>
        <v>AGR_Pum_Dev_Dis-Tech</v>
      </c>
      <c r="C41" s="15" t="s">
        <v>54</v>
      </c>
      <c r="D41" s="15" t="str">
        <f>C22</f>
        <v>AGR_Pum_Dev_Dis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>
        <v>1</v>
      </c>
      <c r="AS41" t="s">
        <v>90</v>
      </c>
    </row>
    <row r="42" spans="2:51" x14ac:dyDescent="0.45">
      <c r="B42" t="str">
        <f>AS23</f>
        <v>AGR_Pum_Dev_Ele-Tech</v>
      </c>
      <c r="C42" t="s">
        <v>52</v>
      </c>
      <c r="D42" t="str">
        <f>C23</f>
        <v>AGR_Pum_Dev_Ele</v>
      </c>
      <c r="AP42">
        <v>1</v>
      </c>
      <c r="AS42" t="s">
        <v>58</v>
      </c>
      <c r="AT42" s="4" t="str">
        <f>"AGR Fuel - "&amp;VLOOKUP(RIGHT(AS42,3),Names!$A$2:$B$124,2,FALSE)</f>
        <v>AGR Fuel - Biomass</v>
      </c>
      <c r="AU42" s="4" t="s">
        <v>76</v>
      </c>
    </row>
    <row r="43" spans="2:51" x14ac:dyDescent="0.45">
      <c r="B43" s="9" t="str">
        <f>AS24</f>
        <v>AGR_Spe_Ele_Use-Tech</v>
      </c>
      <c r="C43" s="9" t="s">
        <v>52</v>
      </c>
      <c r="D43" s="9" t="str">
        <f>C24</f>
        <v>AGR_Spe_Ele_Use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>
        <v>1</v>
      </c>
      <c r="AS43" t="s">
        <v>61</v>
      </c>
      <c r="AT43" s="4" t="str">
        <f>"AGR Fuel - "&amp;VLOOKUP(RIGHT(AS43,3),Names!$A$2:$B$124,2,FALSE)</f>
        <v>AGR Fuel - Coal</v>
      </c>
      <c r="AU43" s="4" t="s">
        <v>76</v>
      </c>
    </row>
    <row r="44" spans="2:51" x14ac:dyDescent="0.45">
      <c r="B44" s="12" t="str">
        <f>AS25</f>
        <v>AGR_Spe_Het_Use-Tech</v>
      </c>
      <c r="C44" s="12"/>
      <c r="D44" s="12" t="str">
        <f>C25</f>
        <v>AGR_Spe_Het_Use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S44" t="s">
        <v>54</v>
      </c>
      <c r="AT44" s="4" t="str">
        <f>"AGR Fuel - "&amp;VLOOKUP(RIGHT(AS44,3),Names!$A$2:$B$124,2,FALSE)</f>
        <v>AGR Fuel - Diesel</v>
      </c>
      <c r="AU44" s="4" t="s">
        <v>76</v>
      </c>
    </row>
    <row r="45" spans="2:51" x14ac:dyDescent="0.45">
      <c r="B45" s="18"/>
      <c r="C45" s="18" t="str">
        <f>IDEES!A18</f>
        <v>AGRBIO</v>
      </c>
      <c r="D45" s="18"/>
      <c r="E45" s="18">
        <f>IFERROR(IF(E$25&gt;0,IDEES!E18/SUM(IDEES!E$18:E$24)*0.999,0),"")</f>
        <v>0.86336288684915929</v>
      </c>
      <c r="F45" s="18">
        <f>IFERROR(IF(F$25&gt;0,IDEES!F18/SUM(IDEES!F$18:F$24)*0.999,0),"")</f>
        <v>3.3633146976607332E-2</v>
      </c>
      <c r="G45" s="18">
        <f>IFERROR(IF(G$25&gt;0,IDEES!G18/SUM(IDEES!G$18:G$24)*0.999,0),"")</f>
        <v>7.4148000000000006E-2</v>
      </c>
      <c r="H45" s="18">
        <f>IFERROR(IF(H$25&gt;0,IDEES!H18/SUM(IDEES!H$18:H$24)*0.999,0),"")</f>
        <v>0</v>
      </c>
      <c r="I45" s="18">
        <f>IFERROR(IF(I$25&gt;0,IDEES!I18/SUM(IDEES!I$18:I$24)*0.999,0),"")</f>
        <v>8.8225295857988162E-2</v>
      </c>
      <c r="J45" s="18">
        <f>IFERROR(IF(J$25&gt;0,IDEES!J18/SUM(IDEES!J$18:J$24)*0.999,0),"")</f>
        <v>0</v>
      </c>
      <c r="K45" s="18">
        <f>IFERROR(IF(K$25&gt;0,IDEES!K18/SUM(IDEES!K$18:K$24)*0.999,0),"")</f>
        <v>0.17013537117903926</v>
      </c>
      <c r="L45" s="18">
        <f>IFERROR(IF(L$25&gt;0,IDEES!L18/SUM(IDEES!L$18:L$24)*0.999,0),"")</f>
        <v>0.13371230769230771</v>
      </c>
      <c r="M45" s="18">
        <f>IFERROR(IF(M$25&gt;0,IDEES!M18/SUM(IDEES!M$18:M$24)*0.999,0),"")</f>
        <v>0.10783960008693762</v>
      </c>
      <c r="N45" s="18">
        <f>IFERROR(IF(N$25&gt;0,IDEES!N18/SUM(IDEES!N$18:N$24)*0.999,0),"")</f>
        <v>7.177949070887818E-2</v>
      </c>
      <c r="O45" s="18">
        <f>IFERROR(IF(O$25&gt;0,IDEES!O18/SUM(IDEES!O$18:O$24)*0.999,0),"")</f>
        <v>0.31060397457314559</v>
      </c>
      <c r="P45" s="18">
        <f>IFERROR(IF(P$25&gt;0,IDEES!P18/SUM(IDEES!P$18:P$24)*0.999,0),"")</f>
        <v>3.0126131426502532E-2</v>
      </c>
      <c r="Q45" s="18">
        <f>IFERROR(IF(Q$25&gt;0,IDEES!Q18/SUM(IDEES!Q$18:Q$24)*0.999,0),"")</f>
        <v>0</v>
      </c>
      <c r="R45" s="18">
        <f>IFERROR(IF(R$25&gt;0,IDEES!R18/SUM(IDEES!R$18:R$24)*0.999,0),"")</f>
        <v>6.4966675294422155E-2</v>
      </c>
      <c r="S45" s="18">
        <f>IFERROR(IF(S$25&gt;0,IDEES!S18/SUM(IDEES!S$18:S$24)*0.999,0),"")</f>
        <v>5.3721711853013665E-3</v>
      </c>
      <c r="T45" s="18">
        <f>IFERROR(IF(T$25&gt;0,IDEES!T18/SUM(IDEES!T$18:T$24)*0.999,0),"")</f>
        <v>0.34478376832811031</v>
      </c>
      <c r="U45" s="18">
        <f>IFERROR(IF(U$25&gt;0,IDEES!U18/SUM(IDEES!U$18:U$24)*0.999,0),"")</f>
        <v>0.30030779867256641</v>
      </c>
      <c r="V45" s="18">
        <f>IFERROR(IF(V$25&gt;0,IDEES!V18/SUM(IDEES!V$18:V$24)*0.999,0),"")</f>
        <v>0</v>
      </c>
      <c r="W45" s="18">
        <f>IFERROR(IF(W$25&gt;0,IDEES!W18/SUM(IDEES!W$18:W$24)*0.999,0),"")</f>
        <v>0.27852691337258201</v>
      </c>
      <c r="X45" s="18">
        <f>IFERROR(IF(X$25&gt;0,IDEES!X18/SUM(IDEES!X$18:X$24)*0.999,0),"")</f>
        <v>0</v>
      </c>
      <c r="Y45" s="18">
        <f>IFERROR(IF(Y$25&gt;0,IDEES!Y18/SUM(IDEES!Y$18:Y$24)*0.999,0),"")</f>
        <v>1.2730036872247186E-2</v>
      </c>
      <c r="Z45" s="18">
        <f>IFERROR(IF(Z$25&gt;0,IDEES!Z18/SUM(IDEES!Z$18:Z$24)*0.999,0),"")</f>
        <v>0.25864130848231259</v>
      </c>
      <c r="AA45" s="18">
        <f>IFERROR(IF(AA$25&gt;0,IDEES!AA18/SUM(IDEES!AA$18:AA$24)*0.999,0),"")</f>
        <v>0</v>
      </c>
      <c r="AB45" s="18">
        <f>IFERROR(IF(AB$25&gt;0,IDEES!AB18/SUM(IDEES!AB$18:AB$24)*0.999,0),"")</f>
        <v>7.4441295546558706E-2</v>
      </c>
      <c r="AC45" s="18">
        <f>IFERROR(IF(AC$25&gt;0,IDEES!AC18/SUM(IDEES!AC$18:AC$24)*0.999,0),"")</f>
        <v>0.91327105012827525</v>
      </c>
      <c r="AD45" s="18">
        <f>IFERROR(IF(AD$25&gt;0,IDEES!AD18/SUM(IDEES!AD$18:AD$24)*0.999,0),"")</f>
        <v>0</v>
      </c>
      <c r="AE45" s="18">
        <f>IFERROR(IF(AE$25&gt;0,IDEES!AE18/SUM(IDEES!AE$18:AE$24)*0.999,0),"")</f>
        <v>8.8379146919431287E-2</v>
      </c>
      <c r="AF45" s="18">
        <f>IFERROR(IF(AF$25&gt;0,IDEES!AF18/SUM(IDEES!AF$18:AF$24)*0.999,0),"")</f>
        <v>0.41649427265545647</v>
      </c>
      <c r="AG45" s="50">
        <f>IFERROR(IF(AG$25&gt;0,IDEES!AG18/SUM(IDEES!AG$18:AG$24)*0.999,0),"")</f>
        <v>0.1775063960833991</v>
      </c>
      <c r="AH45" s="50">
        <f>IFERROR(IF(AH$25&gt;0,IDEES!AH18/SUM(IDEES!AH$18:AH$24)*0.999,0),"")</f>
        <v>0</v>
      </c>
      <c r="AI45" s="50">
        <f>IFERROR(IF(AI$25&gt;0,IDEES!AI18/SUM(IDEES!AI$18:AI$24)*0.999,0),"")</f>
        <v>2.4692966368480035E-2</v>
      </c>
      <c r="AJ45" s="50">
        <f>IFERROR(IF(AJ$25&gt;0,IDEES!AJ18/SUM(IDEES!AJ$18:AJ$24)*0.999,0),"")</f>
        <v>0.19522459184766533</v>
      </c>
      <c r="AK45" s="50" t="str">
        <f>IFERROR(IF(AK$25&gt;0,IDEES!AK18/SUM(IDEES!AK$18:AK$24)*0.999,0),"")</f>
        <v/>
      </c>
      <c r="AL45" s="50">
        <f>IFERROR(IF(AL$25&gt;0,IDEES!AL18/SUM(IDEES!AL$18:AL$24)*0.999,0),"")</f>
        <v>0</v>
      </c>
      <c r="AM45" s="50">
        <f>IFERROR(IF(AM$25&gt;0,IDEES!AM18/SUM(IDEES!AM$18:AM$24)*0.999,0),"")</f>
        <v>5.4963133551794378E-2</v>
      </c>
      <c r="AN45" s="50">
        <f>IFERROR(IF(AN$25&gt;0,IDEES!AN18/SUM(IDEES!AN$18:AN$24)*0.999,0),"")</f>
        <v>2.7916815661971496E-2</v>
      </c>
      <c r="AO45" s="50">
        <f>IFERROR(IF(AO$25&gt;0,IDEES!AO18/SUM(IDEES!AO$18:AO$24)*0.999,0),"")</f>
        <v>0.39098670716142098</v>
      </c>
      <c r="AP45" s="18"/>
      <c r="AS45" t="s">
        <v>52</v>
      </c>
      <c r="AT45" s="4" t="str">
        <f>"AGR Fuel - "&amp;VLOOKUP(RIGHT(AS45,3),Names!$A$2:$B$124,2,FALSE)</f>
        <v>AGR Fuel - Electricity</v>
      </c>
      <c r="AU45" s="4" t="s">
        <v>76</v>
      </c>
    </row>
    <row r="46" spans="2:51" x14ac:dyDescent="0.45">
      <c r="B46" s="18"/>
      <c r="C46" s="18" t="str">
        <f>IDEES!A19</f>
        <v>AGRDST</v>
      </c>
      <c r="D46" s="18"/>
      <c r="E46" s="18">
        <f>IFERROR(IF(E$25&gt;0,IDEES!E19/SUM(IDEES!E$18:E$24)*0.999,0),"")</f>
        <v>1.6756843473316546E-2</v>
      </c>
      <c r="F46" s="18">
        <f>IFERROR(IF(F$25&gt;0,IDEES!F19/SUM(IDEES!F$18:F$24)*0.999,0),"")</f>
        <v>0.381232823304399</v>
      </c>
      <c r="G46" s="18">
        <f>IFERROR(IF(G$25&gt;0,IDEES!G19/SUM(IDEES!G$18:G$24)*0.999,0),"")</f>
        <v>0.36230400000000007</v>
      </c>
      <c r="H46" s="18">
        <f>IFERROR(IF(H$25&gt;0,IDEES!H19/SUM(IDEES!H$18:H$24)*0.999,0),"")</f>
        <v>0.86011848341232222</v>
      </c>
      <c r="I46" s="18">
        <f>IFERROR(IF(I$25&gt;0,IDEES!I19/SUM(IDEES!I$18:I$24)*0.999,0),"")</f>
        <v>0.17659837278106508</v>
      </c>
      <c r="J46" s="18">
        <f>IFERROR(IF(J$25&gt;0,IDEES!J19/SUM(IDEES!J$18:J$24)*0.999,0),"")</f>
        <v>0</v>
      </c>
      <c r="K46" s="18">
        <f>IFERROR(IF(K$25&gt;0,IDEES!K19/SUM(IDEES!K$18:K$24)*0.999,0),"")</f>
        <v>0.49728387772925758</v>
      </c>
      <c r="L46" s="18">
        <f>IFERROR(IF(L$25&gt;0,IDEES!L19/SUM(IDEES!L$18:L$24)*0.999,0),"")</f>
        <v>0.73833784615384612</v>
      </c>
      <c r="M46" s="18">
        <f>IFERROR(IF(M$25&gt;0,IDEES!M19/SUM(IDEES!M$18:M$24)*0.999,0),"")</f>
        <v>0.68308063464464241</v>
      </c>
      <c r="N46" s="18">
        <f>IFERROR(IF(N$25&gt;0,IDEES!N19/SUM(IDEES!N$18:N$24)*0.999,0),"")</f>
        <v>0.64041685183364472</v>
      </c>
      <c r="O46" s="18">
        <f>IFERROR(IF(O$25&gt;0,IDEES!O19/SUM(IDEES!O$18:O$24)*0.999,0),"")</f>
        <v>0.29437046840084174</v>
      </c>
      <c r="P46" s="18">
        <f>IFERROR(IF(P$25&gt;0,IDEES!P19/SUM(IDEES!P$18:P$24)*0.999,0),"")</f>
        <v>0.60124162744388121</v>
      </c>
      <c r="Q46" s="18">
        <f>IFERROR(IF(Q$25&gt;0,IDEES!Q19/SUM(IDEES!Q$18:Q$24)*0.999,0),"")</f>
        <v>0.68663694939081543</v>
      </c>
      <c r="R46" s="18">
        <f>IFERROR(IF(R$25&gt;0,IDEES!R19/SUM(IDEES!R$18:R$24)*0.999,0),"")</f>
        <v>0.19742112074543802</v>
      </c>
      <c r="S46" s="18">
        <f>IFERROR(IF(S$25&gt;0,IDEES!S19/SUM(IDEES!S$18:S$24)*0.999,0),"")</f>
        <v>0.99362782881469869</v>
      </c>
      <c r="T46" s="18">
        <f>IFERROR(IF(T$25&gt;0,IDEES!T19/SUM(IDEES!T$18:T$24)*0.999,0),"")</f>
        <v>0.42137064528673057</v>
      </c>
      <c r="U46" s="18">
        <f>IFERROR(IF(U$25&gt;0,IDEES!U19/SUM(IDEES!U$18:U$24)*0.999,0),"")</f>
        <v>3.7296736725663721E-2</v>
      </c>
      <c r="V46" s="18">
        <f>IFERROR(IF(V$25&gt;0,IDEES!V19/SUM(IDEES!V$18:V$24)*0.999,0),"")</f>
        <v>0.70373371104815863</v>
      </c>
      <c r="W46" s="18">
        <f>IFERROR(IF(W$25&gt;0,IDEES!W19/SUM(IDEES!W$18:W$24)*0.999,0),"")</f>
        <v>0.52428595458368377</v>
      </c>
      <c r="X46" s="18">
        <f>IFERROR(IF(X$25&gt;0,IDEES!X19/SUM(IDEES!X$18:X$24)*0.999,0),"")</f>
        <v>0</v>
      </c>
      <c r="Y46" s="18">
        <f>IFERROR(IF(Y$25&gt;0,IDEES!Y19/SUM(IDEES!Y$18:Y$24)*0.999,0),"")</f>
        <v>4.5344458515920067E-4</v>
      </c>
      <c r="Z46" s="18">
        <f>IFERROR(IF(Z$25&gt;0,IDEES!Z19/SUM(IDEES!Z$18:Z$24)*0.999,0),"")</f>
        <v>3.4471472042601745E-2</v>
      </c>
      <c r="AA46" s="18">
        <f>IFERROR(IF(AA$25&gt;0,IDEES!AA19/SUM(IDEES!AA$18:AA$24)*0.999,0),"")</f>
        <v>0.73122270829190694</v>
      </c>
      <c r="AB46" s="18">
        <f>IFERROR(IF(AB$25&gt;0,IDEES!AB19/SUM(IDEES!AB$18:AB$24)*0.999,0),"")</f>
        <v>9.6740890688259112E-2</v>
      </c>
      <c r="AC46" s="18">
        <f>IFERROR(IF(AC$25&gt;0,IDEES!AC19/SUM(IDEES!AC$18:AC$24)*0.999,0),"")</f>
        <v>1.8142169438759331E-2</v>
      </c>
      <c r="AD46" s="18">
        <f>IFERROR(IF(AD$25&gt;0,IDEES!AD19/SUM(IDEES!AD$18:AD$24)*0.999,0),"")</f>
        <v>0.71316206525636427</v>
      </c>
      <c r="AE46" s="18">
        <f>IFERROR(IF(AE$25&gt;0,IDEES!AE19/SUM(IDEES!AE$18:AE$24)*0.999,0),"")</f>
        <v>0.24822816519972921</v>
      </c>
      <c r="AF46" s="18">
        <f>IFERROR(IF(AF$25&gt;0,IDEES!AF19/SUM(IDEES!AF$18:AF$24)*0.999,0),"")</f>
        <v>1.4008097280216679E-2</v>
      </c>
      <c r="AG46" s="50">
        <f>IFERROR(IF(AG$25&gt;0,IDEES!AG19/SUM(IDEES!AG$18:AG$24)*0.999,0),"")</f>
        <v>0</v>
      </c>
      <c r="AH46" s="50">
        <f>IFERROR(IF(AH$25&gt;0,IDEES!AH19/SUM(IDEES!AH$18:AH$24)*0.999,0),"")</f>
        <v>0.36660050960847562</v>
      </c>
      <c r="AI46" s="50">
        <f>IFERROR(IF(AI$25&gt;0,IDEES!AI19/SUM(IDEES!AI$18:AI$24)*0.999,0),"")</f>
        <v>0.86875133967353302</v>
      </c>
      <c r="AJ46" s="50">
        <f>IFERROR(IF(AJ$25&gt;0,IDEES!AJ19/SUM(IDEES!AJ$18:AJ$24)*0.999,0),"")</f>
        <v>0.19067222758988175</v>
      </c>
      <c r="AK46" s="50" t="str">
        <f>IFERROR(IF(AK$25&gt;0,IDEES!AK19/SUM(IDEES!AK$18:AK$24)*0.999,0),"")</f>
        <v/>
      </c>
      <c r="AL46" s="50">
        <f>IFERROR(IF(AL$25&gt;0,IDEES!AL19/SUM(IDEES!AL$18:AL$24)*0.999,0),"")</f>
        <v>0.999</v>
      </c>
      <c r="AM46" s="50">
        <f>IFERROR(IF(AM$25&gt;0,IDEES!AM19/SUM(IDEES!AM$18:AM$24)*0.999,0),"")</f>
        <v>1.5846127987635263E-2</v>
      </c>
      <c r="AN46" s="50">
        <f>IFERROR(IF(AN$25&gt;0,IDEES!AN19/SUM(IDEES!AN$18:AN$24)*0.999,0),"")</f>
        <v>0.41066759435880418</v>
      </c>
      <c r="AO46" s="50">
        <f>IFERROR(IF(AO$25&gt;0,IDEES!AO19/SUM(IDEES!AO$18:AO$24)*0.999,0),"")</f>
        <v>0.57174961324830076</v>
      </c>
      <c r="AP46" s="18"/>
      <c r="AS46" t="s">
        <v>55</v>
      </c>
      <c r="AT46" s="4" t="str">
        <f>"AGR Fuel - "&amp;VLOOKUP(RIGHT(AS46,3),Names!$A$2:$B$124,2,FALSE)</f>
        <v>AGR Fuel - Natural Gas</v>
      </c>
      <c r="AU46" s="4" t="s">
        <v>76</v>
      </c>
    </row>
    <row r="47" spans="2:51" x14ac:dyDescent="0.45">
      <c r="B47" s="18"/>
      <c r="C47" s="18" t="str">
        <f>IDEES!A20</f>
        <v>AGROIL</v>
      </c>
      <c r="D47" s="18"/>
      <c r="E47" s="18">
        <f>IFERROR(IF(E$25&gt;0,IDEES!E20/SUM(IDEES!E$18:E$24)*0.999,0),"")</f>
        <v>7.7535902851108757E-2</v>
      </c>
      <c r="F47" s="18">
        <f>IFERROR(IF(F$25&gt;0,IDEES!F20/SUM(IDEES!F$18:F$24)*0.999,0),"")</f>
        <v>3.6327718110931301E-2</v>
      </c>
      <c r="G47" s="18">
        <f>IFERROR(IF(G$25&gt;0,IDEES!G20/SUM(IDEES!G$18:G$24)*0.999,0),"")</f>
        <v>0</v>
      </c>
      <c r="H47" s="18">
        <f>IFERROR(IF(H$25&gt;0,IDEES!H20/SUM(IDEES!H$18:H$24)*0.999,0),"")</f>
        <v>0</v>
      </c>
      <c r="I47" s="18">
        <f>IFERROR(IF(I$25&gt;0,IDEES!I20/SUM(IDEES!I$18:I$24)*0.999,0),"")</f>
        <v>5.8004068047337279E-2</v>
      </c>
      <c r="J47" s="18">
        <f>IFERROR(IF(J$25&gt;0,IDEES!J20/SUM(IDEES!J$18:J$24)*0.999,0),"")</f>
        <v>0</v>
      </c>
      <c r="K47" s="18">
        <f>IFERROR(IF(K$25&gt;0,IDEES!K20/SUM(IDEES!K$18:K$24)*0.999,0),"")</f>
        <v>5.0360069868995619E-2</v>
      </c>
      <c r="L47" s="18">
        <f>IFERROR(IF(L$25&gt;0,IDEES!L20/SUM(IDEES!L$18:L$24)*0.999,0),"")</f>
        <v>2.9508923076923078E-2</v>
      </c>
      <c r="M47" s="18">
        <f>IFERROR(IF(M$25&gt;0,IDEES!M20/SUM(IDEES!M$18:M$24)*0.999,0),"")</f>
        <v>0.19013062377743967</v>
      </c>
      <c r="N47" s="18">
        <f>IFERROR(IF(N$25&gt;0,IDEES!N20/SUM(IDEES!N$18:N$24)*0.999,0),"")</f>
        <v>3.1901995870612515E-2</v>
      </c>
      <c r="O47" s="18">
        <f>IFERROR(IF(O$25&gt;0,IDEES!O20/SUM(IDEES!O$18:O$24)*0.999,0),"")</f>
        <v>0.32789948582214212</v>
      </c>
      <c r="P47" s="18">
        <f>IFERROR(IF(P$25&gt;0,IDEES!P20/SUM(IDEES!P$18:P$24)*0.999,0),"")</f>
        <v>5.0177566075307753E-2</v>
      </c>
      <c r="Q47" s="18">
        <f>IFERROR(IF(Q$25&gt;0,IDEES!Q20/SUM(IDEES!Q$18:Q$24)*0.999,0),"")</f>
        <v>0.14313226335520152</v>
      </c>
      <c r="R47" s="18">
        <f>IFERROR(IF(R$25&gt;0,IDEES!R20/SUM(IDEES!R$18:R$24)*0.999,0),"")</f>
        <v>1.2346900478840427E-2</v>
      </c>
      <c r="S47" s="18">
        <f>IFERROR(IF(S$25&gt;0,IDEES!S20/SUM(IDEES!S$18:S$24)*0.999,0),"")</f>
        <v>0</v>
      </c>
      <c r="T47" s="18">
        <f>IFERROR(IF(T$25&gt;0,IDEES!T20/SUM(IDEES!T$18:T$24)*0.999,0),"")</f>
        <v>1.3208179884255553E-2</v>
      </c>
      <c r="U47" s="18">
        <f>IFERROR(IF(U$25&gt;0,IDEES!U20/SUM(IDEES!U$18:U$24)*0.999,0),"")</f>
        <v>0.19781084070796459</v>
      </c>
      <c r="V47" s="18">
        <f>IFERROR(IF(V$25&gt;0,IDEES!V20/SUM(IDEES!V$18:V$24)*0.999,0),"")</f>
        <v>0</v>
      </c>
      <c r="W47" s="18">
        <f>IFERROR(IF(W$25&gt;0,IDEES!W20/SUM(IDEES!W$18:W$24)*0.999,0),"")</f>
        <v>0</v>
      </c>
      <c r="X47" s="18">
        <f>IFERROR(IF(X$25&gt;0,IDEES!X20/SUM(IDEES!X$18:X$24)*0.999,0),"")</f>
        <v>0</v>
      </c>
      <c r="Y47" s="18">
        <f>IFERROR(IF(Y$25&gt;0,IDEES!Y20/SUM(IDEES!Y$18:Y$24)*0.999,0),"")</f>
        <v>1.7298071211628765E-3</v>
      </c>
      <c r="Z47" s="18">
        <f>IFERROR(IF(Z$25&gt;0,IDEES!Z20/SUM(IDEES!Z$18:Z$24)*0.999,0),"")</f>
        <v>1.2349752757702547E-2</v>
      </c>
      <c r="AA47" s="18">
        <f>IFERROR(IF(AA$25&gt;0,IDEES!AA20/SUM(IDEES!AA$18:AA$24)*0.999,0),"")</f>
        <v>0.17262497514416383</v>
      </c>
      <c r="AB47" s="18">
        <f>IFERROR(IF(AB$25&gt;0,IDEES!AB20/SUM(IDEES!AB$18:AB$24)*0.999,0),"")</f>
        <v>4.5910931174089072E-2</v>
      </c>
      <c r="AC47" s="18">
        <f>IFERROR(IF(AC$25&gt;0,IDEES!AC20/SUM(IDEES!AC$18:AC$24)*0.999,0),"")</f>
        <v>1.3765011097979304E-2</v>
      </c>
      <c r="AD47" s="18">
        <f>IFERROR(IF(AD$25&gt;0,IDEES!AD20/SUM(IDEES!AD$18:AD$24)*0.999,0),"")</f>
        <v>0.15044101828612405</v>
      </c>
      <c r="AE47" s="18">
        <f>IFERROR(IF(AE$25&gt;0,IDEES!AE20/SUM(IDEES!AE$18:AE$24)*0.999,0),"")</f>
        <v>2.277115775220041E-2</v>
      </c>
      <c r="AF47" s="18">
        <f>IFERROR(IF(AF$25&gt;0,IDEES!AF20/SUM(IDEES!AF$18:AF$24)*0.999,0),"")</f>
        <v>2.9622757025166455E-2</v>
      </c>
      <c r="AG47" s="50">
        <f>IFERROR(IF(AG$25&gt;0,IDEES!AG20/SUM(IDEES!AG$18:AG$24)*0.999,0),"")</f>
        <v>0</v>
      </c>
      <c r="AH47" s="50">
        <f>IFERROR(IF(AH$25&gt;0,IDEES!AH20/SUM(IDEES!AH$18:AH$24)*0.999,0),"")</f>
        <v>0.52723448120885541</v>
      </c>
      <c r="AI47" s="50">
        <f>IFERROR(IF(AI$25&gt;0,IDEES!AI20/SUM(IDEES!AI$18:AI$24)*0.999,0),"")</f>
        <v>4.0042648165102855E-2</v>
      </c>
      <c r="AJ47" s="50">
        <f>IFERROR(IF(AJ$25&gt;0,IDEES!AJ20/SUM(IDEES!AJ$18:AJ$24)*0.999,0),"")</f>
        <v>0.61310318056245283</v>
      </c>
      <c r="AK47" s="50" t="str">
        <f>IFERROR(IF(AK$25&gt;0,IDEES!AK20/SUM(IDEES!AK$18:AK$24)*0.999,0),"")</f>
        <v/>
      </c>
      <c r="AL47" s="50">
        <f>IFERROR(IF(AL$25&gt;0,IDEES!AL20/SUM(IDEES!AL$18:AL$24)*0.999,0),"")</f>
        <v>0</v>
      </c>
      <c r="AM47" s="50">
        <f>IFERROR(IF(AM$25&gt;0,IDEES!AM20/SUM(IDEES!AM$18:AM$24)*0.999,0),"")</f>
        <v>0.81805594123600955</v>
      </c>
      <c r="AN47" s="50">
        <f>IFERROR(IF(AN$25&gt;0,IDEES!AN20/SUM(IDEES!AN$18:AN$24)*0.999,0),"")</f>
        <v>0.14556625309456583</v>
      </c>
      <c r="AO47" s="50">
        <f>IFERROR(IF(AO$25&gt;0,IDEES!AO20/SUM(IDEES!AO$18:AO$24)*0.999,0),"")</f>
        <v>0</v>
      </c>
      <c r="AP47" s="18"/>
      <c r="AS47" t="s">
        <v>56</v>
      </c>
      <c r="AT47" s="4" t="str">
        <f>"AGR Fuel - "&amp;VLOOKUP(RIGHT(AS47,3),Names!$A$2:$B$124,2,FALSE)</f>
        <v>AGR Fuel - Geothermal</v>
      </c>
      <c r="AU47" s="4" t="s">
        <v>76</v>
      </c>
    </row>
    <row r="48" spans="2:51" x14ac:dyDescent="0.45">
      <c r="B48" s="18"/>
      <c r="C48" s="18" t="str">
        <f>IDEES!A21</f>
        <v>AGRGAS</v>
      </c>
      <c r="D48" s="18"/>
      <c r="E48" s="18">
        <f>IFERROR(IF(E$25&gt;0,IDEES!E21/SUM(IDEES!E$18:E$24)*0.999,0),"")</f>
        <v>1.8826090488181301E-2</v>
      </c>
      <c r="F48" s="18">
        <f>IFERROR(IF(F$25&gt;0,IDEES!F21/SUM(IDEES!F$18:F$24)*0.999,0),"")</f>
        <v>0.54780631160806237</v>
      </c>
      <c r="G48" s="18">
        <f>IFERROR(IF(G$25&gt;0,IDEES!G21/SUM(IDEES!G$18:G$24)*0.999,0),"")</f>
        <v>0.39738000000000007</v>
      </c>
      <c r="H48" s="18">
        <f>IFERROR(IF(H$25&gt;0,IDEES!H21/SUM(IDEES!H$18:H$24)*0.999,0),"")</f>
        <v>0.11994312796208531</v>
      </c>
      <c r="I48" s="18">
        <f>IFERROR(IF(I$25&gt;0,IDEES!I21/SUM(IDEES!I$18:I$24)*0.999,0),"")</f>
        <v>0.56489312130177516</v>
      </c>
      <c r="J48" s="18">
        <f>IFERROR(IF(J$25&gt;0,IDEES!J21/SUM(IDEES!J$18:J$24)*0.999,0),"")</f>
        <v>0</v>
      </c>
      <c r="K48" s="18">
        <f>IFERROR(IF(K$25&gt;0,IDEES!K21/SUM(IDEES!K$18:K$24)*0.999,0),"")</f>
        <v>0.15970040174672484</v>
      </c>
      <c r="L48" s="18">
        <f>IFERROR(IF(L$25&gt;0,IDEES!L21/SUM(IDEES!L$18:L$24)*0.999,0),"")</f>
        <v>9.7440923076923092E-2</v>
      </c>
      <c r="M48" s="18">
        <f>IFERROR(IF(M$25&gt;0,IDEES!M21/SUM(IDEES!M$18:M$24)*0.999,0),"")</f>
        <v>0</v>
      </c>
      <c r="N48" s="18">
        <f>IFERROR(IF(N$25&gt;0,IDEES!N21/SUM(IDEES!N$18:N$24)*0.999,0),"")</f>
        <v>0.17074639661783503</v>
      </c>
      <c r="O48" s="18">
        <f>IFERROR(IF(O$25&gt;0,IDEES!O21/SUM(IDEES!O$18:O$24)*0.999,0),"")</f>
        <v>1.0555030047946543E-2</v>
      </c>
      <c r="P48" s="18">
        <f>IFERROR(IF(P$25&gt;0,IDEES!P21/SUM(IDEES!P$18:P$24)*0.999,0),"")</f>
        <v>9.6037404960173781E-2</v>
      </c>
      <c r="Q48" s="18">
        <f>IFERROR(IF(Q$25&gt;0,IDEES!Q21/SUM(IDEES!Q$18:Q$24)*0.999,0),"")</f>
        <v>0.12990745079662605</v>
      </c>
      <c r="R48" s="18">
        <f>IFERROR(IF(R$25&gt;0,IDEES!R21/SUM(IDEES!R$18:R$24)*0.999,0),"")</f>
        <v>0.63492804451921825</v>
      </c>
      <c r="S48" s="18">
        <f>IFERROR(IF(S$25&gt;0,IDEES!S21/SUM(IDEES!S$18:S$24)*0.999,0),"")</f>
        <v>0</v>
      </c>
      <c r="T48" s="18">
        <f>IFERROR(IF(T$25&gt;0,IDEES!T21/SUM(IDEES!T$18:T$24)*0.999,0),"")</f>
        <v>0.12887115996065604</v>
      </c>
      <c r="U48" s="18">
        <f>IFERROR(IF(U$25&gt;0,IDEES!U21/SUM(IDEES!U$18:U$24)*0.999,0),"")</f>
        <v>0.41634209070796468</v>
      </c>
      <c r="V48" s="18">
        <f>IFERROR(IF(V$25&gt;0,IDEES!V21/SUM(IDEES!V$18:V$24)*0.999,0),"")</f>
        <v>0.29526628895184137</v>
      </c>
      <c r="W48" s="18">
        <f>IFERROR(IF(W$25&gt;0,IDEES!W21/SUM(IDEES!W$18:W$24)*0.999,0),"")</f>
        <v>0.18295395290159799</v>
      </c>
      <c r="X48" s="18">
        <f>IFERROR(IF(X$25&gt;0,IDEES!X21/SUM(IDEES!X$18:X$24)*0.999,0),"")</f>
        <v>0</v>
      </c>
      <c r="Y48" s="18">
        <f>IFERROR(IF(Y$25&gt;0,IDEES!Y21/SUM(IDEES!Y$18:Y$24)*0.999,0),"")</f>
        <v>0.9685184473309647</v>
      </c>
      <c r="Z48" s="18">
        <f>IFERROR(IF(Z$25&gt;0,IDEES!Z21/SUM(IDEES!Z$18:Z$24)*0.999,0),"")</f>
        <v>1.232407759604412E-2</v>
      </c>
      <c r="AA48" s="18">
        <f>IFERROR(IF(AA$25&gt;0,IDEES!AA21/SUM(IDEES!AA$18:AA$24)*0.999,0),"")</f>
        <v>1.877222111751839E-2</v>
      </c>
      <c r="AB48" s="18">
        <f>IFERROR(IF(AB$25&gt;0,IDEES!AB21/SUM(IDEES!AB$18:AB$24)*0.999,0),"")</f>
        <v>0.40565587044534412</v>
      </c>
      <c r="AC48" s="18">
        <f>IFERROR(IF(AC$25&gt;0,IDEES!AC21/SUM(IDEES!AC$18:AC$24)*0.999,0),"")</f>
        <v>4.7486408578593868E-2</v>
      </c>
      <c r="AD48" s="18">
        <f>IFERROR(IF(AD$25&gt;0,IDEES!AD21/SUM(IDEES!AD$18:AD$24)*0.999,0),"")</f>
        <v>0</v>
      </c>
      <c r="AE48" s="18">
        <f>IFERROR(IF(AE$25&gt;0,IDEES!AE21/SUM(IDEES!AE$18:AE$24)*0.999,0),"")</f>
        <v>0.56905348679756274</v>
      </c>
      <c r="AF48" s="18">
        <f>IFERROR(IF(AF$25&gt;0,IDEES!AF21/SUM(IDEES!AF$18:AF$24)*0.999,0),"")</f>
        <v>0.16640604897867056</v>
      </c>
      <c r="AG48" s="50">
        <f>IFERROR(IF(AG$25&gt;0,IDEES!AG21/SUM(IDEES!AG$18:AG$24)*0.999,0),"")</f>
        <v>0.81897762650506278</v>
      </c>
      <c r="AH48" s="50">
        <f>IFERROR(IF(AH$25&gt;0,IDEES!AH21/SUM(IDEES!AH$18:AH$24)*0.999,0),"")</f>
        <v>0</v>
      </c>
      <c r="AI48" s="50">
        <f>IFERROR(IF(AI$25&gt;0,IDEES!AI21/SUM(IDEES!AI$18:AI$24)*0.999,0),"")</f>
        <v>2.2400461268456816E-2</v>
      </c>
      <c r="AJ48" s="50">
        <f>IFERROR(IF(AJ$25&gt;0,IDEES!AJ21/SUM(IDEES!AJ$18:AJ$24)*0.999,0),"")</f>
        <v>0</v>
      </c>
      <c r="AK48" s="50" t="str">
        <f>IFERROR(IF(AK$25&gt;0,IDEES!AK21/SUM(IDEES!AK$18:AK$24)*0.999,0),"")</f>
        <v/>
      </c>
      <c r="AL48" s="50">
        <f>IFERROR(IF(AL$25&gt;0,IDEES!AL21/SUM(IDEES!AL$18:AL$24)*0.999,0),"")</f>
        <v>0</v>
      </c>
      <c r="AM48" s="50">
        <f>IFERROR(IF(AM$25&gt;0,IDEES!AM21/SUM(IDEES!AM$18:AM$24)*0.999,0),"")</f>
        <v>0</v>
      </c>
      <c r="AN48" s="50">
        <f>IFERROR(IF(AN$25&gt;0,IDEES!AN21/SUM(IDEES!AN$18:AN$24)*0.999,0),"")</f>
        <v>0.2500259296688811</v>
      </c>
      <c r="AO48" s="50">
        <f>IFERROR(IF(AO$25&gt;0,IDEES!AO21/SUM(IDEES!AO$18:AO$24)*0.999,0),"")</f>
        <v>0</v>
      </c>
      <c r="AP48" s="18"/>
      <c r="AS48" t="s">
        <v>53</v>
      </c>
      <c r="AT48" s="4" t="str">
        <f>"AGR Fuel - "&amp;VLOOKUP(RIGHT(AS48,3),Names!$A$2:$B$124,2,FALSE)</f>
        <v>AGR Fuel - Heat</v>
      </c>
      <c r="AU48" s="4" t="s">
        <v>76</v>
      </c>
    </row>
    <row r="49" spans="2:47" x14ac:dyDescent="0.45">
      <c r="B49" s="18"/>
      <c r="C49" s="18" t="str">
        <f>IDEES!A22</f>
        <v>AGRGEO</v>
      </c>
      <c r="D49" s="18"/>
      <c r="E49" s="18">
        <f>IFERROR(IF(E$25&gt;0,IDEES!E22/SUM(IDEES!E$18:E$24)*0.999,0),"")</f>
        <v>0</v>
      </c>
      <c r="F49" s="18">
        <f>IFERROR(IF(F$25&gt;0,IDEES!F22/SUM(IDEES!F$18:F$24)*0.999,0),"")</f>
        <v>0</v>
      </c>
      <c r="G49" s="18">
        <f>IFERROR(IF(G$25&gt;0,IDEES!G22/SUM(IDEES!G$18:G$24)*0.999,0),"")</f>
        <v>0</v>
      </c>
      <c r="H49" s="18">
        <f>IFERROR(IF(H$25&gt;0,IDEES!H22/SUM(IDEES!H$18:H$24)*0.999,0),"")</f>
        <v>0</v>
      </c>
      <c r="I49" s="18">
        <f>IFERROR(IF(I$25&gt;0,IDEES!I22/SUM(IDEES!I$18:I$24)*0.999,0),"")</f>
        <v>0</v>
      </c>
      <c r="J49" s="18">
        <f>IFERROR(IF(J$25&gt;0,IDEES!J22/SUM(IDEES!J$18:J$24)*0.999,0),"")</f>
        <v>0</v>
      </c>
      <c r="K49" s="18">
        <f>IFERROR(IF(K$25&gt;0,IDEES!K22/SUM(IDEES!K$18:K$24)*0.999,0),"")</f>
        <v>0</v>
      </c>
      <c r="L49" s="18">
        <f>IFERROR(IF(L$25&gt;0,IDEES!L22/SUM(IDEES!L$18:L$24)*0.999,0),"")</f>
        <v>0</v>
      </c>
      <c r="M49" s="18">
        <f>IFERROR(IF(M$25&gt;0,IDEES!M22/SUM(IDEES!M$18:M$24)*0.999,0),"")</f>
        <v>1.7949141490980217E-2</v>
      </c>
      <c r="N49" s="18">
        <f>IFERROR(IF(N$25&gt;0,IDEES!N22/SUM(IDEES!N$18:N$24)*0.999,0),"")</f>
        <v>2.1412053878674662E-3</v>
      </c>
      <c r="O49" s="18">
        <f>IFERROR(IF(O$25&gt;0,IDEES!O22/SUM(IDEES!O$18:O$24)*0.999,0),"")</f>
        <v>0</v>
      </c>
      <c r="P49" s="18">
        <f>IFERROR(IF(P$25&gt;0,IDEES!P22/SUM(IDEES!P$18:P$24)*0.999,0),"")</f>
        <v>1.1981127805937727E-3</v>
      </c>
      <c r="Q49" s="18">
        <f>IFERROR(IF(Q$25&gt;0,IDEES!Q22/SUM(IDEES!Q$18:Q$24)*0.999,0),"")</f>
        <v>0</v>
      </c>
      <c r="R49" s="18">
        <f>IFERROR(IF(R$25&gt;0,IDEES!R22/SUM(IDEES!R$18:R$24)*0.999,0),"")</f>
        <v>2.1396984599456444E-2</v>
      </c>
      <c r="S49" s="18">
        <f>IFERROR(IF(S$25&gt;0,IDEES!S22/SUM(IDEES!S$18:S$24)*0.999,0),"")</f>
        <v>0</v>
      </c>
      <c r="T49" s="18">
        <f>IFERROR(IF(T$25&gt;0,IDEES!T22/SUM(IDEES!T$18:T$24)*0.999,0),"")</f>
        <v>1.2933961616762357E-2</v>
      </c>
      <c r="U49" s="18">
        <f>IFERROR(IF(U$25&gt;0,IDEES!U22/SUM(IDEES!U$18:U$24)*0.999,0),"")</f>
        <v>0</v>
      </c>
      <c r="V49" s="18">
        <f>IFERROR(IF(V$25&gt;0,IDEES!V22/SUM(IDEES!V$18:V$24)*0.999,0),"")</f>
        <v>0</v>
      </c>
      <c r="W49" s="18">
        <f>IFERROR(IF(W$25&gt;0,IDEES!W22/SUM(IDEES!W$18:W$24)*0.999,0),"")</f>
        <v>0</v>
      </c>
      <c r="X49" s="18">
        <f>IFERROR(IF(X$25&gt;0,IDEES!X22/SUM(IDEES!X$18:X$24)*0.999,0),"")</f>
        <v>0</v>
      </c>
      <c r="Y49" s="18">
        <f>IFERROR(IF(Y$25&gt;0,IDEES!Y22/SUM(IDEES!Y$18:Y$24)*0.999,0),"")</f>
        <v>1.0636354466697299E-3</v>
      </c>
      <c r="Z49" s="18">
        <f>IFERROR(IF(Z$25&gt;0,IDEES!Z22/SUM(IDEES!Z$18:Z$24)*0.999,0),"")</f>
        <v>0</v>
      </c>
      <c r="AA49" s="18">
        <f>IFERROR(IF(AA$25&gt;0,IDEES!AA22/SUM(IDEES!AA$18:AA$24)*0.999,0),"")</f>
        <v>0</v>
      </c>
      <c r="AB49" s="18">
        <f>IFERROR(IF(AB$25&gt;0,IDEES!AB22/SUM(IDEES!AB$18:AB$24)*0.999,0),"")</f>
        <v>0</v>
      </c>
      <c r="AC49" s="18">
        <f>IFERROR(IF(AC$25&gt;0,IDEES!AC22/SUM(IDEES!AC$18:AC$24)*0.999,0),"")</f>
        <v>0</v>
      </c>
      <c r="AD49" s="18">
        <f>IFERROR(IF(AD$25&gt;0,IDEES!AD22/SUM(IDEES!AD$18:AD$24)*0.999,0),"")</f>
        <v>0.13539691645751165</v>
      </c>
      <c r="AE49" s="18">
        <f>IFERROR(IF(AE$25&gt;0,IDEES!AE22/SUM(IDEES!AE$18:AE$24)*0.999,0),"")</f>
        <v>2.9309410968178747E-3</v>
      </c>
      <c r="AF49" s="18">
        <f>IFERROR(IF(AF$25&gt;0,IDEES!AF22/SUM(IDEES!AF$18:AF$24)*0.999,0),"")</f>
        <v>0</v>
      </c>
      <c r="AG49" s="50">
        <f>IFERROR(IF(AG$25&gt;0,IDEES!AG22/SUM(IDEES!AG$18:AG$24)*0.999,0),"")</f>
        <v>2.5159774115382236E-3</v>
      </c>
      <c r="AH49" s="50">
        <f>IFERROR(IF(AH$25&gt;0,IDEES!AH22/SUM(IDEES!AH$18:AH$24)*0.999,0),"")</f>
        <v>0.10516500918266895</v>
      </c>
      <c r="AI49" s="50">
        <f>IFERROR(IF(AI$25&gt;0,IDEES!AI22/SUM(IDEES!AI$18:AI$24)*0.999,0),"")</f>
        <v>0</v>
      </c>
      <c r="AJ49" s="50">
        <f>IFERROR(IF(AJ$25&gt;0,IDEES!AJ22/SUM(IDEES!AJ$18:AJ$24)*0.999,0),"")</f>
        <v>0</v>
      </c>
      <c r="AK49" s="50" t="str">
        <f>IFERROR(IF(AK$25&gt;0,IDEES!AK22/SUM(IDEES!AK$18:AK$24)*0.999,0),"")</f>
        <v/>
      </c>
      <c r="AL49" s="50">
        <f>IFERROR(IF(AL$25&gt;0,IDEES!AL22/SUM(IDEES!AL$18:AL$24)*0.999,0),"")</f>
        <v>0</v>
      </c>
      <c r="AM49" s="50">
        <f>IFERROR(IF(AM$25&gt;0,IDEES!AM22/SUM(IDEES!AM$18:AM$24)*0.999,0),"")</f>
        <v>0.11013479722456093</v>
      </c>
      <c r="AN49" s="50">
        <f>IFERROR(IF(AN$25&gt;0,IDEES!AN22/SUM(IDEES!AN$18:AN$24)*0.999,0),"")</f>
        <v>1.859246803402197E-2</v>
      </c>
      <c r="AO49" s="50">
        <f>IFERROR(IF(AO$25&gt;0,IDEES!AO22/SUM(IDEES!AO$18:AO$24)*0.999,0),"")</f>
        <v>0</v>
      </c>
      <c r="AP49" s="18"/>
      <c r="AS49" t="s">
        <v>59</v>
      </c>
      <c r="AT49" s="4" t="str">
        <f>"AGR Fuel - "&amp;VLOOKUP(RIGHT(AS49,3),Names!$A$2:$B$124,2,FALSE)</f>
        <v>AGR Fuel - LPG</v>
      </c>
      <c r="AU49" s="4" t="s">
        <v>76</v>
      </c>
    </row>
    <row r="50" spans="2:47" x14ac:dyDescent="0.45">
      <c r="B50" s="18"/>
      <c r="C50" s="18" t="str">
        <f>IDEES!A23</f>
        <v>AGRLPG</v>
      </c>
      <c r="D50" s="18"/>
      <c r="E50" s="18">
        <f>IFERROR(IF(E$25&gt;0,IDEES!E23/SUM(IDEES!E$18:E$24)*0.999,0),"")</f>
        <v>1.7811753716188771E-2</v>
      </c>
      <c r="F50" s="18">
        <f>IFERROR(IF(F$25&gt;0,IDEES!F23/SUM(IDEES!F$18:F$24)*0.999,0),"")</f>
        <v>0</v>
      </c>
      <c r="G50" s="18">
        <f>IFERROR(IF(G$25&gt;0,IDEES!G23/SUM(IDEES!G$18:G$24)*0.999,0),"")</f>
        <v>7.3260000000000006E-2</v>
      </c>
      <c r="H50" s="18">
        <f>IFERROR(IF(H$25&gt;0,IDEES!H23/SUM(IDEES!H$18:H$24)*0.999,0),"")</f>
        <v>0</v>
      </c>
      <c r="I50" s="18">
        <f>IFERROR(IF(I$25&gt;0,IDEES!I23/SUM(IDEES!I$18:I$24)*0.999,0),"")</f>
        <v>1.5443121301775149E-2</v>
      </c>
      <c r="J50" s="18">
        <f>IFERROR(IF(J$25&gt;0,IDEES!J23/SUM(IDEES!J$18:J$24)*0.999,0),"")</f>
        <v>0</v>
      </c>
      <c r="K50" s="18">
        <f>IFERROR(IF(K$25&gt;0,IDEES!K23/SUM(IDEES!K$18:K$24)*0.999,0),"")</f>
        <v>1.1516855895196503E-2</v>
      </c>
      <c r="L50" s="18">
        <f>IFERROR(IF(L$25&gt;0,IDEES!L23/SUM(IDEES!L$18:L$24)*0.999,0),"")</f>
        <v>0</v>
      </c>
      <c r="M50" s="18">
        <f>IFERROR(IF(M$25&gt;0,IDEES!M23/SUM(IDEES!M$18:M$24)*0.999,0),"")</f>
        <v>0</v>
      </c>
      <c r="N50" s="18">
        <f>IFERROR(IF(N$25&gt;0,IDEES!N23/SUM(IDEES!N$18:N$24)*0.999,0),"")</f>
        <v>8.2014059581162119E-2</v>
      </c>
      <c r="O50" s="18">
        <f>IFERROR(IF(O$25&gt;0,IDEES!O23/SUM(IDEES!O$18:O$24)*0.999,0),"")</f>
        <v>9.5580456902349589E-3</v>
      </c>
      <c r="P50" s="18">
        <f>IFERROR(IF(P$25&gt;0,IDEES!P23/SUM(IDEES!P$18:P$24)*0.999,0),"")</f>
        <v>0.22021915731354091</v>
      </c>
      <c r="Q50" s="18">
        <f>IFERROR(IF(Q$25&gt;0,IDEES!Q23/SUM(IDEES!Q$18:Q$24)*0.999,0),"")</f>
        <v>3.9323336457357076E-2</v>
      </c>
      <c r="R50" s="18">
        <f>IFERROR(IF(R$25&gt;0,IDEES!R23/SUM(IDEES!R$18:R$24)*0.999,0),"")</f>
        <v>6.5289892584444148E-2</v>
      </c>
      <c r="S50" s="18">
        <f>IFERROR(IF(S$25&gt;0,IDEES!S23/SUM(IDEES!S$18:S$24)*0.999,0),"")</f>
        <v>0</v>
      </c>
      <c r="T50" s="18">
        <f>IFERROR(IF(T$25&gt;0,IDEES!T23/SUM(IDEES!T$18:T$24)*0.999,0),"")</f>
        <v>7.7832284923485137E-2</v>
      </c>
      <c r="U50" s="18">
        <f>IFERROR(IF(U$25&gt;0,IDEES!U23/SUM(IDEES!U$18:U$24)*0.999,0),"")</f>
        <v>3.0666205752212392E-2</v>
      </c>
      <c r="V50" s="18">
        <f>IFERROR(IF(V$25&gt;0,IDEES!V23/SUM(IDEES!V$18:V$24)*0.999,0),"")</f>
        <v>0</v>
      </c>
      <c r="W50" s="18">
        <f>IFERROR(IF(W$25&gt;0,IDEES!W23/SUM(IDEES!W$18:W$24)*0.999,0),"")</f>
        <v>0</v>
      </c>
      <c r="X50" s="18">
        <f>IFERROR(IF(X$25&gt;0,IDEES!X23/SUM(IDEES!X$18:X$24)*0.999,0),"")</f>
        <v>0.999</v>
      </c>
      <c r="Y50" s="18">
        <f>IFERROR(IF(Y$25&gt;0,IDEES!Y23/SUM(IDEES!Y$18:Y$24)*0.999,0),"")</f>
        <v>1.4504628643796159E-2</v>
      </c>
      <c r="Z50" s="18">
        <f>IFERROR(IF(Z$25&gt;0,IDEES!Z23/SUM(IDEES!Z$18:Z$24)*0.999,0),"")</f>
        <v>2.8206732597945983E-2</v>
      </c>
      <c r="AA50" s="18">
        <f>IFERROR(IF(AA$25&gt;0,IDEES!AA23/SUM(IDEES!AA$18:AA$24)*0.999,0),"")</f>
        <v>7.638009544641082E-2</v>
      </c>
      <c r="AB50" s="18">
        <f>IFERROR(IF(AB$25&gt;0,IDEES!AB23/SUM(IDEES!AB$18:AB$24)*0.999,0),"")</f>
        <v>0.2890202429149798</v>
      </c>
      <c r="AC50" s="18">
        <f>IFERROR(IF(AC$25&gt;0,IDEES!AC23/SUM(IDEES!AC$18:AC$24)*0.999,0),"")</f>
        <v>6.3353607563921485E-3</v>
      </c>
      <c r="AD50" s="18">
        <f>IFERROR(IF(AD$25&gt;0,IDEES!AD23/SUM(IDEES!AD$18:AD$24)*0.999,0),"")</f>
        <v>0</v>
      </c>
      <c r="AE50" s="18">
        <f>IFERROR(IF(AE$25&gt;0,IDEES!AE23/SUM(IDEES!AE$18:AE$24)*0.999,0),"")</f>
        <v>4.9600541638456341E-2</v>
      </c>
      <c r="AF50" s="18">
        <f>IFERROR(IF(AF$25&gt;0,IDEES!AF23/SUM(IDEES!AF$18:AF$24)*0.999,0),"")</f>
        <v>0.37080589098295902</v>
      </c>
      <c r="AG50" s="50">
        <f>IFERROR(IF(AG$25&gt;0,IDEES!AG23/SUM(IDEES!AG$18:AG$24)*0.999,0),"")</f>
        <v>0</v>
      </c>
      <c r="AH50" s="50">
        <f>IFERROR(IF(AH$25&gt;0,IDEES!AH23/SUM(IDEES!AH$18:AH$24)*0.999,0),"")</f>
        <v>0</v>
      </c>
      <c r="AI50" s="50">
        <f>IFERROR(IF(AI$25&gt;0,IDEES!AI23/SUM(IDEES!AI$18:AI$24)*0.999,0),"")</f>
        <v>4.3112584524427303E-2</v>
      </c>
      <c r="AJ50" s="50">
        <f>IFERROR(IF(AJ$25&gt;0,IDEES!AJ23/SUM(IDEES!AJ$18:AJ$24)*0.999,0),"")</f>
        <v>0</v>
      </c>
      <c r="AK50" s="50" t="str">
        <f>IFERROR(IF(AK$25&gt;0,IDEES!AK23/SUM(IDEES!AK$18:AK$24)*0.999,0),"")</f>
        <v/>
      </c>
      <c r="AL50" s="50">
        <f>IFERROR(IF(AL$25&gt;0,IDEES!AL23/SUM(IDEES!AL$18:AL$24)*0.999,0),"")</f>
        <v>0</v>
      </c>
      <c r="AM50" s="50">
        <f>IFERROR(IF(AM$25&gt;0,IDEES!AM23/SUM(IDEES!AM$18:AM$24)*0.999,0),"")</f>
        <v>0</v>
      </c>
      <c r="AN50" s="50">
        <f>IFERROR(IF(AN$25&gt;0,IDEES!AN23/SUM(IDEES!AN$18:AN$24)*0.999,0),"")</f>
        <v>9.4385424380951238E-2</v>
      </c>
      <c r="AO50" s="50">
        <f>IFERROR(IF(AO$25&gt;0,IDEES!AO23/SUM(IDEES!AO$18:AO$24)*0.999,0),"")</f>
        <v>0</v>
      </c>
      <c r="AP50" s="18"/>
      <c r="AS50" t="s">
        <v>60</v>
      </c>
      <c r="AT50" s="4" t="str">
        <f>"AGR Fuel - "&amp;VLOOKUP(RIGHT(AS50,3),Names!$A$2:$B$124,2,FALSE)</f>
        <v>AGR Fuel - Oil</v>
      </c>
      <c r="AU50" s="4" t="s">
        <v>76</v>
      </c>
    </row>
    <row r="51" spans="2:47" x14ac:dyDescent="0.45">
      <c r="B51" s="15"/>
      <c r="C51" s="15" t="str">
        <f>IDEES!A24</f>
        <v>AGRCOA</v>
      </c>
      <c r="D51" s="15"/>
      <c r="E51" s="18">
        <f>IFERROR(IF(E$25&gt;0,IDEES!E24/SUM(IDEES!E$18:E$24)*0.999,0),"")</f>
        <v>4.7065226220453253E-3</v>
      </c>
      <c r="F51" s="15">
        <f>IFERROR(IF(F$25&gt;0,IDEES!F24/SUM(IDEES!F$18:F$24)*0.999,0),"")</f>
        <v>0</v>
      </c>
      <c r="G51" s="15">
        <f>IFERROR(IF(G$25&gt;0,IDEES!G24/SUM(IDEES!G$18:G$24)*0.999,0),"")</f>
        <v>9.1908000000000004E-2</v>
      </c>
      <c r="H51" s="15">
        <f>IFERROR(IF(H$25&gt;0,IDEES!H24/SUM(IDEES!H$18:H$24)*0.999,0),"")</f>
        <v>1.8938388625592415E-2</v>
      </c>
      <c r="I51" s="15">
        <f>IFERROR(IF(I$25&gt;0,IDEES!I24/SUM(IDEES!I$18:I$24)*0.999,0),"")</f>
        <v>9.5836020710059186E-2</v>
      </c>
      <c r="J51" s="15">
        <f>IFERROR(IF(J$25&gt;0,IDEES!J24/SUM(IDEES!J$18:J$24)*0.999,0),"")</f>
        <v>0</v>
      </c>
      <c r="K51" s="15">
        <f>IFERROR(IF(K$25&gt;0,IDEES!K24/SUM(IDEES!K$18:K$24)*0.999,0),"")</f>
        <v>0.11000342358078601</v>
      </c>
      <c r="L51" s="15">
        <f>IFERROR(IF(L$25&gt;0,IDEES!L24/SUM(IDEES!L$18:L$24)*0.999,0),"")</f>
        <v>0</v>
      </c>
      <c r="M51" s="15">
        <f>IFERROR(IF(M$25&gt;0,IDEES!M24/SUM(IDEES!M$18:M$24)*0.999,0),"")</f>
        <v>0</v>
      </c>
      <c r="N51" s="15">
        <f>IFERROR(IF(N$25&gt;0,IDEES!N24/SUM(IDEES!N$18:N$24)*0.999,0),"")</f>
        <v>0</v>
      </c>
      <c r="O51" s="15">
        <f>IFERROR(IF(O$25&gt;0,IDEES!O24/SUM(IDEES!O$18:O$24)*0.999,0),"")</f>
        <v>4.6012995465688933E-2</v>
      </c>
      <c r="P51" s="15">
        <f>IFERROR(IF(P$25&gt;0,IDEES!P24/SUM(IDEES!P$18:P$24)*0.999,0),"")</f>
        <v>0</v>
      </c>
      <c r="Q51" s="15">
        <f>IFERROR(IF(Q$25&gt;0,IDEES!Q24/SUM(IDEES!Q$18:Q$24)*0.999,0),"")</f>
        <v>0</v>
      </c>
      <c r="R51" s="15">
        <f>IFERROR(IF(R$25&gt;0,IDEES!R24/SUM(IDEES!R$18:R$24)*0.999,0),"")</f>
        <v>2.6503817781804062E-3</v>
      </c>
      <c r="S51" s="15">
        <f>IFERROR(IF(S$25&gt;0,IDEES!S24/SUM(IDEES!S$18:S$24)*0.999,0),"")</f>
        <v>0</v>
      </c>
      <c r="T51" s="15">
        <f>IFERROR(IF(T$25&gt;0,IDEES!T24/SUM(IDEES!T$18:T$24)*0.999,0),"")</f>
        <v>0</v>
      </c>
      <c r="U51" s="15">
        <f>IFERROR(IF(U$25&gt;0,IDEES!U24/SUM(IDEES!U$18:U$24)*0.999,0),"")</f>
        <v>1.6576327433628319E-2</v>
      </c>
      <c r="V51" s="15">
        <f>IFERROR(IF(V$25&gt;0,IDEES!V24/SUM(IDEES!V$18:V$24)*0.999,0),"")</f>
        <v>0</v>
      </c>
      <c r="W51" s="15">
        <f>IFERROR(IF(W$25&gt;0,IDEES!W24/SUM(IDEES!W$18:W$24)*0.999,0),"")</f>
        <v>1.3233179142136248E-2</v>
      </c>
      <c r="X51" s="15">
        <f>IFERROR(IF(X$25&gt;0,IDEES!X24/SUM(IDEES!X$18:X$24)*0.999,0),"")</f>
        <v>0</v>
      </c>
      <c r="Y51" s="15">
        <f>IFERROR(IF(Y$25&gt;0,IDEES!Y24/SUM(IDEES!Y$18:Y$24)*0.999,0),"")</f>
        <v>0</v>
      </c>
      <c r="Z51" s="15">
        <f>IFERROR(IF(Z$25&gt;0,IDEES!Z24/SUM(IDEES!Z$18:Z$24)*0.999,0),"")</f>
        <v>0.65300665652339285</v>
      </c>
      <c r="AA51" s="15">
        <f>IFERROR(IF(AA$25&gt;0,IDEES!AA24/SUM(IDEES!AA$18:AA$24)*0.999,0),"")</f>
        <v>0</v>
      </c>
      <c r="AB51" s="15">
        <f>IFERROR(IF(AB$25&gt;0,IDEES!AB24/SUM(IDEES!AB$18:AB$24)*0.999,0),"")</f>
        <v>8.7230769230769223E-2</v>
      </c>
      <c r="AC51" s="15">
        <f>IFERROR(IF(AC$25&gt;0,IDEES!AC24/SUM(IDEES!AC$18:AC$24)*0.999,0),"")</f>
        <v>0</v>
      </c>
      <c r="AD51" s="15">
        <f>IFERROR(IF(AD$25&gt;0,IDEES!AD24/SUM(IDEES!AD$18:AD$24)*0.999,0),"")</f>
        <v>0</v>
      </c>
      <c r="AE51" s="15">
        <f>IFERROR(IF(AE$25&gt;0,IDEES!AE24/SUM(IDEES!AE$18:AE$24)*0.999,0),"")</f>
        <v>1.8036560595802303E-2</v>
      </c>
      <c r="AF51" s="15">
        <f>IFERROR(IF(AF$25&gt;0,IDEES!AF24/SUM(IDEES!AF$18:AF$24)*0.999,0),"")</f>
        <v>1.6629330775307526E-3</v>
      </c>
      <c r="AG51" s="49">
        <f>IFERROR(IF(AG$25&gt;0,IDEES!AG24/SUM(IDEES!AG$18:AG$24)*0.999,0),"")</f>
        <v>0</v>
      </c>
      <c r="AH51" s="49">
        <f>IFERROR(IF(AH$25&gt;0,IDEES!AH24/SUM(IDEES!AH$18:AH$24)*0.999,0),"")</f>
        <v>0</v>
      </c>
      <c r="AI51" s="49">
        <f>IFERROR(IF(AI$25&gt;0,IDEES!AI24/SUM(IDEES!AI$18:AI$24)*0.999,0),"")</f>
        <v>0</v>
      </c>
      <c r="AJ51" s="49">
        <f>IFERROR(IF(AJ$25&gt;0,IDEES!AJ24/SUM(IDEES!AJ$18:AJ$24)*0.999,0),"")</f>
        <v>0</v>
      </c>
      <c r="AK51" s="49" t="str">
        <f>IFERROR(IF(AK$25&gt;0,IDEES!AK24/SUM(IDEES!AK$18:AK$24)*0.999,0),"")</f>
        <v/>
      </c>
      <c r="AL51" s="49">
        <f>IFERROR(IF(AL$25&gt;0,IDEES!AL24/SUM(IDEES!AL$18:AL$24)*0.999,0),"")</f>
        <v>0</v>
      </c>
      <c r="AM51" s="49">
        <f>IFERROR(IF(AM$25&gt;0,IDEES!AM24/SUM(IDEES!AM$18:AM$24)*0.999,0),"")</f>
        <v>0</v>
      </c>
      <c r="AN51" s="49">
        <f>IFERROR(IF(AN$25&gt;0,IDEES!AN24/SUM(IDEES!AN$18:AN$24)*0.999,0),"")</f>
        <v>5.1845514800804203E-2</v>
      </c>
      <c r="AO51" s="49">
        <f>IFERROR(IF(AO$25&gt;0,IDEES!AO24/SUM(IDEES!AO$18:AO$24)*0.999,0),"")</f>
        <v>3.6263679590278243E-2</v>
      </c>
      <c r="AP51" s="15"/>
      <c r="AS51" t="s">
        <v>57</v>
      </c>
      <c r="AT51" s="4" t="str">
        <f>"AGR Fuel - "&amp;VLOOKUP(RIGHT(AS51,3),Names!$A$2:$B$124,2,FALSE)</f>
        <v>AGR Fuel - Solar</v>
      </c>
      <c r="AU51" s="4" t="s">
        <v>76</v>
      </c>
    </row>
    <row r="52" spans="2:47" x14ac:dyDescent="0.45">
      <c r="B52" t="str">
        <f>AS26</f>
        <v>AGR_Ven-Tech</v>
      </c>
      <c r="C52" t="s">
        <v>52</v>
      </c>
      <c r="D52" t="str">
        <f>C26</f>
        <v>AGR_Ven</v>
      </c>
      <c r="AP52">
        <v>1</v>
      </c>
    </row>
    <row r="54" spans="2:47" x14ac:dyDescent="0.45">
      <c r="E54">
        <f>SUM(E45:E51)</f>
        <v>0.999</v>
      </c>
      <c r="F54">
        <f t="shared" ref="F54:AO54" si="28">SUM(F45:F51)</f>
        <v>0.999</v>
      </c>
      <c r="G54">
        <f t="shared" si="28"/>
        <v>0.99900000000000011</v>
      </c>
      <c r="H54">
        <f t="shared" si="28"/>
        <v>0.99899999999999989</v>
      </c>
      <c r="I54">
        <f t="shared" si="28"/>
        <v>0.999</v>
      </c>
      <c r="J54">
        <f t="shared" si="28"/>
        <v>0</v>
      </c>
      <c r="K54">
        <f t="shared" si="28"/>
        <v>0.99899999999999978</v>
      </c>
      <c r="L54">
        <f t="shared" si="28"/>
        <v>0.999</v>
      </c>
      <c r="M54">
        <f t="shared" si="28"/>
        <v>0.99899999999999989</v>
      </c>
      <c r="N54">
        <f t="shared" si="28"/>
        <v>0.99899999999999989</v>
      </c>
      <c r="O54">
        <f t="shared" si="28"/>
        <v>0.999</v>
      </c>
      <c r="P54">
        <f t="shared" si="28"/>
        <v>0.999</v>
      </c>
      <c r="Q54">
        <f t="shared" si="28"/>
        <v>0.99900000000000011</v>
      </c>
      <c r="R54">
        <f t="shared" si="28"/>
        <v>0.99899999999999989</v>
      </c>
      <c r="S54">
        <f t="shared" si="28"/>
        <v>0.99900000000000011</v>
      </c>
      <c r="T54">
        <f t="shared" si="28"/>
        <v>0.99899999999999989</v>
      </c>
      <c r="U54">
        <f t="shared" si="28"/>
        <v>0.99900000000000011</v>
      </c>
      <c r="V54">
        <f t="shared" si="28"/>
        <v>0.999</v>
      </c>
      <c r="W54">
        <f t="shared" si="28"/>
        <v>0.99900000000000011</v>
      </c>
      <c r="X54">
        <f t="shared" si="28"/>
        <v>0.999</v>
      </c>
      <c r="Y54">
        <f t="shared" si="28"/>
        <v>0.99899999999999989</v>
      </c>
      <c r="Z54">
        <f t="shared" si="28"/>
        <v>0.99899999999999989</v>
      </c>
      <c r="AA54">
        <f t="shared" si="28"/>
        <v>0.999</v>
      </c>
      <c r="AB54">
        <f t="shared" si="28"/>
        <v>0.99900000000000011</v>
      </c>
      <c r="AC54">
        <f t="shared" si="28"/>
        <v>0.999</v>
      </c>
      <c r="AD54">
        <f t="shared" si="28"/>
        <v>0.999</v>
      </c>
      <c r="AE54">
        <f t="shared" si="28"/>
        <v>0.99900000000000022</v>
      </c>
      <c r="AF54">
        <f t="shared" si="28"/>
        <v>0.999</v>
      </c>
      <c r="AG54">
        <f t="shared" si="28"/>
        <v>0.99900000000000011</v>
      </c>
      <c r="AH54">
        <f t="shared" si="28"/>
        <v>0.999</v>
      </c>
      <c r="AI54">
        <f t="shared" si="28"/>
        <v>0.99900000000000011</v>
      </c>
      <c r="AJ54">
        <f t="shared" si="28"/>
        <v>0.99899999999999989</v>
      </c>
      <c r="AK54">
        <f t="shared" si="28"/>
        <v>0</v>
      </c>
      <c r="AL54">
        <f t="shared" si="28"/>
        <v>0.999</v>
      </c>
      <c r="AM54">
        <f t="shared" si="28"/>
        <v>0.99900000000000011</v>
      </c>
      <c r="AN54">
        <f t="shared" si="28"/>
        <v>0.999</v>
      </c>
      <c r="AO54">
        <f t="shared" si="28"/>
        <v>0.99899999999999989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3:N15"/>
  <sheetViews>
    <sheetView workbookViewId="0">
      <selection activeCell="E10" sqref="E10"/>
    </sheetView>
  </sheetViews>
  <sheetFormatPr defaultRowHeight="14.25" x14ac:dyDescent="0.45"/>
  <cols>
    <col min="3" max="3" width="10.59765625" bestFit="1" customWidth="1"/>
    <col min="4" max="4" width="16.59765625" customWidth="1"/>
    <col min="5" max="5" width="11.1328125" bestFit="1" customWidth="1"/>
    <col min="9" max="9" width="10.59765625" bestFit="1" customWidth="1"/>
    <col min="10" max="10" width="25.59765625" bestFit="1" customWidth="1"/>
  </cols>
  <sheetData>
    <row r="3" spans="3:14" x14ac:dyDescent="0.45">
      <c r="E3" t="s">
        <v>136</v>
      </c>
      <c r="H3" s="4" t="s">
        <v>67</v>
      </c>
      <c r="I3" s="4"/>
      <c r="J3" s="4"/>
      <c r="K3" s="4"/>
      <c r="L3" s="4"/>
      <c r="M3" s="4"/>
      <c r="N3" s="4"/>
    </row>
    <row r="4" spans="3:14" ht="14.65" thickBot="1" x14ac:dyDescent="0.5">
      <c r="C4" s="31" t="s">
        <v>64</v>
      </c>
      <c r="D4" s="31" t="s">
        <v>63</v>
      </c>
      <c r="E4" s="31" t="s">
        <v>62</v>
      </c>
      <c r="F4" s="31" t="s">
        <v>66</v>
      </c>
      <c r="H4" s="31" t="s">
        <v>68</v>
      </c>
      <c r="I4" s="31" t="s">
        <v>64</v>
      </c>
      <c r="J4" s="31" t="s">
        <v>69</v>
      </c>
      <c r="K4" s="31" t="s">
        <v>70</v>
      </c>
      <c r="L4" s="31" t="s">
        <v>71</v>
      </c>
      <c r="M4" s="31" t="s">
        <v>72</v>
      </c>
      <c r="N4" s="31" t="s">
        <v>73</v>
      </c>
    </row>
    <row r="5" spans="3:14" x14ac:dyDescent="0.45">
      <c r="C5" t="str">
        <f>E5&amp;"00"</f>
        <v>AGRBIO00</v>
      </c>
      <c r="D5" t="s">
        <v>140</v>
      </c>
      <c r="E5" t="s">
        <v>58</v>
      </c>
      <c r="F5">
        <v>1</v>
      </c>
      <c r="H5" s="4" t="s">
        <v>75</v>
      </c>
      <c r="I5" s="4" t="str">
        <f>C5</f>
        <v>AGRBIO00</v>
      </c>
      <c r="J5" s="4" t="str">
        <f>"Fuel Tech - Agriculture: "&amp;MID(I5,4,3)</f>
        <v>Fuel Tech - Agriculture: BIO</v>
      </c>
      <c r="K5" s="4" t="s">
        <v>76</v>
      </c>
      <c r="L5" s="4" t="s">
        <v>77</v>
      </c>
      <c r="M5" s="4"/>
      <c r="N5" s="4"/>
    </row>
    <row r="6" spans="3:14" x14ac:dyDescent="0.45">
      <c r="C6" t="str">
        <f t="shared" ref="C6:C9" si="0">E6&amp;"00"</f>
        <v>AGRCOA00</v>
      </c>
      <c r="D6" t="s">
        <v>128</v>
      </c>
      <c r="E6" t="s">
        <v>61</v>
      </c>
      <c r="F6">
        <v>1</v>
      </c>
      <c r="H6" s="4"/>
      <c r="I6" s="4" t="str">
        <f t="shared" ref="I6:I9" si="1">C6</f>
        <v>AGRCOA00</v>
      </c>
      <c r="J6" s="4" t="str">
        <f t="shared" ref="J6:J14" si="2">"Fuel Tech - Agriculture: "&amp;MID(I6,4,3)</f>
        <v>Fuel Tech - Agriculture: COA</v>
      </c>
      <c r="K6" s="4" t="s">
        <v>76</v>
      </c>
      <c r="L6" s="4" t="s">
        <v>77</v>
      </c>
      <c r="M6" s="4"/>
      <c r="N6" s="4"/>
    </row>
    <row r="7" spans="3:14" x14ac:dyDescent="0.45">
      <c r="C7" t="str">
        <f t="shared" si="0"/>
        <v>AGRDST00</v>
      </c>
      <c r="D7" t="s">
        <v>129</v>
      </c>
      <c r="E7" t="s">
        <v>54</v>
      </c>
      <c r="F7">
        <v>1</v>
      </c>
      <c r="H7" s="4"/>
      <c r="I7" s="4" t="str">
        <f t="shared" si="1"/>
        <v>AGRDST00</v>
      </c>
      <c r="J7" s="4" t="str">
        <f t="shared" si="2"/>
        <v>Fuel Tech - Agriculture: DST</v>
      </c>
      <c r="K7" s="4" t="s">
        <v>76</v>
      </c>
      <c r="L7" s="4" t="s">
        <v>77</v>
      </c>
      <c r="M7" s="4"/>
      <c r="N7" s="4"/>
    </row>
    <row r="8" spans="3:14" x14ac:dyDescent="0.45">
      <c r="C8" t="str">
        <f t="shared" si="0"/>
        <v>AGRELC00</v>
      </c>
      <c r="D8" t="s">
        <v>139</v>
      </c>
      <c r="E8" t="s">
        <v>52</v>
      </c>
      <c r="F8">
        <v>1</v>
      </c>
      <c r="H8" s="4"/>
      <c r="I8" s="4" t="str">
        <f t="shared" si="1"/>
        <v>AGRELC00</v>
      </c>
      <c r="J8" s="4" t="str">
        <f t="shared" si="2"/>
        <v>Fuel Tech - Agriculture: ELC</v>
      </c>
      <c r="K8" s="4" t="s">
        <v>76</v>
      </c>
      <c r="L8" s="4" t="s">
        <v>77</v>
      </c>
      <c r="M8" s="4" t="s">
        <v>137</v>
      </c>
      <c r="N8" s="4"/>
    </row>
    <row r="9" spans="3:14" x14ac:dyDescent="0.45">
      <c r="C9" t="str">
        <f t="shared" si="0"/>
        <v>AGRGAS00</v>
      </c>
      <c r="D9" t="s">
        <v>130</v>
      </c>
      <c r="E9" t="s">
        <v>55</v>
      </c>
      <c r="F9">
        <v>1</v>
      </c>
      <c r="H9" s="4"/>
      <c r="I9" s="4" t="str">
        <f t="shared" si="1"/>
        <v>AGRGAS00</v>
      </c>
      <c r="J9" s="4" t="str">
        <f t="shared" si="2"/>
        <v>Fuel Tech - Agriculture: GAS</v>
      </c>
      <c r="K9" s="4" t="s">
        <v>76</v>
      </c>
      <c r="L9" s="4" t="s">
        <v>77</v>
      </c>
      <c r="M9" s="4"/>
      <c r="N9" s="4"/>
    </row>
    <row r="10" spans="3:14" x14ac:dyDescent="0.45">
      <c r="D10" t="s">
        <v>155</v>
      </c>
      <c r="H10" s="4"/>
      <c r="I10" s="4" t="str">
        <f>C11</f>
        <v>AGRGEO00</v>
      </c>
      <c r="J10" s="4" t="str">
        <f t="shared" si="2"/>
        <v>Fuel Tech - Agriculture: GEO</v>
      </c>
      <c r="K10" s="4" t="s">
        <v>76</v>
      </c>
      <c r="L10" s="4" t="s">
        <v>77</v>
      </c>
      <c r="M10" s="4"/>
      <c r="N10" s="4"/>
    </row>
    <row r="11" spans="3:14" x14ac:dyDescent="0.45">
      <c r="C11" t="str">
        <f>E11&amp;"00"</f>
        <v>AGRGEO00</v>
      </c>
      <c r="D11" t="s">
        <v>131</v>
      </c>
      <c r="E11" t="s">
        <v>56</v>
      </c>
      <c r="F11">
        <v>1</v>
      </c>
      <c r="H11" s="4"/>
      <c r="I11" s="4" t="str">
        <f>C12</f>
        <v>AGRHET00</v>
      </c>
      <c r="J11" s="4" t="str">
        <f t="shared" si="2"/>
        <v>Fuel Tech - Agriculture: HET</v>
      </c>
      <c r="K11" s="4" t="s">
        <v>76</v>
      </c>
      <c r="L11" s="4" t="s">
        <v>77</v>
      </c>
      <c r="M11" s="4" t="s">
        <v>138</v>
      </c>
      <c r="N11" s="4"/>
    </row>
    <row r="12" spans="3:14" x14ac:dyDescent="0.45">
      <c r="C12" t="str">
        <f>E12&amp;"00"</f>
        <v>AGRHET00</v>
      </c>
      <c r="D12" t="s">
        <v>132</v>
      </c>
      <c r="E12" t="s">
        <v>53</v>
      </c>
      <c r="F12">
        <v>1</v>
      </c>
      <c r="H12" s="4"/>
      <c r="I12" s="4" t="str">
        <f>C13</f>
        <v>AGRLPG00</v>
      </c>
      <c r="J12" s="4" t="str">
        <f t="shared" si="2"/>
        <v>Fuel Tech - Agriculture: LPG</v>
      </c>
      <c r="K12" s="4" t="s">
        <v>76</v>
      </c>
      <c r="L12" s="4" t="s">
        <v>77</v>
      </c>
      <c r="M12" s="4"/>
      <c r="N12" s="4"/>
    </row>
    <row r="13" spans="3:14" x14ac:dyDescent="0.45">
      <c r="C13" t="str">
        <f>E13&amp;"00"</f>
        <v>AGRLPG00</v>
      </c>
      <c r="D13" t="s">
        <v>133</v>
      </c>
      <c r="E13" t="s">
        <v>59</v>
      </c>
      <c r="F13">
        <v>1</v>
      </c>
      <c r="H13" s="4"/>
      <c r="I13" s="4" t="str">
        <f>C14</f>
        <v>AGROIL00</v>
      </c>
      <c r="J13" s="4" t="str">
        <f t="shared" si="2"/>
        <v>Fuel Tech - Agriculture: OIL</v>
      </c>
      <c r="K13" s="4" t="s">
        <v>76</v>
      </c>
      <c r="L13" s="4" t="s">
        <v>77</v>
      </c>
      <c r="M13" s="4"/>
      <c r="N13" s="4"/>
    </row>
    <row r="14" spans="3:14" x14ac:dyDescent="0.45">
      <c r="C14" t="str">
        <f>E14&amp;"00"</f>
        <v>AGROIL00</v>
      </c>
      <c r="D14" t="s">
        <v>134</v>
      </c>
      <c r="E14" t="s">
        <v>60</v>
      </c>
      <c r="F14">
        <v>1</v>
      </c>
      <c r="H14" s="4"/>
      <c r="I14" s="4" t="str">
        <f>C15</f>
        <v>AGRSOL00</v>
      </c>
      <c r="J14" s="4" t="str">
        <f t="shared" si="2"/>
        <v>Fuel Tech - Agriculture: SOL</v>
      </c>
      <c r="K14" s="4" t="s">
        <v>76</v>
      </c>
      <c r="L14" s="4" t="s">
        <v>77</v>
      </c>
      <c r="M14" s="4"/>
      <c r="N14" s="4"/>
    </row>
    <row r="15" spans="3:14" x14ac:dyDescent="0.45">
      <c r="C15" t="str">
        <f>E15&amp;"00"</f>
        <v>AGRSOL00</v>
      </c>
      <c r="D15" t="s">
        <v>135</v>
      </c>
      <c r="E15" t="s">
        <v>57</v>
      </c>
      <c r="F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M17"/>
  <sheetViews>
    <sheetView workbookViewId="0">
      <selection activeCell="A5" sqref="A5"/>
    </sheetView>
  </sheetViews>
  <sheetFormatPr defaultColWidth="9.1328125" defaultRowHeight="14.25" x14ac:dyDescent="0.45"/>
  <cols>
    <col min="1" max="1" width="9.1328125" style="69"/>
    <col min="2" max="2" width="13.1328125" style="69" customWidth="1"/>
    <col min="3" max="3" width="13.73046875" style="69" bestFit="1" customWidth="1"/>
    <col min="4" max="16384" width="9.1328125" style="69"/>
  </cols>
  <sheetData>
    <row r="2" spans="2:13" ht="18" x14ac:dyDescent="0.45">
      <c r="B2" s="67" t="s">
        <v>142</v>
      </c>
      <c r="C2" s="68"/>
      <c r="D2" s="68"/>
      <c r="E2" s="68"/>
      <c r="F2" s="68"/>
      <c r="G2" s="68"/>
    </row>
    <row r="3" spans="2:13" ht="18" x14ac:dyDescent="0.45">
      <c r="B3" s="72" t="s">
        <v>143</v>
      </c>
      <c r="C3" s="73"/>
    </row>
    <row r="4" spans="2:13" ht="14.65" thickBot="1" x14ac:dyDescent="0.5">
      <c r="B4" s="75" t="s">
        <v>79</v>
      </c>
      <c r="C4" s="76" t="s">
        <v>61</v>
      </c>
      <c r="D4" s="76" t="s">
        <v>59</v>
      </c>
      <c r="E4" s="76" t="s">
        <v>60</v>
      </c>
      <c r="F4" s="76" t="s">
        <v>55</v>
      </c>
      <c r="G4" s="76" t="s">
        <v>58</v>
      </c>
      <c r="H4" s="76" t="s">
        <v>116</v>
      </c>
      <c r="I4" s="76" t="s">
        <v>54</v>
      </c>
      <c r="J4" s="76" t="s">
        <v>56</v>
      </c>
      <c r="K4" s="76" t="s">
        <v>53</v>
      </c>
      <c r="L4" s="76" t="s">
        <v>57</v>
      </c>
      <c r="M4" s="70"/>
    </row>
    <row r="5" spans="2:13" x14ac:dyDescent="0.45">
      <c r="B5" s="71" t="s">
        <v>144</v>
      </c>
      <c r="C5" s="74">
        <v>95</v>
      </c>
      <c r="D5" s="74">
        <v>65</v>
      </c>
      <c r="E5" s="74">
        <v>78</v>
      </c>
      <c r="F5" s="74">
        <v>56</v>
      </c>
      <c r="G5" s="74"/>
      <c r="H5" s="74"/>
      <c r="I5" s="74">
        <v>74</v>
      </c>
      <c r="J5" s="74"/>
      <c r="K5" s="74"/>
      <c r="L5" s="74"/>
      <c r="M5" s="70"/>
    </row>
    <row r="6" spans="2:13" x14ac:dyDescent="0.45">
      <c r="B6" s="71" t="s">
        <v>145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0"/>
    </row>
    <row r="7" spans="2:13" x14ac:dyDescent="0.45">
      <c r="B7" s="71" t="s">
        <v>146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0"/>
    </row>
    <row r="8" spans="2:13" x14ac:dyDescent="0.45">
      <c r="B8" s="71" t="s">
        <v>147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0"/>
    </row>
    <row r="9" spans="2:13" x14ac:dyDescent="0.45">
      <c r="B9" s="71" t="s">
        <v>148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0"/>
    </row>
    <row r="10" spans="2:13" x14ac:dyDescent="0.45">
      <c r="B10" s="71" t="s">
        <v>149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0"/>
    </row>
    <row r="11" spans="2:13" x14ac:dyDescent="0.45">
      <c r="B11" s="71" t="s">
        <v>150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0"/>
    </row>
    <row r="12" spans="2:13" x14ac:dyDescent="0.45">
      <c r="B12" s="71" t="s">
        <v>151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0"/>
    </row>
    <row r="13" spans="2:13" x14ac:dyDescent="0.45">
      <c r="B13" s="71" t="s">
        <v>152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0"/>
    </row>
    <row r="14" spans="2:13" x14ac:dyDescent="0.45">
      <c r="B14" s="71" t="s">
        <v>153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0"/>
    </row>
    <row r="15" spans="2:13" x14ac:dyDescent="0.45">
      <c r="B15" s="71" t="s">
        <v>154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0"/>
    </row>
    <row r="17" spans="3:12" x14ac:dyDescent="0.45">
      <c r="C17"/>
      <c r="D17"/>
      <c r="E17"/>
      <c r="F17"/>
      <c r="G17"/>
      <c r="H17"/>
      <c r="I17"/>
      <c r="J17"/>
      <c r="K17"/>
      <c r="L1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P28"/>
  <sheetViews>
    <sheetView zoomScale="85" zoomScaleNormal="85" workbookViewId="0">
      <selection activeCell="D32" sqref="D32"/>
    </sheetView>
  </sheetViews>
  <sheetFormatPr defaultRowHeight="14.25" x14ac:dyDescent="0.45"/>
  <cols>
    <col min="2" max="2" width="14.265625" bestFit="1" customWidth="1"/>
    <col min="3" max="3" width="24.86328125" bestFit="1" customWidth="1"/>
    <col min="4" max="4" width="23.3984375" bestFit="1" customWidth="1"/>
    <col min="5" max="41" width="6.265625" customWidth="1"/>
  </cols>
  <sheetData>
    <row r="1" spans="1:42" x14ac:dyDescent="0.45">
      <c r="E1" s="29" t="s">
        <v>1</v>
      </c>
      <c r="F1" s="30" t="s">
        <v>2</v>
      </c>
      <c r="G1" s="30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0" t="s">
        <v>23</v>
      </c>
      <c r="AB1" s="30" t="s">
        <v>24</v>
      </c>
      <c r="AC1" s="30" t="s">
        <v>25</v>
      </c>
      <c r="AD1" s="30" t="s">
        <v>26</v>
      </c>
      <c r="AE1" s="30" t="s">
        <v>27</v>
      </c>
      <c r="AF1" s="34" t="s">
        <v>28</v>
      </c>
      <c r="AG1" s="30" t="s">
        <v>107</v>
      </c>
      <c r="AH1" s="30" t="s">
        <v>108</v>
      </c>
      <c r="AI1" s="30" t="s">
        <v>109</v>
      </c>
      <c r="AJ1" s="30" t="s">
        <v>110</v>
      </c>
      <c r="AK1" s="30" t="s">
        <v>111</v>
      </c>
      <c r="AL1" s="30" t="s">
        <v>112</v>
      </c>
      <c r="AM1" s="30" t="s">
        <v>113</v>
      </c>
      <c r="AN1" s="30" t="s">
        <v>114</v>
      </c>
      <c r="AO1" s="34" t="s">
        <v>115</v>
      </c>
    </row>
    <row r="2" spans="1:42" x14ac:dyDescent="0.45">
      <c r="C2" s="7" t="s">
        <v>30</v>
      </c>
      <c r="D2" s="7" t="s">
        <v>31</v>
      </c>
      <c r="E2" s="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0"/>
      <c r="AG2" s="18"/>
      <c r="AH2" s="18"/>
      <c r="AI2" s="18"/>
      <c r="AJ2" s="18"/>
      <c r="AK2" s="18"/>
      <c r="AL2" s="18"/>
      <c r="AM2" s="18"/>
      <c r="AN2" s="18"/>
      <c r="AO2" s="20"/>
    </row>
    <row r="3" spans="1:42" x14ac:dyDescent="0.45">
      <c r="A3" s="66" t="s">
        <v>126</v>
      </c>
      <c r="C3" s="8"/>
      <c r="D3" s="8"/>
      <c r="E3" s="21">
        <v>24.003761760000003</v>
      </c>
      <c r="F3" s="19">
        <v>35.694982080000003</v>
      </c>
      <c r="G3" s="19">
        <v>7.7736315600000001</v>
      </c>
      <c r="H3" s="19">
        <v>1.5679566000000003</v>
      </c>
      <c r="I3" s="19">
        <v>23.325500160000001</v>
      </c>
      <c r="J3" s="19">
        <v>32.39997048</v>
      </c>
      <c r="K3" s="19">
        <v>36.298299960000001</v>
      </c>
      <c r="L3" s="19">
        <v>3.9983940000000002</v>
      </c>
      <c r="M3" s="19">
        <v>33.502773600000005</v>
      </c>
      <c r="N3" s="19">
        <v>97.516433520000007</v>
      </c>
      <c r="O3" s="19">
        <v>39.564422640000004</v>
      </c>
      <c r="P3" s="19">
        <v>164.20838940000002</v>
      </c>
      <c r="Q3" s="19">
        <v>10.22165352</v>
      </c>
      <c r="R3" s="19">
        <v>20.589426360000001</v>
      </c>
      <c r="S3" s="19">
        <v>11.44336176</v>
      </c>
      <c r="T3" s="19">
        <v>135.67451004000003</v>
      </c>
      <c r="U3" s="19">
        <v>4.9039988399999999</v>
      </c>
      <c r="V3" s="19">
        <v>1.24389828</v>
      </c>
      <c r="W3" s="19">
        <v>6.5402002800000005</v>
      </c>
      <c r="X3" s="19">
        <v>7.0756920000000001E-2</v>
      </c>
      <c r="Y3" s="19">
        <v>143.44604820000001</v>
      </c>
      <c r="Z3" s="19">
        <v>158.46075036000002</v>
      </c>
      <c r="AA3" s="19">
        <v>19.423821240000002</v>
      </c>
      <c r="AB3" s="19">
        <v>16.37164404</v>
      </c>
      <c r="AC3" s="19">
        <v>28.79597304</v>
      </c>
      <c r="AD3" s="19">
        <v>3.5135625600000004</v>
      </c>
      <c r="AE3" s="19">
        <v>5.6534360400000008</v>
      </c>
      <c r="AF3" s="22">
        <v>39.306097080000001</v>
      </c>
      <c r="AG3" s="41">
        <f>INDEX(Eurostat!$D$15:$AN$15,MATCH(IDEES!AG$1,Eurostat!$D$2:$AN$2,0))*P3/SUM(P4:P25)</f>
        <v>6.8413219008715522</v>
      </c>
      <c r="AH3" s="41">
        <f>INDEX(Eurostat!$D$15:$AN$15,MATCH(IDEES!AH$1,Eurostat!$D$2:$AN$2,0))*O3/SUM(O4:O25)</f>
        <v>6.8264534250178492</v>
      </c>
      <c r="AI3" s="41">
        <f>INDEX(Eurostat!$D$15:$AN$15,MATCH(IDEES!AI$1,Eurostat!$D$2:$AN$2,0))*O3/SUM(O4:O25)</f>
        <v>20.521970127381355</v>
      </c>
      <c r="AJ3" s="41">
        <f>INDEX(Eurostat!$D$15:$AN$15,MATCH(IDEES!AJ$1,Eurostat!$D$2:$AN$2,0))*M3/SUM(M4:M25)</f>
        <v>2.3823071354044276</v>
      </c>
      <c r="AK3" s="41">
        <f>INDEX(Eurostat!$D$15:$AN$15,MATCH(IDEES!AK$1,Eurostat!$D$2:$AN$2,0))*Q3/SUM(Q4:Q25)</f>
        <v>0.20435979625953393</v>
      </c>
      <c r="AL3" s="41">
        <f>INDEX(Eurostat!$D$15:$AN$15,MATCH(IDEES!AL$1,Eurostat!$D$2:$AN$2,0))*M3/SUM(M4:M25)</f>
        <v>0.13539126756591624</v>
      </c>
      <c r="AM3" s="41">
        <f>INDEX(Eurostat!$D$15:$AN$15,MATCH(IDEES!AM$1,Eurostat!$D$2:$AN$2,0))*Q3/SUM(Q4:Q25)</f>
        <v>0.71742111587085988</v>
      </c>
      <c r="AN3" s="41">
        <f>INDEX(Eurostat!$D$15:$AN$15,MATCH(IDEES!AN$1,Eurostat!$D$2:$AN$2,0))*Q3/SUM(Q4:Q25)</f>
        <v>3.1815235085153053</v>
      </c>
      <c r="AO3" s="42">
        <f>INDEX(Eurostat!$D$15:$AN$15,MATCH(IDEES!AO$1,Eurostat!$D$2:$AN$2,0))*Q3/SUM(Q4:Q25)</f>
        <v>0.49322223435377688</v>
      </c>
      <c r="AP3" s="19"/>
    </row>
    <row r="4" spans="1:42" x14ac:dyDescent="0.45">
      <c r="A4" s="9" t="s">
        <v>54</v>
      </c>
      <c r="B4" s="9" t="s">
        <v>167</v>
      </c>
      <c r="C4" s="10" t="s">
        <v>33</v>
      </c>
      <c r="D4" s="10"/>
      <c r="E4" s="23">
        <v>8.079267960000001</v>
      </c>
      <c r="F4" s="11">
        <v>7.1648708399999999</v>
      </c>
      <c r="G4" s="11">
        <v>2.8114362000000006</v>
      </c>
      <c r="H4" s="11">
        <v>0.4898556</v>
      </c>
      <c r="I4" s="11">
        <v>8.1282535199999995</v>
      </c>
      <c r="J4" s="11">
        <v>0</v>
      </c>
      <c r="K4" s="11">
        <v>10.4795604</v>
      </c>
      <c r="L4" s="11">
        <v>1.07349552</v>
      </c>
      <c r="M4" s="11">
        <v>10.884423960000001</v>
      </c>
      <c r="N4" s="11">
        <v>30.288567239999999</v>
      </c>
      <c r="O4" s="11">
        <v>7.6739857200000001</v>
      </c>
      <c r="P4" s="11">
        <v>56.666663280000002</v>
      </c>
      <c r="Q4" s="11">
        <v>3.4080552000000006</v>
      </c>
      <c r="R4" s="11">
        <v>6.6201681600000004</v>
      </c>
      <c r="S4" s="11">
        <v>3.2950116000000005</v>
      </c>
      <c r="T4" s="11">
        <v>41.196437280000005</v>
      </c>
      <c r="U4" s="11">
        <v>1.3971351599999999</v>
      </c>
      <c r="V4" s="11">
        <v>0.35797140000000005</v>
      </c>
      <c r="W4" s="11">
        <v>2.2365885600000004</v>
      </c>
      <c r="X4" s="11">
        <v>0</v>
      </c>
      <c r="Y4" s="11">
        <v>12.690609480000001</v>
      </c>
      <c r="Z4" s="11">
        <v>43.451866439999996</v>
      </c>
      <c r="AA4" s="11">
        <v>7.24902552</v>
      </c>
      <c r="AB4" s="11">
        <v>5.3440315200000006</v>
      </c>
      <c r="AC4" s="11">
        <v>5.6999095199999994</v>
      </c>
      <c r="AD4" s="11">
        <v>1.2099852</v>
      </c>
      <c r="AE4" s="11">
        <v>1.38457476</v>
      </c>
      <c r="AF4" s="24">
        <v>5.0099248799999998</v>
      </c>
      <c r="AG4" s="43">
        <f>INDEX(Eurostat!$D$4:$AN$4,MATCH(IDEES!AG$1,Eurostat!$D$2:$AN$2,0))*$P4/SUM($P$4,$P$8,$P$14,$P$19)</f>
        <v>0</v>
      </c>
      <c r="AH4" s="43">
        <f>INDEX(Eurostat!$D$4:$AN$4,MATCH(IDEES!AH$1,Eurostat!$D$2:$AN$2,0))*$O4/SUM($O$4,$O$8,$O$14,$O$19)</f>
        <v>2.0268334128969432</v>
      </c>
      <c r="AI4" s="43">
        <f>INDEX(Eurostat!$D$4:$AN$4,MATCH(IDEES!AI$1,Eurostat!$D$2:$AN$2,0))*$O4/SUM($O$4,$O$8,$O$14,$O$19)</f>
        <v>8.7835281177796034</v>
      </c>
      <c r="AJ4" s="43">
        <f>INDEX(Eurostat!$D$4:$AN$4,MATCH(IDEES!AJ$1,Eurostat!$D$2:$AN$2,0))*$M4/SUM($M$4,$M$8,$M$14,$M$19)</f>
        <v>0.7881151578097052</v>
      </c>
      <c r="AK4" s="43">
        <f>INDEX(Eurostat!$D$4:$AN$4,MATCH(IDEES!AK$1,Eurostat!$D$2:$AN$2,0))*$Q4/SUM($Q$4,$Q$8,$Q$14,$Q$19)</f>
        <v>0</v>
      </c>
      <c r="AL4" s="43">
        <f>INDEX(Eurostat!$D$4:$AN$4,MATCH(IDEES!AL$1,Eurostat!$D$2:$AN$2,0))*$M4/SUM($M$4,$M$8,$M$14,$M$19)</f>
        <v>2.1500413517204237E-2</v>
      </c>
      <c r="AM4" s="43">
        <f>INDEX(Eurostat!$D$4:$AN$4,MATCH(IDEES!AM$1,Eurostat!$D$2:$AN$2,0))*$Q4/SUM($Q$4,$Q$8,$Q$14,$Q$19)</f>
        <v>1.7199999999999997E-2</v>
      </c>
      <c r="AN4" s="43">
        <f>INDEX(Eurostat!$D$4:$AN$4,MATCH(IDEES!AN$1,Eurostat!$D$2:$AN$2,0))*$Q4/SUM($Q$4,$Q$8,$Q$14,$Q$19)</f>
        <v>0.85719999999999996</v>
      </c>
      <c r="AO4" s="44">
        <f>INDEX(Eurostat!$D$4:$AN$4,MATCH(IDEES!AO$1,Eurostat!$D$2:$AN$2,0))*$Q4/SUM($Q$4,$Q$8,$Q$14,$Q$19)</f>
        <v>0.17040400000000003</v>
      </c>
    </row>
    <row r="5" spans="1:42" x14ac:dyDescent="0.45">
      <c r="A5" s="12" t="s">
        <v>52</v>
      </c>
      <c r="B5" s="12" t="s">
        <v>168</v>
      </c>
      <c r="C5" s="13" t="s">
        <v>34</v>
      </c>
      <c r="D5" s="13"/>
      <c r="E5" s="25">
        <v>0.53884116000000004</v>
      </c>
      <c r="F5" s="14">
        <v>0.69165936000000006</v>
      </c>
      <c r="G5" s="14">
        <v>0.15951708000000001</v>
      </c>
      <c r="H5" s="14">
        <v>8.080524E-2</v>
      </c>
      <c r="I5" s="14">
        <v>0.75236795999999995</v>
      </c>
      <c r="J5" s="14">
        <v>6.2119551600000005</v>
      </c>
      <c r="K5" s="14">
        <v>1.3376825999999999</v>
      </c>
      <c r="L5" s="14">
        <v>0.15323688000000002</v>
      </c>
      <c r="M5" s="14">
        <v>1.59852024</v>
      </c>
      <c r="N5" s="14">
        <v>3.78528588</v>
      </c>
      <c r="O5" s="14">
        <v>0.88885764000000012</v>
      </c>
      <c r="P5" s="14">
        <v>2.4844471200000005</v>
      </c>
      <c r="Q5" s="14">
        <v>4.8148200000000002E-2</v>
      </c>
      <c r="R5" s="14">
        <v>0.61671564000000001</v>
      </c>
      <c r="S5" s="14">
        <v>0.43291512000000004</v>
      </c>
      <c r="T5" s="14">
        <v>3.3645124800000001</v>
      </c>
      <c r="U5" s="14">
        <v>0.15156216</v>
      </c>
      <c r="V5" s="14">
        <v>2.7632880000000002E-2</v>
      </c>
      <c r="W5" s="14">
        <v>0.13732704000000001</v>
      </c>
      <c r="X5" s="14">
        <v>2.0934E-3</v>
      </c>
      <c r="Y5" s="14">
        <v>5.0057380800000004</v>
      </c>
      <c r="Z5" s="14">
        <v>2.5656710400000002</v>
      </c>
      <c r="AA5" s="14">
        <v>0.54302796000000009</v>
      </c>
      <c r="AB5" s="14">
        <v>0.47352708000000004</v>
      </c>
      <c r="AC5" s="14">
        <v>1.109502</v>
      </c>
      <c r="AD5" s="14">
        <v>0</v>
      </c>
      <c r="AE5" s="14">
        <v>0.20180376000000003</v>
      </c>
      <c r="AF5" s="26">
        <v>1.9987783200000002</v>
      </c>
      <c r="AG5" s="45">
        <f>INDEX(Eurostat!$D$12:$AN$12,MATCH(IDEES!AG$1,Eurostat!$D$2:$AN$2,0))*$P5/SUM($P$5:$P$6,$P$9,$P$13,$P$15:$P$17,$P$25)</f>
        <v>9.5508729794412189E-2</v>
      </c>
      <c r="AH5" s="45">
        <f>INDEX(Eurostat!$D$12:$AN$12,MATCH(IDEES!AH$1,Eurostat!$D$2:$AN$2,0))*$O5/SUM($O$5:$O$6,$O$9,$O$13,$O$15:$O$17,$O$25)</f>
        <v>2.6930540318156889E-2</v>
      </c>
      <c r="AI5" s="45">
        <f>INDEX(Eurostat!$D$12:$AN$12,MATCH(IDEES!AI$1,Eurostat!$D$2:$AN$2,0))*$O5/SUM($O$5:$O$6,$O$9,$O$13,$O$15:$O$17,$O$25)</f>
        <v>0.23142796215030173</v>
      </c>
      <c r="AJ5" s="45">
        <f>INDEX(Eurostat!$D$12:$AN$12,MATCH(IDEES!AJ$1,Eurostat!$D$2:$AN$2,0))*$M5/SUM($M$5:$M$6,$M$9,$M$13,$M$15:$M$17,$M$25)</f>
        <v>2.9290030031248734E-2</v>
      </c>
      <c r="AK5" s="45">
        <f>INDEX(Eurostat!$D$12:$AN$12,MATCH(IDEES!AK$1,Eurostat!$D$2:$AN$2,0))*$Q5/SUM($Q$5:$Q$6,$Q$9,$Q$13,$Q$15:$Q$17,$Q$25)</f>
        <v>2.549491525423728E-3</v>
      </c>
      <c r="AL5" s="45">
        <f>INDEX(Eurostat!$D$12:$AN$12,MATCH(IDEES!AL$1,Eurostat!$D$2:$AN$2,0))*$M5/SUM($M$5:$M$6,$M$9,$M$13,$M$15:$M$17,$M$25)</f>
        <v>1.0613733208879509E-2</v>
      </c>
      <c r="AM5" s="45">
        <f>INDEX(Eurostat!$D$12:$AN$12,MATCH(IDEES!AM$1,Eurostat!$D$2:$AN$2,0))*$Q5/SUM($Q$5:$Q$6,$Q$9,$Q$13,$Q$15:$Q$17,$Q$25)</f>
        <v>4.2960913178830847E-4</v>
      </c>
      <c r="AN5" s="45">
        <f>INDEX(Eurostat!$D$12:$AN$12,MATCH(IDEES!AN$1,Eurostat!$D$2:$AN$2,0))*$Q5/SUM($Q$5:$Q$6,$Q$9,$Q$13,$Q$15:$Q$17,$Q$25)</f>
        <v>1.3063299896229676E-2</v>
      </c>
      <c r="AO5" s="46">
        <f>INDEX(Eurostat!$D$12:$AN$12,MATCH(IDEES!AO$1,Eurostat!$D$2:$AN$2,0))*$Q5/SUM($Q$5:$Q$6,$Q$9,$Q$13,$Q$15:$Q$17,$Q$25)</f>
        <v>2.0338810100311308E-3</v>
      </c>
    </row>
    <row r="6" spans="1:42" x14ac:dyDescent="0.45">
      <c r="A6" s="15"/>
      <c r="B6" s="15" t="s">
        <v>169</v>
      </c>
      <c r="C6" s="16" t="s">
        <v>35</v>
      </c>
      <c r="D6" s="16"/>
      <c r="E6" s="27">
        <v>2.5171041600000001</v>
      </c>
      <c r="F6" s="17">
        <v>7.2452574000000007</v>
      </c>
      <c r="G6" s="17">
        <v>1.82042064</v>
      </c>
      <c r="H6" s="17">
        <v>0.22357512000000002</v>
      </c>
      <c r="I6" s="17">
        <v>4.69214676</v>
      </c>
      <c r="J6" s="17">
        <v>1.3397760000000001</v>
      </c>
      <c r="K6" s="17">
        <v>6.098074200000001</v>
      </c>
      <c r="L6" s="17">
        <v>0.78460631999999997</v>
      </c>
      <c r="M6" s="17">
        <v>5.2598768400000004</v>
      </c>
      <c r="N6" s="17">
        <v>16.76059776</v>
      </c>
      <c r="O6" s="17">
        <v>7.9913451600000007</v>
      </c>
      <c r="P6" s="17">
        <v>25.760543040000002</v>
      </c>
      <c r="Q6" s="17">
        <v>2.2332391200000004</v>
      </c>
      <c r="R6" s="17">
        <v>3.9347546400000004</v>
      </c>
      <c r="S6" s="17">
        <v>2.07581544</v>
      </c>
      <c r="T6" s="17">
        <v>25.49175048</v>
      </c>
      <c r="U6" s="17">
        <v>1.1936566800000001</v>
      </c>
      <c r="V6" s="17">
        <v>0.24283440000000001</v>
      </c>
      <c r="W6" s="17">
        <v>1.59852024</v>
      </c>
      <c r="X6" s="17">
        <v>0</v>
      </c>
      <c r="Y6" s="17">
        <v>30.307826520000003</v>
      </c>
      <c r="Z6" s="17">
        <v>22.06108656</v>
      </c>
      <c r="AA6" s="17">
        <v>2.5321766399999999</v>
      </c>
      <c r="AB6" s="17">
        <v>3.3950761200000001</v>
      </c>
      <c r="AC6" s="17">
        <v>3.7538848800000002</v>
      </c>
      <c r="AD6" s="17">
        <v>0.77288328000000006</v>
      </c>
      <c r="AE6" s="17">
        <v>1.1279239200000002</v>
      </c>
      <c r="AF6" s="28">
        <v>4.55398236</v>
      </c>
      <c r="AG6" s="47">
        <f>INDEX(Eurostat!$D$12:$AN$12,MATCH(IDEES!AG$1,Eurostat!$D$2:$AN$2,0))*$P6/SUM($P$5:$P$6,$P$9,$P$13,$P$15:$P$17,$P$25)</f>
        <v>0.99030352659093224</v>
      </c>
      <c r="AH6" s="47">
        <f>INDEX(Eurostat!$D$12:$AN$12,MATCH(IDEES!AH$1,Eurostat!$D$2:$AN$2,0))*$O6/SUM($O$5:$O$6,$O$9,$O$13,$O$15:$O$17,$O$25)</f>
        <v>0.24212116017553484</v>
      </c>
      <c r="AI6" s="47">
        <f>INDEX(Eurostat!$D$12:$AN$12,MATCH(IDEES!AI$1,Eurostat!$D$2:$AN$2,0))*$O6/SUM($O$5:$O$6,$O$9,$O$13,$O$15:$O$17,$O$25)</f>
        <v>2.0806714618760287</v>
      </c>
      <c r="AJ6" s="47">
        <f>INDEX(Eurostat!$D$12:$AN$12,MATCH(IDEES!AJ$1,Eurostat!$D$2:$AN$2,0))*$M6/SUM($M$5:$M$6,$M$9,$M$13,$M$15:$M$17,$M$25)</f>
        <v>9.6377854186112583E-2</v>
      </c>
      <c r="AK6" s="47">
        <f>INDEX(Eurostat!$D$12:$AN$12,MATCH(IDEES!AK$1,Eurostat!$D$2:$AN$2,0))*$Q6/SUM($Q$5:$Q$6,$Q$9,$Q$13,$Q$15:$Q$17,$Q$25)</f>
        <v>0.11825206779661017</v>
      </c>
      <c r="AL6" s="47">
        <f>INDEX(Eurostat!$D$12:$AN$12,MATCH(IDEES!AL$1,Eurostat!$D$2:$AN$2,0))*$M6/SUM($M$5:$M$6,$M$9,$M$13,$M$15:$M$17,$M$25)</f>
        <v>3.4924130514183679E-2</v>
      </c>
      <c r="AM6" s="47">
        <f>INDEX(Eurostat!$D$12:$AN$12,MATCH(IDEES!AM$1,Eurostat!$D$2:$AN$2,0))*$Q6/SUM($Q$5:$Q$6,$Q$9,$Q$13,$Q$15:$Q$17,$Q$25)</f>
        <v>1.9926392251815982E-2</v>
      </c>
      <c r="AN6" s="47">
        <f>INDEX(Eurostat!$D$12:$AN$12,MATCH(IDEES!AN$1,Eurostat!$D$2:$AN$2,0))*$Q6/SUM($Q$5:$Q$6,$Q$9,$Q$13,$Q$15:$Q$17,$Q$25)</f>
        <v>0.60590992736077487</v>
      </c>
      <c r="AO6" s="48">
        <f>INDEX(Eurostat!$D$12:$AN$12,MATCH(IDEES!AO$1,Eurostat!$D$2:$AN$2,0))*$Q6/SUM($Q$5:$Q$6,$Q$9,$Q$13,$Q$15:$Q$17,$Q$25)</f>
        <v>9.4336707021791782E-2</v>
      </c>
    </row>
    <row r="7" spans="1:42" x14ac:dyDescent="0.45">
      <c r="A7" s="12" t="s">
        <v>53</v>
      </c>
      <c r="B7" s="12"/>
      <c r="C7" s="13"/>
      <c r="D7" s="13" t="s">
        <v>36</v>
      </c>
      <c r="E7" s="25">
        <v>0.40988772000000001</v>
      </c>
      <c r="F7" s="14">
        <v>0.21603888000000002</v>
      </c>
      <c r="G7" s="14">
        <v>0.37095047999999997</v>
      </c>
      <c r="H7" s="14">
        <v>0</v>
      </c>
      <c r="I7" s="14">
        <v>0.51916320000000005</v>
      </c>
      <c r="J7" s="14">
        <v>0</v>
      </c>
      <c r="K7" s="14">
        <v>1.98496188</v>
      </c>
      <c r="L7" s="14">
        <v>6.9919560000000006E-2</v>
      </c>
      <c r="M7" s="14">
        <v>0</v>
      </c>
      <c r="N7" s="14">
        <v>0</v>
      </c>
      <c r="O7" s="14">
        <v>0</v>
      </c>
      <c r="P7" s="14">
        <v>0</v>
      </c>
      <c r="Q7" s="14">
        <v>4.8985559999999997E-2</v>
      </c>
      <c r="R7" s="14">
        <v>8.7922799999999995E-3</v>
      </c>
      <c r="S7" s="14">
        <v>0</v>
      </c>
      <c r="T7" s="14">
        <v>5.4847080000000006E-2</v>
      </c>
      <c r="U7" s="14">
        <v>0.33703740000000004</v>
      </c>
      <c r="V7" s="14">
        <v>0</v>
      </c>
      <c r="W7" s="14">
        <v>0.34582968000000003</v>
      </c>
      <c r="X7" s="14">
        <v>0</v>
      </c>
      <c r="Y7" s="14">
        <v>5.5998450000000002</v>
      </c>
      <c r="Z7" s="14">
        <v>1.09987236</v>
      </c>
      <c r="AA7" s="14">
        <v>1.800324E-2</v>
      </c>
      <c r="AB7" s="14">
        <v>0.75488004000000009</v>
      </c>
      <c r="AC7" s="14">
        <v>0.29977488000000002</v>
      </c>
      <c r="AD7" s="14">
        <v>0</v>
      </c>
      <c r="AE7" s="14">
        <v>0.14193252000000001</v>
      </c>
      <c r="AF7" s="26">
        <v>0</v>
      </c>
      <c r="AG7" s="45">
        <f>INDEX(Eurostat!$D$13:$AN$13,MATCH(IDEES!AG$1,Eurostat!$D$2:$AN$2,0))</f>
        <v>0</v>
      </c>
      <c r="AH7" s="45">
        <f>INDEX(Eurostat!$D$13:$AN$13,MATCH(IDEES!AH$1,Eurostat!$D$2:$AN$2,0))</f>
        <v>0.93600000000000005</v>
      </c>
      <c r="AI7" s="45">
        <f>INDEX(Eurostat!$D$13:$AN$13,MATCH(IDEES!AI$1,Eurostat!$D$2:$AN$2,0))</f>
        <v>8.9999999999999993E-3</v>
      </c>
      <c r="AJ7" s="45">
        <f>INDEX(Eurostat!$D$13:$AN$13,MATCH(IDEES!AJ$1,Eurostat!$D$2:$AN$2,0))</f>
        <v>0</v>
      </c>
      <c r="AK7" s="45">
        <f>INDEX(Eurostat!$D$13:$AN$13,MATCH(IDEES!AK$1,Eurostat!$D$2:$AN$2,0))</f>
        <v>0</v>
      </c>
      <c r="AL7" s="45">
        <f>INDEX(Eurostat!$D$13:$AN$13,MATCH(IDEES!AL$1,Eurostat!$D$2:$AN$2,0))</f>
        <v>0</v>
      </c>
      <c r="AM7" s="45">
        <f>INDEX(Eurostat!$D$13:$AN$13,MATCH(IDEES!AM$1,Eurostat!$D$2:$AN$2,0))</f>
        <v>0</v>
      </c>
      <c r="AN7" s="45">
        <f>INDEX(Eurostat!$D$13:$AN$13,MATCH(IDEES!AN$1,Eurostat!$D$2:$AN$2,0))</f>
        <v>0</v>
      </c>
      <c r="AO7" s="46">
        <f>INDEX(Eurostat!$D$13:$AN$13,MATCH(IDEES!AO$1,Eurostat!$D$2:$AN$2,0))</f>
        <v>0</v>
      </c>
    </row>
    <row r="8" spans="1:42" x14ac:dyDescent="0.45">
      <c r="A8" s="18" t="s">
        <v>54</v>
      </c>
      <c r="B8" s="18"/>
      <c r="C8" s="8"/>
      <c r="D8" s="8" t="s">
        <v>37</v>
      </c>
      <c r="E8" s="21">
        <v>1.44318996</v>
      </c>
      <c r="F8" s="19">
        <v>3.4792307999999998</v>
      </c>
      <c r="G8" s="19">
        <v>1.15681284</v>
      </c>
      <c r="H8" s="19">
        <v>0.21268944000000001</v>
      </c>
      <c r="I8" s="19">
        <v>3.3343675200000003</v>
      </c>
      <c r="J8" s="19">
        <v>0</v>
      </c>
      <c r="K8" s="19">
        <v>3.4658330400000001</v>
      </c>
      <c r="L8" s="19">
        <v>0.49153032000000002</v>
      </c>
      <c r="M8" s="19">
        <v>4.7557861200000007</v>
      </c>
      <c r="N8" s="19">
        <v>15.225716880000002</v>
      </c>
      <c r="O8" s="19">
        <v>7.1401687200000001</v>
      </c>
      <c r="P8" s="19">
        <v>22.000796640000001</v>
      </c>
      <c r="Q8" s="19">
        <v>1.8890841599999999</v>
      </c>
      <c r="R8" s="19">
        <v>2.2520797200000002</v>
      </c>
      <c r="S8" s="19">
        <v>2.03562216</v>
      </c>
      <c r="T8" s="19">
        <v>22.32276156</v>
      </c>
      <c r="U8" s="19">
        <v>0.15323688000000002</v>
      </c>
      <c r="V8" s="19">
        <v>0.16244784000000001</v>
      </c>
      <c r="W8" s="19">
        <v>0.96840683999999999</v>
      </c>
      <c r="X8" s="19">
        <v>0</v>
      </c>
      <c r="Y8" s="19">
        <v>0.67114404000000005</v>
      </c>
      <c r="Z8" s="19">
        <v>20.363757840000002</v>
      </c>
      <c r="AA8" s="19">
        <v>2.35423764</v>
      </c>
      <c r="AB8" s="19">
        <v>1.06847136</v>
      </c>
      <c r="AC8" s="19">
        <v>3.1560098399999998</v>
      </c>
      <c r="AD8" s="19">
        <v>0.61839036000000003</v>
      </c>
      <c r="AE8" s="19">
        <v>0.64686060000000001</v>
      </c>
      <c r="AF8" s="22">
        <v>0.41784264000000004</v>
      </c>
      <c r="AG8" s="41">
        <f>INDEX(Eurostat!$D$4:$AN$4,MATCH(IDEES!AG$1,Eurostat!$D$2:$AN$2,0))*$P8/SUM($P$4,$P$8,$P$14,$P$19)</f>
        <v>0</v>
      </c>
      <c r="AH8" s="41">
        <f>INDEX(Eurostat!$D$4:$AN$4,MATCH(IDEES!AH$1,Eurostat!$D$2:$AN$2,0))*$O8/SUM($O$4,$O$8,$O$14,$O$19)</f>
        <v>1.8858430369111503</v>
      </c>
      <c r="AI8" s="41">
        <f>INDEX(Eurostat!$D$4:$AN$4,MATCH(IDEES!AI$1,Eurostat!$D$2:$AN$2,0))*$O8/SUM($O$4,$O$8,$O$14,$O$19)</f>
        <v>8.1725292444003141</v>
      </c>
      <c r="AJ8" s="41">
        <f>INDEX(Eurostat!$D$4:$AN$4,MATCH(IDEES!AJ$1,Eurostat!$D$2:$AN$2,0))*$M8/SUM($M$4,$M$8,$M$14,$M$19)</f>
        <v>0.34435512088165715</v>
      </c>
      <c r="AK8" s="41">
        <f>INDEX(Eurostat!$D$4:$AN$4,MATCH(IDEES!AK$1,Eurostat!$D$2:$AN$2,0))*$Q8/SUM($Q$4,$Q$8,$Q$14,$Q$19)</f>
        <v>0</v>
      </c>
      <c r="AL8" s="41">
        <f>INDEX(Eurostat!$D$4:$AN$4,MATCH(IDEES!AL$1,Eurostat!$D$2:$AN$2,0))*$M8/SUM($M$4,$M$8,$M$14,$M$19)</f>
        <v>9.3942838459023324E-3</v>
      </c>
      <c r="AM8" s="41">
        <f>INDEX(Eurostat!$D$4:$AN$4,MATCH(IDEES!AM$1,Eurostat!$D$2:$AN$2,0))*$Q8/SUM($Q$4,$Q$8,$Q$14,$Q$19)</f>
        <v>9.5339557739557712E-3</v>
      </c>
      <c r="AN8" s="41">
        <f>INDEX(Eurostat!$D$4:$AN$4,MATCH(IDEES!AN$1,Eurostat!$D$2:$AN$2,0))*$Q8/SUM($Q$4,$Q$8,$Q$14,$Q$19)</f>
        <v>0.47514574938574927</v>
      </c>
      <c r="AO8" s="42">
        <f>INDEX(Eurostat!$D$4:$AN$4,MATCH(IDEES!AO$1,Eurostat!$D$2:$AN$2,0))*$Q8/SUM($Q$4,$Q$8,$Q$14,$Q$19)</f>
        <v>9.4454895331695307E-2</v>
      </c>
    </row>
    <row r="9" spans="1:42" x14ac:dyDescent="0.45">
      <c r="A9" s="18" t="s">
        <v>52</v>
      </c>
      <c r="B9" s="18"/>
      <c r="C9" s="8"/>
      <c r="D9" s="8" t="s">
        <v>38</v>
      </c>
      <c r="E9" s="21">
        <v>0.14193252000000001</v>
      </c>
      <c r="F9" s="19">
        <v>7.0756920000000001E-2</v>
      </c>
      <c r="G9" s="19">
        <v>1.6328520000000003E-2</v>
      </c>
      <c r="H9" s="19">
        <v>1.0885680000000002E-2</v>
      </c>
      <c r="I9" s="19">
        <v>7.661844000000001E-2</v>
      </c>
      <c r="J9" s="19">
        <v>1.3397760000000001</v>
      </c>
      <c r="K9" s="19">
        <v>0.20557188000000001</v>
      </c>
      <c r="L9" s="19">
        <v>1.3816440000000001E-2</v>
      </c>
      <c r="M9" s="19">
        <v>0.19175544000000003</v>
      </c>
      <c r="N9" s="19">
        <v>0.429147</v>
      </c>
      <c r="O9" s="19">
        <v>6.4895400000000006E-2</v>
      </c>
      <c r="P9" s="19">
        <v>0.25372008000000001</v>
      </c>
      <c r="Q9" s="19">
        <v>5.0241599999999997E-3</v>
      </c>
      <c r="R9" s="19">
        <v>5.4847080000000006E-2</v>
      </c>
      <c r="S9" s="19">
        <v>4.0193279999999998E-2</v>
      </c>
      <c r="T9" s="19">
        <v>0.40402620000000006</v>
      </c>
      <c r="U9" s="19">
        <v>1.3397760000000002E-2</v>
      </c>
      <c r="V9" s="19">
        <v>2.9307600000000006E-3</v>
      </c>
      <c r="W9" s="19">
        <v>1.0048319999999999E-2</v>
      </c>
      <c r="X9" s="19">
        <v>0</v>
      </c>
      <c r="Y9" s="19">
        <v>0.51078959999999995</v>
      </c>
      <c r="Z9" s="19">
        <v>0.11639304</v>
      </c>
      <c r="AA9" s="19">
        <v>7.3687680000000005E-2</v>
      </c>
      <c r="AB9" s="19">
        <v>4.8148200000000002E-2</v>
      </c>
      <c r="AC9" s="19">
        <v>9.0434880000000009E-2</v>
      </c>
      <c r="AD9" s="19">
        <v>0</v>
      </c>
      <c r="AE9" s="19">
        <v>2.051532E-2</v>
      </c>
      <c r="AF9" s="22">
        <v>0.22776192000000003</v>
      </c>
      <c r="AG9" s="41">
        <f>INDEX(Eurostat!$D$12:$AN$12,MATCH(IDEES!AG$1,Eurostat!$D$2:$AN$2,0))*$P9/SUM($P$5:$P$6,$P$9,$P$13,$P$15:$P$17,$P$25)</f>
        <v>9.7536721023616067E-3</v>
      </c>
      <c r="AH9" s="41">
        <f>INDEX(Eurostat!$D$12:$AN$12,MATCH(IDEES!AH$1,Eurostat!$D$2:$AN$2,0))*$O9/SUM($O$5:$O$6,$O$9,$O$13,$O$15:$O$17,$O$25)</f>
        <v>1.9661958310477237E-3</v>
      </c>
      <c r="AI9" s="41">
        <f>INDEX(Eurostat!$D$12:$AN$12,MATCH(IDEES!AI$1,Eurostat!$D$2:$AN$2,0))*$O9/SUM($O$5:$O$6,$O$9,$O$13,$O$15:$O$17,$O$25)</f>
        <v>1.6896530444322547E-2</v>
      </c>
      <c r="AJ9" s="41">
        <f>INDEX(Eurostat!$D$12:$AN$12,MATCH(IDEES!AJ$1,Eurostat!$D$2:$AN$2,0))*$M9/SUM($M$5:$M$6,$M$9,$M$13,$M$15:$M$17,$M$25)</f>
        <v>3.513576153565197E-3</v>
      </c>
      <c r="AK9" s="41">
        <f>INDEX(Eurostat!$D$12:$AN$12,MATCH(IDEES!AK$1,Eurostat!$D$2:$AN$2,0))*$Q9/SUM($Q$5:$Q$6,$Q$9,$Q$13,$Q$15:$Q$17,$Q$25)</f>
        <v>2.6603389830508466E-4</v>
      </c>
      <c r="AL9" s="41">
        <f>INDEX(Eurostat!$D$12:$AN$12,MATCH(IDEES!AL$1,Eurostat!$D$2:$AN$2,0))*$M9/SUM($M$5:$M$6,$M$9,$M$13,$M$15:$M$17,$M$25)</f>
        <v>1.2732031979221625E-3</v>
      </c>
      <c r="AM9" s="41">
        <f>INDEX(Eurostat!$D$12:$AN$12,MATCH(IDEES!AM$1,Eurostat!$D$2:$AN$2,0))*$Q9/SUM($Q$5:$Q$6,$Q$9,$Q$13,$Q$15:$Q$17,$Q$25)</f>
        <v>4.4828778969214794E-5</v>
      </c>
      <c r="AN9" s="41">
        <f>INDEX(Eurostat!$D$12:$AN$12,MATCH(IDEES!AN$1,Eurostat!$D$2:$AN$2,0))*$Q9/SUM($Q$5:$Q$6,$Q$9,$Q$13,$Q$15:$Q$17,$Q$25)</f>
        <v>1.3631269456935314E-3</v>
      </c>
      <c r="AO9" s="42">
        <f>INDEX(Eurostat!$D$12:$AN$12,MATCH(IDEES!AO$1,Eurostat!$D$2:$AN$2,0))*$Q9/SUM($Q$5:$Q$6,$Q$9,$Q$13,$Q$15:$Q$17,$Q$25)</f>
        <v>2.122310619162919E-4</v>
      </c>
    </row>
    <row r="10" spans="1:42" x14ac:dyDescent="0.45">
      <c r="A10" s="18" t="s">
        <v>55</v>
      </c>
      <c r="B10" s="18"/>
      <c r="C10" s="8"/>
      <c r="D10" s="8" t="s">
        <v>39</v>
      </c>
      <c r="E10" s="21">
        <v>0.44212608000000003</v>
      </c>
      <c r="F10" s="19">
        <v>3.4792307999999998</v>
      </c>
      <c r="G10" s="19">
        <v>0.27632879999999999</v>
      </c>
      <c r="H10" s="19">
        <v>0</v>
      </c>
      <c r="I10" s="19">
        <v>0.76199760000000005</v>
      </c>
      <c r="J10" s="19">
        <v>0</v>
      </c>
      <c r="K10" s="19">
        <v>0.44128871999999997</v>
      </c>
      <c r="L10" s="19">
        <v>0.20934000000000003</v>
      </c>
      <c r="M10" s="19">
        <v>0</v>
      </c>
      <c r="N10" s="19">
        <v>0.93240036000000004</v>
      </c>
      <c r="O10" s="19">
        <v>0.7862810400000001</v>
      </c>
      <c r="P10" s="19">
        <v>3.3058972799999999</v>
      </c>
      <c r="Q10" s="19">
        <v>0.29014524000000003</v>
      </c>
      <c r="R10" s="19">
        <v>1.203705</v>
      </c>
      <c r="S10" s="19">
        <v>0</v>
      </c>
      <c r="T10" s="19">
        <v>1.2330126000000001</v>
      </c>
      <c r="U10" s="19">
        <v>0.68998464000000004</v>
      </c>
      <c r="V10" s="19">
        <v>7.7455800000000005E-2</v>
      </c>
      <c r="W10" s="19">
        <v>0.27423540000000002</v>
      </c>
      <c r="X10" s="19">
        <v>0</v>
      </c>
      <c r="Y10" s="19">
        <v>23.287400280000004</v>
      </c>
      <c r="Z10" s="19">
        <v>0.48106332000000002</v>
      </c>
      <c r="AA10" s="19">
        <v>8.58294E-2</v>
      </c>
      <c r="AB10" s="19">
        <v>1.5235765200000002</v>
      </c>
      <c r="AC10" s="19">
        <v>0.20682792000000003</v>
      </c>
      <c r="AD10" s="19">
        <v>0</v>
      </c>
      <c r="AE10" s="19">
        <v>0.30228695999999999</v>
      </c>
      <c r="AF10" s="22">
        <v>3.9083777999999998</v>
      </c>
      <c r="AG10" s="41">
        <f>INDEX(Eurostat!$D$7:$AN$7,MATCH(IDEES!AG$1,Eurostat!$D$2:$AN$2,0))*$P10/SUM($P$10,$P$21)</f>
        <v>2.2148431103144226</v>
      </c>
      <c r="AH10" s="41">
        <f>INDEX(Eurostat!$D$7:$AN$7,MATCH(IDEES!AH$1,Eurostat!$D$2:$AN$2,0))*$O10/SUM($O$10,$O$21)</f>
        <v>0</v>
      </c>
      <c r="AI10" s="41">
        <f>INDEX(Eurostat!$D$7:$AN$7,MATCH(IDEES!AI$1,Eurostat!$D$2:$AN$2,0))*$O10/SUM($O$10,$O$21)</f>
        <v>0.64717547568710365</v>
      </c>
      <c r="AJ10" s="41">
        <f>INDEX(Eurostat!$D$7:$AN$7,MATCH(IDEES!AJ$1,Eurostat!$D$2:$AN$2,0))*$Q10/SUM($Q$10,$Q$21)</f>
        <v>0</v>
      </c>
      <c r="AK10" s="41">
        <f>INDEX(Eurostat!$D$7:$AN$7,MATCH(IDEES!AK$1,Eurostat!$D$2:$AN$2,0))*$Q10/SUM($Q$10,$Q$21)</f>
        <v>0</v>
      </c>
      <c r="AL10" s="41">
        <f>INDEX(Eurostat!$D$7:$AN$7,MATCH(IDEES!AL$1,Eurostat!$D$2:$AN$2,0))*$Q10/SUM($Q$10,$Q$21)</f>
        <v>0</v>
      </c>
      <c r="AM10" s="41">
        <f>INDEX(Eurostat!$D$7:$AN$7,MATCH(IDEES!AM$1,Eurostat!$D$2:$AN$2,0))*$Q10/SUM($Q$10,$Q$21)</f>
        <v>0</v>
      </c>
      <c r="AN10" s="41">
        <f>INDEX(Eurostat!$D$7:$AN$7,MATCH(IDEES!AN$1,Eurostat!$D$2:$AN$2,0))*$Q10/SUM($Q$10,$Q$21)</f>
        <v>0.23484359400998339</v>
      </c>
      <c r="AO10" s="42">
        <f>INDEX(Eurostat!$D$7:$AN$7,MATCH(IDEES!AO$1,Eurostat!$D$2:$AN$2,0))*$Q10/SUM($Q$10,$Q$21)</f>
        <v>0</v>
      </c>
    </row>
    <row r="11" spans="1:42" x14ac:dyDescent="0.45">
      <c r="A11" s="18" t="s">
        <v>56</v>
      </c>
      <c r="B11" s="18"/>
      <c r="C11" s="8"/>
      <c r="D11" s="8" t="s">
        <v>40</v>
      </c>
      <c r="E11" s="21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0.31191660000000004</v>
      </c>
      <c r="N11" s="19">
        <v>0.13732704000000001</v>
      </c>
      <c r="O11" s="19">
        <v>0</v>
      </c>
      <c r="P11" s="19">
        <v>0.20012904000000004</v>
      </c>
      <c r="Q11" s="19">
        <v>0</v>
      </c>
      <c r="R11" s="19">
        <v>0.41533056000000002</v>
      </c>
      <c r="S11" s="19">
        <v>0</v>
      </c>
      <c r="T11" s="19">
        <v>1.4214186000000002</v>
      </c>
      <c r="U11" s="19">
        <v>0</v>
      </c>
      <c r="V11" s="19">
        <v>0</v>
      </c>
      <c r="W11" s="19">
        <v>0</v>
      </c>
      <c r="X11" s="19">
        <v>0</v>
      </c>
      <c r="Y11" s="19">
        <v>0.23864760000000002</v>
      </c>
      <c r="Z11" s="19">
        <v>0</v>
      </c>
      <c r="AA11" s="19">
        <v>0</v>
      </c>
      <c r="AB11" s="19">
        <v>0</v>
      </c>
      <c r="AC11" s="19">
        <v>0</v>
      </c>
      <c r="AD11" s="19">
        <v>0.15449292000000001</v>
      </c>
      <c r="AE11" s="19">
        <v>1.6328520000000003E-2</v>
      </c>
      <c r="AF11" s="22">
        <v>0</v>
      </c>
      <c r="AG11" s="41">
        <f>INDEX(Eurostat!$D$10:$AN$10,MATCH(IDEES!AG$1,Eurostat!$D$2:$AN$2,0))*$P11/SUM($P$11,$P$22)</f>
        <v>3.3017268445839874E-2</v>
      </c>
      <c r="AH11" s="41">
        <f>INDEX(Eurostat!$D$10:$AN$10,MATCH(IDEES!AH$1,Eurostat!$D$2:$AN$2,0))*$T11/SUM($T$11,$T$22)</f>
        <v>1.2921548486856638</v>
      </c>
      <c r="AI11" s="41">
        <f>INDEX(Eurostat!$D$10:$AN$10,MATCH(IDEES!AI$1,Eurostat!$D$2:$AN$2,0))*$T11/SUM($T$11,$T$22)</f>
        <v>0</v>
      </c>
      <c r="AJ11" s="41">
        <f>INDEX(Eurostat!$D$10:$AN$10,MATCH(IDEES!AJ$1,Eurostat!$D$2:$AN$2,0))*$M11/SUM($M$11,$M$22)</f>
        <v>0</v>
      </c>
      <c r="AK11" s="41">
        <f>INDEX(Eurostat!$D$10:$AN$10,MATCH(IDEES!AK$1,Eurostat!$D$2:$AN$2,0))*$M11/SUM($M$11,$M$22)</f>
        <v>0</v>
      </c>
      <c r="AL11" s="41">
        <f>INDEX(Eurostat!$D$10:$AN$10,MATCH(IDEES!AL$1,Eurostat!$D$2:$AN$2,0))*$M11/SUM($M$11,$M$22)</f>
        <v>0</v>
      </c>
      <c r="AM11" s="41">
        <f>INDEX(Eurostat!$D$10:$AN$10,MATCH(IDEES!AM$1,Eurostat!$D$2:$AN$2,0))*$M11/SUM($M$11,$M$22)</f>
        <v>0.25883685800604228</v>
      </c>
      <c r="AN11" s="41">
        <f>INDEX(Eurostat!$D$10:$AN$10,MATCH(IDEES!AN$1,Eurostat!$D$2:$AN$2,0))*$M11/SUM($M$11,$M$22)</f>
        <v>8.4028197381671707E-2</v>
      </c>
      <c r="AO11" s="42">
        <f>INDEX(Eurostat!$D$10:$AN$10,MATCH(IDEES!AO$1,Eurostat!$D$2:$AN$2,0))*$M11/SUM($M$11,$M$22)</f>
        <v>0</v>
      </c>
    </row>
    <row r="12" spans="1:42" x14ac:dyDescent="0.45">
      <c r="A12" s="15" t="s">
        <v>57</v>
      </c>
      <c r="B12" s="15"/>
      <c r="C12" s="16"/>
      <c r="D12" s="16" t="s">
        <v>41</v>
      </c>
      <c r="E12" s="27">
        <v>7.9967880000000005E-2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3.600648E-2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5.6103120000000006E-2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28">
        <v>0</v>
      </c>
      <c r="AG12" s="47">
        <f>INDEX(Eurostat!$D$9:$AN$9,MATCH(IDEES!AG$1,Eurostat!$D$2:$AN$2,0))</f>
        <v>6.9900000000000006E-3</v>
      </c>
      <c r="AH12" s="47">
        <f>INDEX(Eurostat!$D$9:$AN$9,MATCH(IDEES!AH$1,Eurostat!$D$2:$AN$2,0))</f>
        <v>0</v>
      </c>
      <c r="AI12" s="47">
        <f>INDEX(Eurostat!$D$9:$AN$9,MATCH(IDEES!AI$1,Eurostat!$D$2:$AN$2,0))</f>
        <v>0</v>
      </c>
      <c r="AJ12" s="47">
        <f>INDEX(Eurostat!$D$9:$AN$9,MATCH(IDEES!AJ$1,Eurostat!$D$2:$AN$2,0))</f>
        <v>0</v>
      </c>
      <c r="AK12" s="47">
        <f>INDEX(Eurostat!$D$9:$AN$9,MATCH(IDEES!AK$1,Eurostat!$D$2:$AN$2,0))</f>
        <v>0</v>
      </c>
      <c r="AL12" s="47">
        <f>INDEX(Eurostat!$D$9:$AN$9,MATCH(IDEES!AL$1,Eurostat!$D$2:$AN$2,0))</f>
        <v>0</v>
      </c>
      <c r="AM12" s="47">
        <f>INDEX(Eurostat!$D$9:$AN$9,MATCH(IDEES!AM$1,Eurostat!$D$2:$AN$2,0))</f>
        <v>0</v>
      </c>
      <c r="AN12" s="47">
        <f>INDEX(Eurostat!$D$9:$AN$9,MATCH(IDEES!AN$1,Eurostat!$D$2:$AN$2,0))</f>
        <v>0</v>
      </c>
      <c r="AO12" s="48">
        <f>INDEX(Eurostat!$D$9:$AN$9,MATCH(IDEES!AO$1,Eurostat!$D$2:$AN$2,0))</f>
        <v>0</v>
      </c>
    </row>
    <row r="13" spans="1:42" x14ac:dyDescent="0.45">
      <c r="A13" t="s">
        <v>52</v>
      </c>
      <c r="B13" t="s">
        <v>170</v>
      </c>
      <c r="C13" s="8" t="s">
        <v>42</v>
      </c>
      <c r="D13" s="8"/>
      <c r="E13" s="21">
        <v>0.35043515999999997</v>
      </c>
      <c r="F13" s="19">
        <v>0.44966232000000006</v>
      </c>
      <c r="G13" s="19">
        <v>0.10383264</v>
      </c>
      <c r="H13" s="19">
        <v>7.536240000000001E-2</v>
      </c>
      <c r="I13" s="19">
        <v>0.48901823999999999</v>
      </c>
      <c r="J13" s="19">
        <v>4.0377499200000004</v>
      </c>
      <c r="K13" s="19">
        <v>0.63555623999999999</v>
      </c>
      <c r="L13" s="19">
        <v>9.6715080000000009E-2</v>
      </c>
      <c r="M13" s="19">
        <v>1.31632992</v>
      </c>
      <c r="N13" s="19">
        <v>2.94415776</v>
      </c>
      <c r="O13" s="19">
        <v>0.41281847999999999</v>
      </c>
      <c r="P13" s="19">
        <v>1.6148487600000001</v>
      </c>
      <c r="Q13" s="19">
        <v>3.0982320000000001E-2</v>
      </c>
      <c r="R13" s="19">
        <v>0.40235147999999998</v>
      </c>
      <c r="S13" s="19">
        <v>0.27549144000000003</v>
      </c>
      <c r="T13" s="19">
        <v>2.5727886000000004</v>
      </c>
      <c r="U13" s="19">
        <v>9.2528280000000004E-2</v>
      </c>
      <c r="V13" s="19">
        <v>1.800324E-2</v>
      </c>
      <c r="W13" s="19">
        <v>6.8663520000000006E-2</v>
      </c>
      <c r="X13" s="19">
        <v>1.6747200000000002E-3</v>
      </c>
      <c r="Y13" s="19">
        <v>3.0031916400000003</v>
      </c>
      <c r="Z13" s="19">
        <v>0.62718264000000001</v>
      </c>
      <c r="AA13" s="19">
        <v>0.45259308000000004</v>
      </c>
      <c r="AB13" s="19">
        <v>0.3077298</v>
      </c>
      <c r="AC13" s="19">
        <v>0.6657012000000001</v>
      </c>
      <c r="AD13" s="19">
        <v>0</v>
      </c>
      <c r="AE13" s="19">
        <v>0.14109516000000003</v>
      </c>
      <c r="AF13" s="22">
        <v>2.2843180800000003</v>
      </c>
      <c r="AG13" s="41">
        <f>INDEX(Eurostat!$D$12:$AN$12,MATCH(IDEES!AG$1,Eurostat!$D$2:$AN$2,0))*$P13/SUM($P$5:$P$6,$P$9,$P$13,$P$16:$P$17,$P$25)</f>
        <v>6.4201262190962546E-2</v>
      </c>
      <c r="AH13" s="41">
        <f>INDEX(Eurostat!$D$12:$AN$12,MATCH(IDEES!AH$1,Eurostat!$D$2:$AN$2,0))*$O13/SUM($O$5:$O$6,$O$9,$O$13,$O$16:$O$17,$O$25)</f>
        <v>1.2705831545512802E-2</v>
      </c>
      <c r="AI13" s="41">
        <f>INDEX(Eurostat!$D$12:$AN$12,MATCH(IDEES!AI$1,Eurostat!$D$2:$AN$2,0))*$O13/SUM($O$5:$O$6,$O$9,$O$13,$O$16:$O$17,$O$25)</f>
        <v>0.10918773508679055</v>
      </c>
      <c r="AJ13" s="41">
        <f>INDEX(Eurostat!$D$12:$AN$12,MATCH(IDEES!AJ$1,Eurostat!$D$2:$AN$2,0))*$M13/SUM($M$5:$M$6,$M$9,$M$13,$M$16:$M$17,$M$25)</f>
        <v>2.694317564657615E-2</v>
      </c>
      <c r="AK13" s="41">
        <f>INDEX(Eurostat!$D$12:$AN$12,MATCH(IDEES!AK$1,Eurostat!$D$2:$AN$2,0))*$Q13/SUM($Q$5:$Q$6,$Q$9,$Q$13,$Q$16:$Q$17,$Q$25)</f>
        <v>1.6438402883682235E-3</v>
      </c>
      <c r="AL13" s="41">
        <f>INDEX(Eurostat!$D$12:$AN$12,MATCH(IDEES!AL$1,Eurostat!$D$2:$AN$2,0))*$M13/SUM($M$5:$M$6,$M$9,$M$13,$M$16:$M$17,$M$25)</f>
        <v>9.7633111952308629E-3</v>
      </c>
      <c r="AM13" s="41">
        <f>INDEX(Eurostat!$D$12:$AN$12,MATCH(IDEES!AM$1,Eurostat!$D$2:$AN$2,0))*$Q13/SUM($Q$5:$Q$6,$Q$9,$Q$13,$Q$16:$Q$17,$Q$25)</f>
        <v>2.7699986136143069E-4</v>
      </c>
      <c r="AN13" s="41">
        <f>INDEX(Eurostat!$D$12:$AN$12,MATCH(IDEES!AN$1,Eurostat!$D$2:$AN$2,0))*$Q13/SUM($Q$5:$Q$6,$Q$9,$Q$13,$Q$16:$Q$17,$Q$25)</f>
        <v>8.4228476362123925E-3</v>
      </c>
      <c r="AO13" s="42">
        <f>INDEX(Eurostat!$D$12:$AN$12,MATCH(IDEES!AO$1,Eurostat!$D$2:$AN$2,0))*$Q13/SUM($Q$5:$Q$6,$Q$9,$Q$13,$Q$16:$Q$17,$Q$25)</f>
        <v>1.3113891584638844E-3</v>
      </c>
    </row>
    <row r="14" spans="1:42" x14ac:dyDescent="0.45">
      <c r="A14" t="s">
        <v>54</v>
      </c>
      <c r="B14" t="s">
        <v>171</v>
      </c>
      <c r="C14" s="8" t="s">
        <v>43</v>
      </c>
      <c r="D14" s="8"/>
      <c r="E14" s="21">
        <v>0.40402620000000006</v>
      </c>
      <c r="F14" s="19">
        <v>0.75236795999999995</v>
      </c>
      <c r="G14" s="19">
        <v>0.46012932000000001</v>
      </c>
      <c r="H14" s="19">
        <v>4.8985559999999997E-2</v>
      </c>
      <c r="I14" s="19">
        <v>1.0835438399999999</v>
      </c>
      <c r="J14" s="19">
        <v>0</v>
      </c>
      <c r="K14" s="19">
        <v>1.0479560400000001</v>
      </c>
      <c r="L14" s="19">
        <v>0.11262492</v>
      </c>
      <c r="M14" s="19">
        <v>2.1767173200000003</v>
      </c>
      <c r="N14" s="19">
        <v>8.1441633600000003</v>
      </c>
      <c r="O14" s="19">
        <v>1.4251867200000001</v>
      </c>
      <c r="P14" s="19">
        <v>13.852027800000002</v>
      </c>
      <c r="Q14" s="19">
        <v>0.76660307999999999</v>
      </c>
      <c r="R14" s="19">
        <v>0.88257743999999994</v>
      </c>
      <c r="S14" s="19">
        <v>0.36718235999999999</v>
      </c>
      <c r="T14" s="19">
        <v>12.587614199999999</v>
      </c>
      <c r="U14" s="19">
        <v>0.13983912000000001</v>
      </c>
      <c r="V14" s="19">
        <v>6.2383320000000006E-2</v>
      </c>
      <c r="W14" s="19">
        <v>0.22357512000000002</v>
      </c>
      <c r="X14" s="19">
        <v>0</v>
      </c>
      <c r="Y14" s="19">
        <v>0.70505711999999998</v>
      </c>
      <c r="Z14" s="19">
        <v>5.7936938400000004</v>
      </c>
      <c r="AA14" s="19">
        <v>1.8120470400000002</v>
      </c>
      <c r="AB14" s="19">
        <v>1.4390031599999999</v>
      </c>
      <c r="AC14" s="19">
        <v>0.38016144000000002</v>
      </c>
      <c r="AD14" s="19">
        <v>0.36299555999999999</v>
      </c>
      <c r="AE14" s="19">
        <v>0.27674748000000005</v>
      </c>
      <c r="AF14" s="22">
        <v>0.62634528000000012</v>
      </c>
      <c r="AG14" s="41">
        <f>INDEX(Eurostat!$D$4:$AN$4,MATCH(IDEES!AG$1,Eurostat!$D$2:$AN$2,0))*$P14/SUM($P$4,$P$8,$P$14,$P$19)</f>
        <v>0</v>
      </c>
      <c r="AH14" s="41">
        <f>INDEX(Eurostat!$D$4:$AN$4,MATCH(IDEES!AH$1,Eurostat!$D$2:$AN$2,0))*$O14/SUM($O$4,$O$8,$O$14,$O$19)</f>
        <v>0.37641665871030583</v>
      </c>
      <c r="AI14" s="41">
        <f>INDEX(Eurostat!$D$4:$AN$4,MATCH(IDEES!AI$1,Eurostat!$D$2:$AN$2,0))*$O14/SUM($O$4,$O$8,$O$14,$O$19)</f>
        <v>1.6312471882220401</v>
      </c>
      <c r="AJ14" s="41">
        <f>INDEX(Eurostat!$D$4:$AN$4,MATCH(IDEES!AJ$1,Eurostat!$D$2:$AN$2,0))*$M14/SUM($M$4,$M$8,$M$14,$M$19)</f>
        <v>0.1576109053141769</v>
      </c>
      <c r="AK14" s="41">
        <f>INDEX(Eurostat!$D$4:$AN$4,MATCH(IDEES!AK$1,Eurostat!$D$2:$AN$2,0))*$Q14/SUM($Q$4,$Q$8,$Q$14,$Q$19)</f>
        <v>0</v>
      </c>
      <c r="AL14" s="41">
        <f>INDEX(Eurostat!$D$4:$AN$4,MATCH(IDEES!AL$1,Eurostat!$D$2:$AN$2,0))*$M14/SUM($M$4,$M$8,$M$14,$M$19)</f>
        <v>4.2997518896774559E-3</v>
      </c>
      <c r="AM14" s="41">
        <f>INDEX(Eurostat!$D$4:$AN$4,MATCH(IDEES!AM$1,Eurostat!$D$2:$AN$2,0))*$Q14/SUM($Q$4,$Q$8,$Q$14,$Q$19)</f>
        <v>3.8689434889434878E-3</v>
      </c>
      <c r="AN14" s="41">
        <f>INDEX(Eurostat!$D$4:$AN$4,MATCH(IDEES!AN$1,Eurostat!$D$2:$AN$2,0))*$Q14/SUM($Q$4,$Q$8,$Q$14,$Q$19)</f>
        <v>0.19281734643734638</v>
      </c>
      <c r="AO14" s="42">
        <f>INDEX(Eurostat!$D$4:$AN$4,MATCH(IDEES!AO$1,Eurostat!$D$2:$AN$2,0))*$Q14/SUM($Q$4,$Q$8,$Q$14,$Q$19)</f>
        <v>3.8330432923832918E-2</v>
      </c>
    </row>
    <row r="15" spans="1:42" x14ac:dyDescent="0.45">
      <c r="A15" t="s">
        <v>52</v>
      </c>
      <c r="B15" t="s">
        <v>172</v>
      </c>
      <c r="C15" s="8" t="s">
        <v>44</v>
      </c>
      <c r="D15" s="8"/>
      <c r="E15" s="21">
        <v>0.53884116000000004</v>
      </c>
      <c r="F15" s="19">
        <v>0.69165936000000006</v>
      </c>
      <c r="G15" s="19">
        <v>0.15951708000000001</v>
      </c>
      <c r="H15" s="19">
        <v>0.12937212000000001</v>
      </c>
      <c r="I15" s="19">
        <v>0.75236795999999995</v>
      </c>
      <c r="J15" s="19">
        <v>6.2119551600000005</v>
      </c>
      <c r="K15" s="19">
        <v>1.4712415200000002</v>
      </c>
      <c r="L15" s="19">
        <v>0.11346228</v>
      </c>
      <c r="M15" s="19">
        <v>2.1624821999999999</v>
      </c>
      <c r="N15" s="19">
        <v>4.6268326800000006</v>
      </c>
      <c r="O15" s="19">
        <v>0.47645784000000008</v>
      </c>
      <c r="P15" s="19">
        <v>3.1053495600000001</v>
      </c>
      <c r="Q15" s="19">
        <v>1.214172E-2</v>
      </c>
      <c r="R15" s="19">
        <v>0.48273803999999998</v>
      </c>
      <c r="S15" s="19">
        <v>0.29516940000000003</v>
      </c>
      <c r="T15" s="19">
        <v>4.3542719999999999</v>
      </c>
      <c r="U15" s="19">
        <v>9.2528280000000004E-2</v>
      </c>
      <c r="V15" s="19">
        <v>2.7632880000000002E-2</v>
      </c>
      <c r="W15" s="19">
        <v>8.331732E-2</v>
      </c>
      <c r="X15" s="19">
        <v>9.2109600000000007E-3</v>
      </c>
      <c r="Y15" s="19">
        <v>5.0057380800000004</v>
      </c>
      <c r="Z15" s="19">
        <v>0.39900204</v>
      </c>
      <c r="AA15" s="19">
        <v>0.90476748000000007</v>
      </c>
      <c r="AB15" s="19">
        <v>0.47352708000000004</v>
      </c>
      <c r="AC15" s="19">
        <v>0.57694104000000002</v>
      </c>
      <c r="AD15" s="19">
        <v>0</v>
      </c>
      <c r="AE15" s="19">
        <v>0.1716588</v>
      </c>
      <c r="AF15" s="22">
        <v>1.7132385600000002</v>
      </c>
      <c r="AG15" s="41">
        <f>INDEX(Eurostat!$D$12:$AN$12,MATCH(IDEES!AG$1,Eurostat!$D$2:$AN$2,0))*$P15/SUM($P$5:$P$6,$P$9,$P$13,$P$15:$P$17,$P$25)</f>
        <v>0.11937786465877234</v>
      </c>
      <c r="AH15" s="41">
        <f>INDEX(Eurostat!$D$12:$AN$12,MATCH(IDEES!AH$1,Eurostat!$D$2:$AN$2,0))*$O15/SUM($O$5:$O$6,$O$9,$O$13,$O$15:$O$17,$O$25)</f>
        <v>1.4435682940208451E-2</v>
      </c>
      <c r="AI15" s="41">
        <f>INDEX(Eurostat!$D$12:$AN$12,MATCH(IDEES!AI$1,Eurostat!$D$2:$AN$2,0))*$O15/SUM($O$5:$O$6,$O$9,$O$13,$O$15:$O$17,$O$25)</f>
        <v>0.12405323642347779</v>
      </c>
      <c r="AJ15" s="41">
        <f>INDEX(Eurostat!$D$12:$AN$12,MATCH(IDEES!AJ$1,Eurostat!$D$2:$AN$2,0))*$M15/SUM($M$5:$M$6,$M$9,$M$13,$M$15:$M$17,$M$25)</f>
        <v>3.9623626273284362E-2</v>
      </c>
      <c r="AK15" s="41">
        <f>INDEX(Eurostat!$D$12:$AN$12,MATCH(IDEES!AK$1,Eurostat!$D$2:$AN$2,0))*$Q15/SUM($Q$5:$Q$6,$Q$9,$Q$13,$Q$15:$Q$17,$Q$25)</f>
        <v>6.4291525423728799E-4</v>
      </c>
      <c r="AL15" s="41">
        <f>INDEX(Eurostat!$D$12:$AN$12,MATCH(IDEES!AL$1,Eurostat!$D$2:$AN$2,0))*$M15/SUM($M$5:$M$6,$M$9,$M$13,$M$15:$M$17,$M$25)</f>
        <v>1.4358284972200803E-2</v>
      </c>
      <c r="AM15" s="41">
        <f>INDEX(Eurostat!$D$12:$AN$12,MATCH(IDEES!AM$1,Eurostat!$D$2:$AN$2,0))*$Q15/SUM($Q$5:$Q$6,$Q$9,$Q$13,$Q$15:$Q$17,$Q$25)</f>
        <v>1.0833621584226909E-4</v>
      </c>
      <c r="AN15" s="41">
        <f>INDEX(Eurostat!$D$12:$AN$12,MATCH(IDEES!AN$1,Eurostat!$D$2:$AN$2,0))*$Q15/SUM($Q$5:$Q$6,$Q$9,$Q$13,$Q$15:$Q$17,$Q$25)</f>
        <v>3.2942234520927007E-3</v>
      </c>
      <c r="AO15" s="42">
        <f>INDEX(Eurostat!$D$12:$AN$12,MATCH(IDEES!AO$1,Eurostat!$D$2:$AN$2,0))*$Q15/SUM($Q$5:$Q$6,$Q$9,$Q$13,$Q$15:$Q$17,$Q$25)</f>
        <v>5.1289173296437216E-4</v>
      </c>
    </row>
    <row r="16" spans="1:42" x14ac:dyDescent="0.45">
      <c r="A16" s="12" t="s">
        <v>52</v>
      </c>
      <c r="B16" s="12" t="s">
        <v>173</v>
      </c>
      <c r="C16" s="13" t="s">
        <v>45</v>
      </c>
      <c r="D16" s="13"/>
      <c r="E16" s="25">
        <v>0.78167556000000016</v>
      </c>
      <c r="F16" s="14">
        <v>1.0027386</v>
      </c>
      <c r="G16" s="14">
        <v>0.23111135999999999</v>
      </c>
      <c r="H16" s="14">
        <v>0.14025780000000002</v>
      </c>
      <c r="I16" s="14">
        <v>1.0906614000000001</v>
      </c>
      <c r="J16" s="14">
        <v>9.0074815200000007</v>
      </c>
      <c r="K16" s="14">
        <v>2.1737865600000004</v>
      </c>
      <c r="L16" s="14">
        <v>0.19677960000000003</v>
      </c>
      <c r="M16" s="14">
        <v>2.4446725200000001</v>
      </c>
      <c r="N16" s="14">
        <v>5.4679608000000002</v>
      </c>
      <c r="O16" s="14">
        <v>0.8574566400000001</v>
      </c>
      <c r="P16" s="14">
        <v>2.98142028</v>
      </c>
      <c r="Q16" s="14">
        <v>0.10550736000000001</v>
      </c>
      <c r="R16" s="14">
        <v>0.72389771999999997</v>
      </c>
      <c r="S16" s="14">
        <v>0.63011340000000005</v>
      </c>
      <c r="T16" s="14">
        <v>5.3440315200000006</v>
      </c>
      <c r="U16" s="14">
        <v>0.21771360000000001</v>
      </c>
      <c r="V16" s="14">
        <v>3.97746E-2</v>
      </c>
      <c r="W16" s="14">
        <v>0.12769739999999999</v>
      </c>
      <c r="X16" s="14">
        <v>7.1175600000000011E-3</v>
      </c>
      <c r="Y16" s="14">
        <v>8.259300360000001</v>
      </c>
      <c r="Z16" s="14">
        <v>1.25436528</v>
      </c>
      <c r="AA16" s="14">
        <v>1.10405916</v>
      </c>
      <c r="AB16" s="14">
        <v>0.6866352</v>
      </c>
      <c r="AC16" s="14">
        <v>1.37578248</v>
      </c>
      <c r="AD16" s="14">
        <v>0</v>
      </c>
      <c r="AE16" s="14">
        <v>0.33285060000000005</v>
      </c>
      <c r="AF16" s="26">
        <v>5.4252554400000008</v>
      </c>
      <c r="AG16" s="45">
        <f>INDEX(Eurostat!$D$12:$AN$12,MATCH(IDEES!AG$1,Eurostat!$D$2:$AN$2,0))*$P16/SUM($P$5:$P$6,$P$9,$P$13,$P$15:$P$17,$P$25)</f>
        <v>0.11461369478699174</v>
      </c>
      <c r="AH16" s="45">
        <f>INDEX(Eurostat!$D$12:$AN$12,MATCH(IDEES!AH$1,Eurostat!$D$2:$AN$2,0))*$O16/SUM($O$5:$O$6,$O$9,$O$13,$O$15:$O$17,$O$25)</f>
        <v>2.5979155238617668E-2</v>
      </c>
      <c r="AI16" s="45">
        <f>INDEX(Eurostat!$D$12:$AN$12,MATCH(IDEES!AI$1,Eurostat!$D$2:$AN$2,0))*$O16/SUM($O$5:$O$6,$O$9,$O$13,$O$15:$O$17,$O$25)</f>
        <v>0.22325222161272629</v>
      </c>
      <c r="AJ16" s="45">
        <f>INDEX(Eurostat!$D$12:$AN$12,MATCH(IDEES!AJ$1,Eurostat!$D$2:$AN$2,0))*$M16/SUM($M$5:$M$6,$M$9,$M$13,$M$15:$M$17,$M$25)</f>
        <v>4.4794260176129218E-2</v>
      </c>
      <c r="AK16" s="45">
        <f>INDEX(Eurostat!$D$12:$AN$12,MATCH(IDEES!AK$1,Eurostat!$D$2:$AN$2,0))*$Q16/SUM($Q$5:$Q$6,$Q$9,$Q$13,$Q$15:$Q$17,$Q$25)</f>
        <v>5.5867118644067782E-3</v>
      </c>
      <c r="AL16" s="45">
        <f>INDEX(Eurostat!$D$12:$AN$12,MATCH(IDEES!AL$1,Eurostat!$D$2:$AN$2,0))*$M16/SUM($M$5:$M$6,$M$9,$M$13,$M$15:$M$17,$M$25)</f>
        <v>1.6231950813684511E-2</v>
      </c>
      <c r="AM16" s="45">
        <f>INDEX(Eurostat!$D$12:$AN$12,MATCH(IDEES!AM$1,Eurostat!$D$2:$AN$2,0))*$Q16/SUM($Q$5:$Q$6,$Q$9,$Q$13,$Q$15:$Q$17,$Q$25)</f>
        <v>9.4140435835351089E-4</v>
      </c>
      <c r="AN16" s="45">
        <f>INDEX(Eurostat!$D$12:$AN$12,MATCH(IDEES!AN$1,Eurostat!$D$2:$AN$2,0))*$Q16/SUM($Q$5:$Q$6,$Q$9,$Q$13,$Q$15:$Q$17,$Q$25)</f>
        <v>2.8625665859564161E-2</v>
      </c>
      <c r="AO16" s="46">
        <f>INDEX(Eurostat!$D$12:$AN$12,MATCH(IDEES!AO$1,Eurostat!$D$2:$AN$2,0))*$Q16/SUM($Q$5:$Q$6,$Q$9,$Q$13,$Q$15:$Q$17,$Q$25)</f>
        <v>4.4568523002421305E-3</v>
      </c>
    </row>
    <row r="17" spans="1:41" x14ac:dyDescent="0.45">
      <c r="A17" s="15"/>
      <c r="B17" s="15" t="s">
        <v>174</v>
      </c>
      <c r="C17" s="16" t="s">
        <v>46</v>
      </c>
      <c r="D17" s="16"/>
      <c r="E17" s="27">
        <v>10.308738960000001</v>
      </c>
      <c r="F17" s="17">
        <v>17.075026440000002</v>
      </c>
      <c r="G17" s="17">
        <v>1.8840600000000001</v>
      </c>
      <c r="H17" s="17">
        <v>0.26544312000000003</v>
      </c>
      <c r="I17" s="17">
        <v>5.6605536000000001</v>
      </c>
      <c r="J17" s="17">
        <v>0</v>
      </c>
      <c r="K17" s="17">
        <v>11.984715000000001</v>
      </c>
      <c r="L17" s="17">
        <v>1.3607100000000001</v>
      </c>
      <c r="M17" s="17">
        <v>5.77945872</v>
      </c>
      <c r="N17" s="17">
        <v>21.292390080000001</v>
      </c>
      <c r="O17" s="17">
        <v>19.298635920000002</v>
      </c>
      <c r="P17" s="17">
        <v>55.507338360000006</v>
      </c>
      <c r="Q17" s="17">
        <v>3.5738524800000002</v>
      </c>
      <c r="R17" s="17">
        <v>6.4706994000000009</v>
      </c>
      <c r="S17" s="17">
        <v>3.7367190000000003</v>
      </c>
      <c r="T17" s="17">
        <v>36.606448440000001</v>
      </c>
      <c r="U17" s="17">
        <v>1.5135282000000001</v>
      </c>
      <c r="V17" s="17">
        <v>0.44338212000000005</v>
      </c>
      <c r="W17" s="17">
        <v>1.9908234</v>
      </c>
      <c r="X17" s="17">
        <v>4.8148200000000002E-2</v>
      </c>
      <c r="Y17" s="17">
        <v>74.715120720000002</v>
      </c>
      <c r="Z17" s="17">
        <v>81.452519280000004</v>
      </c>
      <c r="AA17" s="17">
        <v>4.2110834400000003</v>
      </c>
      <c r="AB17" s="17">
        <v>3.8263165200000002</v>
      </c>
      <c r="AC17" s="17">
        <v>14.5240092</v>
      </c>
      <c r="AD17" s="17">
        <v>1.1676985200000001</v>
      </c>
      <c r="AE17" s="17">
        <v>1.8551710800000003</v>
      </c>
      <c r="AF17" s="28">
        <v>14.839275240000001</v>
      </c>
      <c r="AG17" s="47">
        <f>INDEX(Eurostat!$D$12:$AN$12,MATCH(IDEES!AG$1,Eurostat!$D$2:$AN$2,0))*$P17/SUM($P$5:$P$6,$P$9,$P$13,$P$15:$P$17,$P$25)</f>
        <v>2.133849152334645</v>
      </c>
      <c r="AH17" s="47">
        <f>INDEX(Eurostat!$D$12:$AN$12,MATCH(IDEES!AH$1,Eurostat!$D$2:$AN$2,0))*$O17/SUM($O$5:$O$6,$O$9,$O$13,$O$15:$O$17,$O$25)</f>
        <v>0.58470858475041154</v>
      </c>
      <c r="AI17" s="47">
        <f>INDEX(Eurostat!$D$12:$AN$12,MATCH(IDEES!AI$1,Eurostat!$D$2:$AN$2,0))*$O17/SUM($O$5:$O$6,$O$9,$O$13,$O$15:$O$17,$O$25)</f>
        <v>5.0247011245200222</v>
      </c>
      <c r="AJ17" s="47">
        <f>INDEX(Eurostat!$D$12:$AN$12,MATCH(IDEES!AJ$1,Eurostat!$D$2:$AN$2,0))*$M17/SUM($M$5:$M$6,$M$9,$M$13,$M$15:$M$17,$M$25)</f>
        <v>0.10589826468081652</v>
      </c>
      <c r="AK17" s="47">
        <f>INDEX(Eurostat!$D$12:$AN$12,MATCH(IDEES!AK$1,Eurostat!$D$2:$AN$2,0))*$Q17/SUM($Q$5:$Q$6,$Q$9,$Q$13,$Q$15:$Q$17,$Q$25)</f>
        <v>0.18923877966101693</v>
      </c>
      <c r="AL17" s="47">
        <f>INDEX(Eurostat!$D$12:$AN$12,MATCH(IDEES!AL$1,Eurostat!$D$2:$AN$2,0))*$M17/SUM($M$5:$M$6,$M$9,$M$13,$M$15:$M$17,$M$25)</f>
        <v>3.8374010795016435E-2</v>
      </c>
      <c r="AM17" s="47">
        <f>INDEX(Eurostat!$D$12:$AN$12,MATCH(IDEES!AM$1,Eurostat!$D$2:$AN$2,0))*$Q17/SUM($Q$5:$Q$6,$Q$9,$Q$13,$Q$15:$Q$17,$Q$25)</f>
        <v>3.1888204773434792E-2</v>
      </c>
      <c r="AN17" s="47">
        <f>INDEX(Eurostat!$D$12:$AN$12,MATCH(IDEES!AN$1,Eurostat!$D$2:$AN$2,0))*$Q17/SUM($Q$5:$Q$6,$Q$9,$Q$13,$Q$15:$Q$17,$Q$25)</f>
        <v>0.96963763403666536</v>
      </c>
      <c r="AO17" s="48">
        <f>INDEX(Eurostat!$D$12:$AN$12,MATCH(IDEES!AO$1,Eurostat!$D$2:$AN$2,0))*$Q17/SUM($Q$5:$Q$6,$Q$9,$Q$13,$Q$15:$Q$17,$Q$25)</f>
        <v>0.15096702870978898</v>
      </c>
    </row>
    <row r="18" spans="1:41" x14ac:dyDescent="0.45">
      <c r="A18" t="s">
        <v>58</v>
      </c>
      <c r="C18" s="8"/>
      <c r="D18" s="8" t="s">
        <v>47</v>
      </c>
      <c r="E18" s="21">
        <v>8.909091720000001</v>
      </c>
      <c r="F18" s="19">
        <v>0.5748476400000001</v>
      </c>
      <c r="G18" s="19">
        <v>0.13983912000000001</v>
      </c>
      <c r="H18" s="19">
        <v>0</v>
      </c>
      <c r="I18" s="19">
        <v>0.49990392</v>
      </c>
      <c r="J18" s="19">
        <v>0</v>
      </c>
      <c r="K18" s="19">
        <v>2.0410650000000001</v>
      </c>
      <c r="L18" s="19">
        <v>0.1821258</v>
      </c>
      <c r="M18" s="19">
        <v>0.62383320000000009</v>
      </c>
      <c r="N18" s="19">
        <v>1.5298567199999999</v>
      </c>
      <c r="O18" s="19">
        <v>6.0001030800000006</v>
      </c>
      <c r="P18" s="19">
        <v>1.67388264</v>
      </c>
      <c r="Q18" s="19">
        <v>0</v>
      </c>
      <c r="R18" s="19">
        <v>0.42077340000000008</v>
      </c>
      <c r="S18" s="19">
        <v>2.0096639999999999E-2</v>
      </c>
      <c r="T18" s="19">
        <v>12.63408768</v>
      </c>
      <c r="U18" s="19">
        <v>0.45510516000000001</v>
      </c>
      <c r="V18" s="19">
        <v>0</v>
      </c>
      <c r="W18" s="19">
        <v>0.55516968</v>
      </c>
      <c r="X18" s="19">
        <v>0</v>
      </c>
      <c r="Y18" s="19">
        <v>0.95207832000000003</v>
      </c>
      <c r="Z18" s="19">
        <v>21.088074240000001</v>
      </c>
      <c r="AA18" s="19">
        <v>0</v>
      </c>
      <c r="AB18" s="19">
        <v>0.28512108000000003</v>
      </c>
      <c r="AC18" s="19">
        <v>13.278017520000001</v>
      </c>
      <c r="AD18" s="19">
        <v>0</v>
      </c>
      <c r="AE18" s="19">
        <v>0.16412256</v>
      </c>
      <c r="AF18" s="22">
        <v>6.1868343600000006</v>
      </c>
      <c r="AG18" s="41">
        <f>INDEX(Eurostat!$D$8:$AN$8,MATCH(IDEES!AG$1,Eurostat!$D$2:$AN$2,0))</f>
        <v>0.77485000000000004</v>
      </c>
      <c r="AH18" s="41">
        <f>INDEX(Eurostat!$D$8:$AN$8,MATCH(IDEES!AH$1,Eurostat!$D$2:$AN$2,0))</f>
        <v>0</v>
      </c>
      <c r="AI18" s="41">
        <f>INDEX(Eurostat!$D$8:$AN$8,MATCH(IDEES!AI$1,Eurostat!$D$2:$AN$2,0))</f>
        <v>0.185</v>
      </c>
      <c r="AJ18" s="41">
        <f>INDEX(Eurostat!$D$8:$AN$8,MATCH(IDEES!AJ$1,Eurostat!$D$2:$AN$2,0))</f>
        <v>0.29294999999999999</v>
      </c>
      <c r="AK18" s="41">
        <f>INDEX(Eurostat!$D$8:$AN$8,MATCH(IDEES!AK$1,Eurostat!$D$2:$AN$2,0))</f>
        <v>0</v>
      </c>
      <c r="AL18" s="41">
        <f>INDEX(Eurostat!$D$8:$AN$8,MATCH(IDEES!AL$1,Eurostat!$D$2:$AN$2,0))</f>
        <v>0</v>
      </c>
      <c r="AM18" s="41">
        <f>INDEX(Eurostat!$D$8:$AN$8,MATCH(IDEES!AM$1,Eurostat!$D$2:$AN$2,0))</f>
        <v>4.2999999999999997E-2</v>
      </c>
      <c r="AN18" s="41">
        <f>INDEX(Eurostat!$D$8:$AN$8,MATCH(IDEES!AN$1,Eurostat!$D$2:$AN$2,0))</f>
        <v>4.2000000000000003E-2</v>
      </c>
      <c r="AO18" s="42">
        <f>INDEX(Eurostat!$D$8:$AN$8,MATCH(IDEES!AO$1,Eurostat!$D$2:$AN$2,0))</f>
        <v>8.3989999999999995E-2</v>
      </c>
    </row>
    <row r="19" spans="1:41" x14ac:dyDescent="0.45">
      <c r="A19" t="s">
        <v>54</v>
      </c>
      <c r="C19" s="8"/>
      <c r="D19" s="8" t="s">
        <v>37</v>
      </c>
      <c r="E19" s="21">
        <v>0.17291484000000001</v>
      </c>
      <c r="F19" s="19">
        <v>6.51591684</v>
      </c>
      <c r="G19" s="19">
        <v>0.68328576000000008</v>
      </c>
      <c r="H19" s="19">
        <v>0.22818060000000001</v>
      </c>
      <c r="I19" s="19">
        <v>1.0006451999999999</v>
      </c>
      <c r="J19" s="19">
        <v>0</v>
      </c>
      <c r="K19" s="19">
        <v>5.9657713200000009</v>
      </c>
      <c r="L19" s="19">
        <v>1.00566936</v>
      </c>
      <c r="M19" s="19">
        <v>3.9515018400000002</v>
      </c>
      <c r="N19" s="19">
        <v>13.649386680000001</v>
      </c>
      <c r="O19" s="19">
        <v>5.6865117600000001</v>
      </c>
      <c r="P19" s="19">
        <v>33.406477199999998</v>
      </c>
      <c r="Q19" s="19">
        <v>2.4563955600000003</v>
      </c>
      <c r="R19" s="19">
        <v>1.2786487200000001</v>
      </c>
      <c r="S19" s="19">
        <v>3.7170410400000002</v>
      </c>
      <c r="T19" s="19">
        <v>15.440499720000002</v>
      </c>
      <c r="U19" s="19">
        <v>5.6521800000000004E-2</v>
      </c>
      <c r="V19" s="19">
        <v>0.31233527999999999</v>
      </c>
      <c r="W19" s="19">
        <v>1.0450252800000002</v>
      </c>
      <c r="X19" s="19">
        <v>0</v>
      </c>
      <c r="Y19" s="19">
        <v>3.3913080000000005E-2</v>
      </c>
      <c r="Z19" s="19">
        <v>2.8105988399999999</v>
      </c>
      <c r="AA19" s="19">
        <v>3.0823221600000004</v>
      </c>
      <c r="AB19" s="19">
        <v>0.37053180000000002</v>
      </c>
      <c r="AC19" s="19">
        <v>0.26376840000000001</v>
      </c>
      <c r="AD19" s="19">
        <v>0.83359188000000006</v>
      </c>
      <c r="AE19" s="19">
        <v>0.46096668000000002</v>
      </c>
      <c r="AF19" s="22">
        <v>0.20808396000000001</v>
      </c>
      <c r="AG19" s="41">
        <f>INDEX(Eurostat!$D$4:$AN$4,MATCH(IDEES!AG$1,Eurostat!$D$2:$AN$2,0))*$P19/SUM($P$4,$P$8,$P$14,$P$19)</f>
        <v>0</v>
      </c>
      <c r="AH19" s="41">
        <f>INDEX(Eurostat!$D$4:$AN$4,MATCH(IDEES!AH$1,Eurostat!$D$2:$AN$2,0))*$O19/SUM($O$4,$O$8,$O$14,$O$19)</f>
        <v>1.5019068914816021</v>
      </c>
      <c r="AI19" s="41">
        <f>INDEX(Eurostat!$D$4:$AN$4,MATCH(IDEES!AI$1,Eurostat!$D$2:$AN$2,0))*$O19/SUM($O$4,$O$8,$O$14,$O$19)</f>
        <v>6.5086954495980462</v>
      </c>
      <c r="AJ19" s="41">
        <f>INDEX(Eurostat!$D$4:$AN$4,MATCH(IDEES!AJ$1,Eurostat!$D$2:$AN$2,0))*$M19/SUM($M$4,$M$8,$M$14,$M$19)</f>
        <v>0.28611881599446076</v>
      </c>
      <c r="AK19" s="41">
        <f>INDEX(Eurostat!$D$4:$AN$4,MATCH(IDEES!AK$1,Eurostat!$D$2:$AN$2,0))*$Q19/SUM($Q$4,$Q$8,$Q$14,$Q$19)</f>
        <v>0</v>
      </c>
      <c r="AL19" s="41">
        <f>INDEX(Eurostat!$D$4:$AN$4,MATCH(IDEES!AL$1,Eurostat!$D$2:$AN$2,0))*$M19/SUM($M$4,$M$8,$M$14,$M$19)</f>
        <v>7.8055507472159702E-3</v>
      </c>
      <c r="AM19" s="41">
        <f>INDEX(Eurostat!$D$4:$AN$4,MATCH(IDEES!AM$1,Eurostat!$D$2:$AN$2,0))*$Q19/SUM($Q$4,$Q$8,$Q$14,$Q$19)</f>
        <v>1.2397100737100736E-2</v>
      </c>
      <c r="AN19" s="41">
        <f>INDEX(Eurostat!$D$4:$AN$4,MATCH(IDEES!AN$1,Eurostat!$D$2:$AN$2,0))*$Q19/SUM($Q$4,$Q$8,$Q$14,$Q$19)</f>
        <v>0.61783690417690407</v>
      </c>
      <c r="AO19" s="42">
        <f>INDEX(Eurostat!$D$4:$AN$4,MATCH(IDEES!AO$1,Eurostat!$D$2:$AN$2,0))*$Q19/SUM($Q$4,$Q$8,$Q$14,$Q$19)</f>
        <v>0.12282067174447174</v>
      </c>
    </row>
    <row r="20" spans="1:41" x14ac:dyDescent="0.45">
      <c r="A20" t="s">
        <v>60</v>
      </c>
      <c r="C20" s="8"/>
      <c r="D20" s="8" t="s">
        <v>48</v>
      </c>
      <c r="E20" s="21">
        <v>0.80009748000000003</v>
      </c>
      <c r="F20" s="19">
        <v>0.62090244000000006</v>
      </c>
      <c r="G20" s="19">
        <v>0</v>
      </c>
      <c r="H20" s="19">
        <v>0</v>
      </c>
      <c r="I20" s="19">
        <v>0.32866380000000001</v>
      </c>
      <c r="J20" s="19">
        <v>0</v>
      </c>
      <c r="K20" s="19">
        <v>0.60415523999999998</v>
      </c>
      <c r="L20" s="19">
        <v>4.0193279999999998E-2</v>
      </c>
      <c r="M20" s="19">
        <v>1.09987236</v>
      </c>
      <c r="N20" s="19">
        <v>0.67993631999999993</v>
      </c>
      <c r="O20" s="19">
        <v>6.3342097199999996</v>
      </c>
      <c r="P20" s="19">
        <v>2.7879901200000003</v>
      </c>
      <c r="Q20" s="19">
        <v>0.51204564000000008</v>
      </c>
      <c r="R20" s="19">
        <v>7.9967880000000005E-2</v>
      </c>
      <c r="S20" s="19">
        <v>0</v>
      </c>
      <c r="T20" s="19">
        <v>0.48399408000000005</v>
      </c>
      <c r="U20" s="19">
        <v>0.29977488000000002</v>
      </c>
      <c r="V20" s="19">
        <v>0</v>
      </c>
      <c r="W20" s="19">
        <v>0</v>
      </c>
      <c r="X20" s="19">
        <v>0</v>
      </c>
      <c r="Y20" s="19">
        <v>0.12937212000000001</v>
      </c>
      <c r="Z20" s="19">
        <v>1.0069254000000001</v>
      </c>
      <c r="AA20" s="19">
        <v>0.72766584000000001</v>
      </c>
      <c r="AB20" s="19">
        <v>0.17584560000000002</v>
      </c>
      <c r="AC20" s="19">
        <v>0.20012904000000004</v>
      </c>
      <c r="AD20" s="19">
        <v>0.17584560000000002</v>
      </c>
      <c r="AE20" s="19">
        <v>4.228668E-2</v>
      </c>
      <c r="AF20" s="22">
        <v>0.44003268000000001</v>
      </c>
      <c r="AG20" s="41">
        <f>INDEX(Eurostat!$D$6:$AN$6,MATCH(IDEES!AG$1,Eurostat!$D$2:$AN$2,0))</f>
        <v>0</v>
      </c>
      <c r="AH20" s="41">
        <f>INDEX(Eurostat!$D$6:$AN$6,MATCH(IDEES!AH$1,Eurostat!$D$2:$AN$2,0))</f>
        <v>2.1599999999999993</v>
      </c>
      <c r="AI20" s="41">
        <f>INDEX(Eurostat!$D$6:$AN$6,MATCH(IDEES!AI$1,Eurostat!$D$2:$AN$2,0))</f>
        <v>0.30000000000000071</v>
      </c>
      <c r="AJ20" s="41">
        <f>INDEX(Eurostat!$D$6:$AN$6,MATCH(IDEES!AJ$1,Eurostat!$D$2:$AN$2,0))</f>
        <v>0.92000999999999999</v>
      </c>
      <c r="AK20" s="41">
        <f>INDEX(Eurostat!$D$6:$AN$6,MATCH(IDEES!AK$1,Eurostat!$D$2:$AN$2,0))</f>
        <v>0</v>
      </c>
      <c r="AL20" s="41">
        <f>INDEX(Eurostat!$D$6:$AN$6,MATCH(IDEES!AL$1,Eurostat!$D$2:$AN$2,0))</f>
        <v>0</v>
      </c>
      <c r="AM20" s="41">
        <f>INDEX(Eurostat!$D$6:$AN$6,MATCH(IDEES!AM$1,Eurostat!$D$2:$AN$2,0))</f>
        <v>0.64</v>
      </c>
      <c r="AN20" s="41">
        <f>INDEX(Eurostat!$D$6:$AN$6,MATCH(IDEES!AN$1,Eurostat!$D$2:$AN$2,0))</f>
        <v>0.21900000000000031</v>
      </c>
      <c r="AO20" s="42">
        <f>INDEX(Eurostat!$D$6:$AN$6,MATCH(IDEES!AO$1,Eurostat!$D$2:$AN$2,0))</f>
        <v>0</v>
      </c>
    </row>
    <row r="21" spans="1:41" x14ac:dyDescent="0.45">
      <c r="A21" t="s">
        <v>55</v>
      </c>
      <c r="C21" s="8"/>
      <c r="D21" s="8" t="s">
        <v>39</v>
      </c>
      <c r="E21" s="21">
        <v>0.19426752</v>
      </c>
      <c r="F21" s="19">
        <v>9.3629408400000003</v>
      </c>
      <c r="G21" s="19">
        <v>0.74943720000000003</v>
      </c>
      <c r="H21" s="19">
        <v>3.1819680000000003E-2</v>
      </c>
      <c r="I21" s="19">
        <v>3.2008086000000002</v>
      </c>
      <c r="J21" s="19">
        <v>0</v>
      </c>
      <c r="K21" s="19">
        <v>1.91587968</v>
      </c>
      <c r="L21" s="19">
        <v>0.13272156000000002</v>
      </c>
      <c r="M21" s="19">
        <v>0</v>
      </c>
      <c r="N21" s="19">
        <v>3.6391665600000005</v>
      </c>
      <c r="O21" s="19">
        <v>0.20389716000000002</v>
      </c>
      <c r="P21" s="19">
        <v>5.3360766000000002</v>
      </c>
      <c r="Q21" s="19">
        <v>0.4647348</v>
      </c>
      <c r="R21" s="19">
        <v>4.1122749600000006</v>
      </c>
      <c r="S21" s="19">
        <v>0</v>
      </c>
      <c r="T21" s="19">
        <v>4.7222917200000003</v>
      </c>
      <c r="U21" s="19">
        <v>0.63095076000000005</v>
      </c>
      <c r="V21" s="19">
        <v>0.13104684</v>
      </c>
      <c r="W21" s="19">
        <v>0.36467028000000007</v>
      </c>
      <c r="X21" s="19">
        <v>0</v>
      </c>
      <c r="Y21" s="19">
        <v>72.435408120000005</v>
      </c>
      <c r="Z21" s="19">
        <v>1.0048319999999999</v>
      </c>
      <c r="AA21" s="19">
        <v>7.9130519999999996E-2</v>
      </c>
      <c r="AB21" s="19">
        <v>1.5537214800000001</v>
      </c>
      <c r="AC21" s="19">
        <v>0.69040331999999993</v>
      </c>
      <c r="AD21" s="19">
        <v>0</v>
      </c>
      <c r="AE21" s="19">
        <v>1.0567483200000001</v>
      </c>
      <c r="AF21" s="22">
        <v>2.4718867200000001</v>
      </c>
      <c r="AG21" s="41">
        <f>INDEX(Eurostat!$D$7:$AN$7,MATCH(IDEES!AG$1,Eurostat!$D$2:$AN$2,0))*$P21/SUM($P$10,$P$21)</f>
        <v>3.5749968896855773</v>
      </c>
      <c r="AH21" s="41">
        <f>INDEX(Eurostat!$D$7:$AN$7,MATCH(IDEES!AH$1,Eurostat!$D$2:$AN$2,0))*$O21/SUM($O$10,$O$21)</f>
        <v>0</v>
      </c>
      <c r="AI21" s="41">
        <f>INDEX(Eurostat!$D$7:$AN$7,MATCH(IDEES!AI$1,Eurostat!$D$2:$AN$2,0))*$O21/SUM($O$10,$O$21)</f>
        <v>0.16782452431289641</v>
      </c>
      <c r="AJ21" s="41">
        <f>INDEX(Eurostat!$D$7:$AN$7,MATCH(IDEES!AJ$1,Eurostat!$D$2:$AN$2,0))*$Q21/SUM($Q$10,$Q$21)</f>
        <v>0</v>
      </c>
      <c r="AK21" s="41">
        <f>INDEX(Eurostat!$D$7:$AN$7,MATCH(IDEES!AK$1,Eurostat!$D$2:$AN$2,0))*$Q21/SUM($Q$10,$Q$21)</f>
        <v>0</v>
      </c>
      <c r="AL21" s="41">
        <f>INDEX(Eurostat!$D$7:$AN$7,MATCH(IDEES!AL$1,Eurostat!$D$2:$AN$2,0))*$Q21/SUM($Q$10,$Q$21)</f>
        <v>0</v>
      </c>
      <c r="AM21" s="41">
        <f>INDEX(Eurostat!$D$7:$AN$7,MATCH(IDEES!AM$1,Eurostat!$D$2:$AN$2,0))*$Q21/SUM($Q$10,$Q$21)</f>
        <v>0</v>
      </c>
      <c r="AN21" s="41">
        <f>INDEX(Eurostat!$D$7:$AN$7,MATCH(IDEES!AN$1,Eurostat!$D$2:$AN$2,0))*$Q21/SUM($Q$10,$Q$21)</f>
        <v>0.37615640599001665</v>
      </c>
      <c r="AO21" s="42">
        <f>INDEX(Eurostat!$D$7:$AN$7,MATCH(IDEES!AO$1,Eurostat!$D$2:$AN$2,0))*$Q21/SUM($Q$10,$Q$21)</f>
        <v>0</v>
      </c>
    </row>
    <row r="22" spans="1:41" x14ac:dyDescent="0.45">
      <c r="A22" t="s">
        <v>56</v>
      </c>
      <c r="C22" s="8"/>
      <c r="D22" s="8" t="s">
        <v>40</v>
      </c>
      <c r="E22" s="21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0.10383264</v>
      </c>
      <c r="N22" s="19">
        <v>4.5636120000000009E-2</v>
      </c>
      <c r="O22" s="19">
        <v>0</v>
      </c>
      <c r="P22" s="19">
        <v>6.657012000000001E-2</v>
      </c>
      <c r="Q22" s="19">
        <v>0</v>
      </c>
      <c r="R22" s="19">
        <v>0.13858308</v>
      </c>
      <c r="S22" s="19">
        <v>0</v>
      </c>
      <c r="T22" s="19">
        <v>0.47394576000000005</v>
      </c>
      <c r="U22" s="19">
        <v>0</v>
      </c>
      <c r="V22" s="19">
        <v>0</v>
      </c>
      <c r="W22" s="19">
        <v>0</v>
      </c>
      <c r="X22" s="19">
        <v>0</v>
      </c>
      <c r="Y22" s="19">
        <v>7.95492E-2</v>
      </c>
      <c r="Z22" s="19">
        <v>0</v>
      </c>
      <c r="AA22" s="19">
        <v>0</v>
      </c>
      <c r="AB22" s="19">
        <v>0</v>
      </c>
      <c r="AC22" s="19">
        <v>0</v>
      </c>
      <c r="AD22" s="19">
        <v>0.15826103999999999</v>
      </c>
      <c r="AE22" s="19">
        <v>5.4428400000000009E-3</v>
      </c>
      <c r="AF22" s="22">
        <v>0</v>
      </c>
      <c r="AG22" s="41">
        <f>INDEX(Eurostat!$D$10:$AN$10,MATCH(IDEES!AG$1,Eurostat!$D$2:$AN$2,0))*$P22/SUM($P$11,$P$22)</f>
        <v>1.0982731554160125E-2</v>
      </c>
      <c r="AH22" s="41">
        <f>INDEX(Eurostat!$D$10:$AN$10,MATCH(IDEES!AH$1,Eurostat!$D$2:$AN$2,0))*$T22/SUM($T$11,$T$22)</f>
        <v>0.43084515131433621</v>
      </c>
      <c r="AI22" s="41">
        <f>INDEX(Eurostat!$D$10:$AN$10,MATCH(IDEES!AI$1,Eurostat!$D$2:$AN$2,0))*$T22/SUM($T$11,$T$22)</f>
        <v>0</v>
      </c>
      <c r="AJ22" s="41">
        <f>INDEX(Eurostat!$D$10:$AN$10,MATCH(IDEES!AJ$1,Eurostat!$D$2:$AN$2,0))*$M22/SUM($M$11,$M$22)</f>
        <v>0</v>
      </c>
      <c r="AK22" s="41">
        <f>INDEX(Eurostat!$D$10:$AN$10,MATCH(IDEES!AK$1,Eurostat!$D$2:$AN$2,0))*$M22/SUM($M$11,$M$22)</f>
        <v>0</v>
      </c>
      <c r="AL22" s="41">
        <f>INDEX(Eurostat!$D$10:$AN$10,MATCH(IDEES!AL$1,Eurostat!$D$2:$AN$2,0))*$M22/SUM($M$11,$M$22)</f>
        <v>0</v>
      </c>
      <c r="AM22" s="41">
        <f>INDEX(Eurostat!$D$10:$AN$10,MATCH(IDEES!AM$1,Eurostat!$D$2:$AN$2,0))*$M22/SUM($M$11,$M$22)</f>
        <v>8.6163141993957693E-2</v>
      </c>
      <c r="AN22" s="41">
        <f>INDEX(Eurostat!$D$10:$AN$10,MATCH(IDEES!AN$1,Eurostat!$D$2:$AN$2,0))*$M22/SUM($M$11,$M$22)</f>
        <v>2.7971802618328299E-2</v>
      </c>
      <c r="AO22" s="42">
        <f>INDEX(Eurostat!$D$10:$AN$10,MATCH(IDEES!AO$1,Eurostat!$D$2:$AN$2,0))*$M22/SUM($M$11,$M$22)</f>
        <v>0</v>
      </c>
    </row>
    <row r="23" spans="1:41" x14ac:dyDescent="0.45">
      <c r="A23" t="s">
        <v>59</v>
      </c>
      <c r="C23" s="8"/>
      <c r="D23" s="8" t="s">
        <v>49</v>
      </c>
      <c r="E23" s="21">
        <v>0.18380052</v>
      </c>
      <c r="F23" s="19">
        <v>0</v>
      </c>
      <c r="G23" s="19">
        <v>0.13816439999999999</v>
      </c>
      <c r="H23" s="19">
        <v>0</v>
      </c>
      <c r="I23" s="19">
        <v>8.7504120000000005E-2</v>
      </c>
      <c r="J23" s="19">
        <v>0</v>
      </c>
      <c r="K23" s="19">
        <v>0.13816439999999999</v>
      </c>
      <c r="L23" s="19">
        <v>0</v>
      </c>
      <c r="M23" s="19">
        <v>0</v>
      </c>
      <c r="N23" s="19">
        <v>1.747989</v>
      </c>
      <c r="O23" s="19">
        <v>0.18463788</v>
      </c>
      <c r="P23" s="19">
        <v>12.235923000000001</v>
      </c>
      <c r="Q23" s="19">
        <v>0.14067647999999999</v>
      </c>
      <c r="R23" s="19">
        <v>0.42286679999999999</v>
      </c>
      <c r="S23" s="19">
        <v>0</v>
      </c>
      <c r="T23" s="19">
        <v>2.8520481600000003</v>
      </c>
      <c r="U23" s="19">
        <v>4.6473480000000005E-2</v>
      </c>
      <c r="V23" s="19">
        <v>0</v>
      </c>
      <c r="W23" s="19">
        <v>0</v>
      </c>
      <c r="X23" s="19">
        <v>4.8148200000000002E-2</v>
      </c>
      <c r="Y23" s="19">
        <v>1.08479988</v>
      </c>
      <c r="Z23" s="19">
        <v>2.2998092400000001</v>
      </c>
      <c r="AA23" s="19">
        <v>0.32196492000000004</v>
      </c>
      <c r="AB23" s="19">
        <v>1.1069899200000002</v>
      </c>
      <c r="AC23" s="19">
        <v>9.2109600000000014E-2</v>
      </c>
      <c r="AD23" s="19">
        <v>0</v>
      </c>
      <c r="AE23" s="19">
        <v>9.2109600000000014E-2</v>
      </c>
      <c r="AF23" s="22">
        <v>5.5081540800000006</v>
      </c>
      <c r="AG23" s="41">
        <f>INDEX(Eurostat!$D$5:$AN$5,MATCH(IDEES!AG$1,Eurostat!$D$2:$AN$2,0))</f>
        <v>0</v>
      </c>
      <c r="AH23" s="41">
        <f>INDEX(Eurostat!$D$5:$AN$5,MATCH(IDEES!AH$1,Eurostat!$D$2:$AN$2,0))</f>
        <v>0</v>
      </c>
      <c r="AI23" s="41">
        <f>INDEX(Eurostat!$D$5:$AN$5,MATCH(IDEES!AI$1,Eurostat!$D$2:$AN$2,0))</f>
        <v>0.32300000000000001</v>
      </c>
      <c r="AJ23" s="41">
        <f>INDEX(Eurostat!$D$5:$AN$5,MATCH(IDEES!AJ$1,Eurostat!$D$2:$AN$2,0))</f>
        <v>0</v>
      </c>
      <c r="AK23" s="41">
        <f>INDEX(Eurostat!$D$5:$AN$5,MATCH(IDEES!AK$1,Eurostat!$D$2:$AN$2,0))</f>
        <v>0</v>
      </c>
      <c r="AL23" s="41">
        <f>INDEX(Eurostat!$D$5:$AN$5,MATCH(IDEES!AL$1,Eurostat!$D$2:$AN$2,0))</f>
        <v>0</v>
      </c>
      <c r="AM23" s="41">
        <f>INDEX(Eurostat!$D$5:$AN$5,MATCH(IDEES!AM$1,Eurostat!$D$2:$AN$2,0))</f>
        <v>0</v>
      </c>
      <c r="AN23" s="41">
        <f>INDEX(Eurostat!$D$5:$AN$5,MATCH(IDEES!AN$1,Eurostat!$D$2:$AN$2,0))</f>
        <v>0.14199999999999999</v>
      </c>
      <c r="AO23" s="42">
        <f>INDEX(Eurostat!$D$5:$AN$5,MATCH(IDEES!AO$1,Eurostat!$D$2:$AN$2,0))</f>
        <v>0</v>
      </c>
    </row>
    <row r="24" spans="1:41" x14ac:dyDescent="0.45">
      <c r="A24" t="s">
        <v>61</v>
      </c>
      <c r="C24" s="8"/>
      <c r="D24" s="8" t="s">
        <v>50</v>
      </c>
      <c r="E24" s="21">
        <v>4.856688E-2</v>
      </c>
      <c r="F24" s="19">
        <v>0</v>
      </c>
      <c r="G24" s="19">
        <v>0.17333351999999999</v>
      </c>
      <c r="H24" s="19">
        <v>5.0241599999999997E-3</v>
      </c>
      <c r="I24" s="19">
        <v>0.54302796000000009</v>
      </c>
      <c r="J24" s="19">
        <v>0</v>
      </c>
      <c r="K24" s="19">
        <v>1.3196793600000001</v>
      </c>
      <c r="L24" s="19">
        <v>0</v>
      </c>
      <c r="M24" s="19">
        <v>0</v>
      </c>
      <c r="N24" s="19">
        <v>0</v>
      </c>
      <c r="O24" s="19">
        <v>0.88885764000000012</v>
      </c>
      <c r="P24" s="19">
        <v>0</v>
      </c>
      <c r="Q24" s="19">
        <v>0</v>
      </c>
      <c r="R24" s="19">
        <v>1.7165880000000001E-2</v>
      </c>
      <c r="S24" s="19">
        <v>0</v>
      </c>
      <c r="T24" s="19">
        <v>0</v>
      </c>
      <c r="U24" s="19">
        <v>2.5120800000000002E-2</v>
      </c>
      <c r="V24" s="19">
        <v>0</v>
      </c>
      <c r="W24" s="19">
        <v>2.6376840000000002E-2</v>
      </c>
      <c r="X24" s="19">
        <v>0</v>
      </c>
      <c r="Y24" s="19">
        <v>0</v>
      </c>
      <c r="Z24" s="19">
        <v>53.242279560000007</v>
      </c>
      <c r="AA24" s="19">
        <v>0</v>
      </c>
      <c r="AB24" s="19">
        <v>0.33410664000000001</v>
      </c>
      <c r="AC24" s="19">
        <v>0</v>
      </c>
      <c r="AD24" s="19">
        <v>0</v>
      </c>
      <c r="AE24" s="19">
        <v>3.3494400000000001E-2</v>
      </c>
      <c r="AF24" s="22">
        <v>2.4702120000000001E-2</v>
      </c>
      <c r="AG24" s="41">
        <f>INDEX(Eurostat!$D$3:$AN$3,MATCH(IDEES!AG$1,Eurostat!$D$2:$AN$2,0))</f>
        <v>0</v>
      </c>
      <c r="AH24" s="41">
        <f>INDEX(Eurostat!$D$3:$AN$3,MATCH(IDEES!AH$1,Eurostat!$D$2:$AN$2,0))</f>
        <v>0</v>
      </c>
      <c r="AI24" s="41">
        <f>INDEX(Eurostat!$D$3:$AN$3,MATCH(IDEES!AI$1,Eurostat!$D$2:$AN$2,0))</f>
        <v>0</v>
      </c>
      <c r="AJ24" s="41">
        <f>INDEX(Eurostat!$D$3:$AN$3,MATCH(IDEES!AJ$1,Eurostat!$D$2:$AN$2,0))</f>
        <v>0</v>
      </c>
      <c r="AK24" s="41">
        <f>INDEX(Eurostat!$D$3:$AN$3,MATCH(IDEES!AK$1,Eurostat!$D$2:$AN$2,0))</f>
        <v>0</v>
      </c>
      <c r="AL24" s="41">
        <f>INDEX(Eurostat!$D$3:$AN$3,MATCH(IDEES!AL$1,Eurostat!$D$2:$AN$2,0))</f>
        <v>0</v>
      </c>
      <c r="AM24" s="41">
        <f>INDEX(Eurostat!$D$3:$AN$3,MATCH(IDEES!AM$1,Eurostat!$D$2:$AN$2,0))</f>
        <v>0</v>
      </c>
      <c r="AN24" s="41">
        <f>INDEX(Eurostat!$D$3:$AN$3,MATCH(IDEES!AN$1,Eurostat!$D$2:$AN$2,0))</f>
        <v>7.8E-2</v>
      </c>
      <c r="AO24" s="42">
        <f>INDEX(Eurostat!$D$3:$AN$3,MATCH(IDEES!AO$1,Eurostat!$D$2:$AN$2,0))</f>
        <v>7.79E-3</v>
      </c>
    </row>
    <row r="25" spans="1:41" x14ac:dyDescent="0.45">
      <c r="A25" s="9" t="s">
        <v>52</v>
      </c>
      <c r="B25" s="9" t="s">
        <v>175</v>
      </c>
      <c r="C25" s="10" t="s">
        <v>51</v>
      </c>
      <c r="D25" s="10"/>
      <c r="E25" s="23">
        <v>0.48525012000000001</v>
      </c>
      <c r="F25" s="11">
        <v>0.62215847999999996</v>
      </c>
      <c r="G25" s="11">
        <v>0.14360724000000002</v>
      </c>
      <c r="H25" s="11">
        <v>0.11346228</v>
      </c>
      <c r="I25" s="11">
        <v>0.67700556000000012</v>
      </c>
      <c r="J25" s="11">
        <v>5.5906340400000003</v>
      </c>
      <c r="K25" s="11">
        <v>1.07014608</v>
      </c>
      <c r="L25" s="11">
        <v>0.10676339999999999</v>
      </c>
      <c r="M25" s="11">
        <v>1.8802918799999999</v>
      </c>
      <c r="N25" s="11">
        <v>4.2060592799999998</v>
      </c>
      <c r="O25" s="11">
        <v>0.53967852000000005</v>
      </c>
      <c r="P25" s="11">
        <v>2.2361698799999998</v>
      </c>
      <c r="Q25" s="11">
        <v>4.3124040000000002E-2</v>
      </c>
      <c r="R25" s="11">
        <v>0.45594252000000007</v>
      </c>
      <c r="S25" s="11">
        <v>0.33452532000000001</v>
      </c>
      <c r="T25" s="11">
        <v>4.1562363600000003</v>
      </c>
      <c r="U25" s="11">
        <v>0.10550736000000001</v>
      </c>
      <c r="V25" s="11">
        <v>2.4702120000000001E-2</v>
      </c>
      <c r="W25" s="11">
        <v>7.3687680000000005E-2</v>
      </c>
      <c r="X25" s="11">
        <v>2.5120799999999999E-3</v>
      </c>
      <c r="Y25" s="11">
        <v>3.7543035600000003</v>
      </c>
      <c r="Z25" s="11">
        <v>0.85536324000000008</v>
      </c>
      <c r="AA25" s="11">
        <v>0.6154596</v>
      </c>
      <c r="AB25" s="11">
        <v>0.42621624000000002</v>
      </c>
      <c r="AC25" s="11">
        <v>0.71008128000000004</v>
      </c>
      <c r="AD25" s="11">
        <v>0</v>
      </c>
      <c r="AE25" s="11">
        <v>0.16161048</v>
      </c>
      <c r="AF25" s="24">
        <v>2.8553976000000003</v>
      </c>
      <c r="AG25" s="43">
        <f>INDEX(Eurostat!$D$12:$AN$12,MATCH(IDEES!AG$1,Eurostat!$D$2:$AN$2,0))*$P25/SUM($P$5:$P$6,$P$9,$P$13,$P$15:$P$17,$P$25)</f>
        <v>8.5964294882365233E-2</v>
      </c>
      <c r="AH25" s="43">
        <f>INDEX(Eurostat!$D$12:$AN$12,MATCH(IDEES!AH$1,Eurostat!$D$2:$AN$2,0))*$O25/SUM($O$5:$O$6,$O$9,$O$13,$O$15:$O$17,$O$25)</f>
        <v>1.6351138233680746E-2</v>
      </c>
      <c r="AI25" s="43">
        <f>INDEX(Eurostat!$D$12:$AN$12,MATCH(IDEES!AI$1,Eurostat!$D$2:$AN$2,0))*$O25/SUM($O$5:$O$6,$O$9,$O$13,$O$15:$O$17,$O$25)</f>
        <v>0.14051372737246298</v>
      </c>
      <c r="AJ25" s="43">
        <f>INDEX(Eurostat!$D$12:$AN$12,MATCH(IDEES!AJ$1,Eurostat!$D$2:$AN$2,0))*$M25/SUM($M$5:$M$6,$M$9,$M$13,$M$15:$M$17,$M$25)</f>
        <v>3.4452992370439507E-2</v>
      </c>
      <c r="AK25" s="43">
        <f>INDEX(Eurostat!$D$12:$AN$12,MATCH(IDEES!AK$1,Eurostat!$D$2:$AN$2,0))*$Q25/SUM($Q$5:$Q$6,$Q$9,$Q$13,$Q$15:$Q$17,$Q$25)</f>
        <v>2.2834576271186435E-3</v>
      </c>
      <c r="AL25" s="43">
        <f>INDEX(Eurostat!$D$12:$AN$12,MATCH(IDEES!AL$1,Eurostat!$D$2:$AN$2,0))*$M25/SUM($M$5:$M$6,$M$9,$M$13,$M$15:$M$17,$M$25)</f>
        <v>1.2484619130717097E-2</v>
      </c>
      <c r="AM25" s="43">
        <f>INDEX(Eurostat!$D$12:$AN$12,MATCH(IDEES!AM$1,Eurostat!$D$2:$AN$2,0))*$Q25/SUM($Q$5:$Q$6,$Q$9,$Q$13,$Q$15:$Q$17,$Q$25)</f>
        <v>3.847803528190937E-4</v>
      </c>
      <c r="AN25" s="43">
        <f>INDEX(Eurostat!$D$12:$AN$12,MATCH(IDEES!AN$1,Eurostat!$D$2:$AN$2,0))*$Q25/SUM($Q$5:$Q$6,$Q$9,$Q$13,$Q$15:$Q$17,$Q$25)</f>
        <v>1.1700172950536146E-2</v>
      </c>
      <c r="AO25" s="44">
        <f>INDEX(Eurostat!$D$12:$AN$12,MATCH(IDEES!AO$1,Eurostat!$D$2:$AN$2,0))*$Q25/SUM($Q$5:$Q$6,$Q$9,$Q$13,$Q$15:$Q$17,$Q$25)</f>
        <v>1.8216499481148389E-3</v>
      </c>
    </row>
    <row r="26" spans="1:41" x14ac:dyDescent="0.45">
      <c r="A26" s="65" t="s">
        <v>127</v>
      </c>
    </row>
    <row r="28" spans="1:41" x14ac:dyDescent="0.45">
      <c r="T28" s="4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19"/>
  <sheetViews>
    <sheetView zoomScale="70" zoomScaleNormal="70" workbookViewId="0">
      <selection activeCell="F10" sqref="F10"/>
    </sheetView>
  </sheetViews>
  <sheetFormatPr defaultRowHeight="14.25" x14ac:dyDescent="0.45"/>
  <cols>
    <col min="1" max="1" width="6.73046875" customWidth="1"/>
    <col min="3" max="3" width="14" bestFit="1" customWidth="1"/>
  </cols>
  <sheetData>
    <row r="1" spans="1:40" x14ac:dyDescent="0.45">
      <c r="A1" s="5" t="s">
        <v>125</v>
      </c>
      <c r="D1" s="35"/>
      <c r="E1" s="35"/>
      <c r="F1" s="35"/>
      <c r="G1" s="35"/>
      <c r="H1" s="35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40" ht="14.65" thickBot="1" x14ac:dyDescent="0.5">
      <c r="A2" s="31" t="s">
        <v>81</v>
      </c>
      <c r="B2" s="31" t="s">
        <v>123</v>
      </c>
      <c r="C2" s="31" t="s">
        <v>124</v>
      </c>
      <c r="D2" s="61" t="s">
        <v>1</v>
      </c>
      <c r="E2" s="61" t="s">
        <v>2</v>
      </c>
      <c r="F2" s="61" t="s">
        <v>3</v>
      </c>
      <c r="G2" s="61" t="s">
        <v>4</v>
      </c>
      <c r="H2" s="61" t="s">
        <v>5</v>
      </c>
      <c r="I2" s="62" t="s">
        <v>6</v>
      </c>
      <c r="J2" s="61" t="s">
        <v>7</v>
      </c>
      <c r="K2" s="61" t="s">
        <v>8</v>
      </c>
      <c r="L2" s="61" t="s">
        <v>9</v>
      </c>
      <c r="M2" s="61" t="s">
        <v>10</v>
      </c>
      <c r="N2" s="61" t="s">
        <v>11</v>
      </c>
      <c r="O2" s="61" t="s">
        <v>12</v>
      </c>
      <c r="P2" s="61" t="s">
        <v>13</v>
      </c>
      <c r="Q2" s="61" t="s">
        <v>14</v>
      </c>
      <c r="R2" s="61" t="s">
        <v>15</v>
      </c>
      <c r="S2" s="61" t="s">
        <v>108</v>
      </c>
      <c r="T2" s="61" t="s">
        <v>16</v>
      </c>
      <c r="U2" s="61" t="s">
        <v>17</v>
      </c>
      <c r="V2" s="61" t="s">
        <v>18</v>
      </c>
      <c r="W2" s="61" t="s">
        <v>19</v>
      </c>
      <c r="X2" s="61" t="s">
        <v>112</v>
      </c>
      <c r="Y2" s="61" t="s">
        <v>113</v>
      </c>
      <c r="Z2" s="61" t="s">
        <v>20</v>
      </c>
      <c r="AA2" s="61" t="s">
        <v>21</v>
      </c>
      <c r="AB2" s="61" t="s">
        <v>109</v>
      </c>
      <c r="AC2" s="61" t="s">
        <v>22</v>
      </c>
      <c r="AD2" s="61" t="s">
        <v>23</v>
      </c>
      <c r="AE2" s="61" t="s">
        <v>24</v>
      </c>
      <c r="AF2" s="61" t="s">
        <v>114</v>
      </c>
      <c r="AG2" s="61" t="s">
        <v>25</v>
      </c>
      <c r="AH2" s="61" t="s">
        <v>26</v>
      </c>
      <c r="AI2" s="61" t="s">
        <v>27</v>
      </c>
      <c r="AJ2" s="61" t="s">
        <v>28</v>
      </c>
      <c r="AK2" s="63" t="s">
        <v>107</v>
      </c>
      <c r="AL2" s="64" t="s">
        <v>110</v>
      </c>
      <c r="AM2" s="64" t="s">
        <v>111</v>
      </c>
      <c r="AN2" s="64" t="s">
        <v>115</v>
      </c>
    </row>
    <row r="3" spans="1:40" x14ac:dyDescent="0.45">
      <c r="A3" t="s">
        <v>76</v>
      </c>
      <c r="B3">
        <v>2010</v>
      </c>
      <c r="C3" s="5" t="s">
        <v>61</v>
      </c>
      <c r="D3" s="54">
        <v>4.8000000000000001E-2</v>
      </c>
      <c r="E3" s="54">
        <v>0</v>
      </c>
      <c r="F3" s="54">
        <v>0.17299999999999999</v>
      </c>
      <c r="G3" s="54">
        <v>0</v>
      </c>
      <c r="H3" s="54">
        <v>0.54300000000000004</v>
      </c>
      <c r="I3" s="55">
        <v>0</v>
      </c>
      <c r="J3" s="54">
        <v>2.5419999999999998</v>
      </c>
      <c r="K3" s="54">
        <v>0</v>
      </c>
      <c r="L3" s="54">
        <v>0</v>
      </c>
      <c r="M3" s="54">
        <v>0</v>
      </c>
      <c r="N3" s="54">
        <v>2.2810000000000001</v>
      </c>
      <c r="O3" s="54">
        <v>0</v>
      </c>
      <c r="P3" s="54">
        <v>0</v>
      </c>
      <c r="Q3" s="54">
        <v>1.7000000000000001E-2</v>
      </c>
      <c r="R3" s="54">
        <v>0</v>
      </c>
      <c r="S3" s="56">
        <v>0</v>
      </c>
      <c r="T3" s="54">
        <v>0</v>
      </c>
      <c r="U3" s="54">
        <v>3.5999999999999997E-2</v>
      </c>
      <c r="V3" s="54">
        <v>0</v>
      </c>
      <c r="W3" s="54">
        <v>2.5999999999999999E-2</v>
      </c>
      <c r="X3" s="56">
        <v>0</v>
      </c>
      <c r="Y3" s="56">
        <v>0</v>
      </c>
      <c r="Z3" s="54">
        <v>0</v>
      </c>
      <c r="AA3" s="54">
        <v>0</v>
      </c>
      <c r="AB3" s="56">
        <v>0</v>
      </c>
      <c r="AC3" s="54">
        <v>53.241</v>
      </c>
      <c r="AD3" s="54">
        <v>0</v>
      </c>
      <c r="AE3" s="54">
        <v>0.33400000000000002</v>
      </c>
      <c r="AF3" s="56">
        <v>7.8E-2</v>
      </c>
      <c r="AG3" s="54">
        <v>0</v>
      </c>
      <c r="AH3" s="54">
        <v>0</v>
      </c>
      <c r="AI3" s="54">
        <v>3.3000000000000002E-2</v>
      </c>
      <c r="AJ3" s="54">
        <v>2.5000000000000001E-2</v>
      </c>
      <c r="AK3" s="56">
        <v>0</v>
      </c>
      <c r="AL3" s="56">
        <v>0</v>
      </c>
      <c r="AM3" s="56">
        <v>0</v>
      </c>
      <c r="AN3" s="56">
        <v>7.79E-3</v>
      </c>
    </row>
    <row r="4" spans="1:40" x14ac:dyDescent="0.45">
      <c r="A4" t="s">
        <v>76</v>
      </c>
      <c r="B4">
        <v>2010</v>
      </c>
      <c r="C4" s="5" t="s">
        <v>54</v>
      </c>
      <c r="D4" s="54">
        <v>9.3949999999999996</v>
      </c>
      <c r="E4" s="54">
        <v>17.760999999999999</v>
      </c>
      <c r="F4" s="54">
        <v>5.0759999999999996</v>
      </c>
      <c r="G4" s="54">
        <v>0.98699999999999999</v>
      </c>
      <c r="H4" s="54">
        <v>13.595000000000001</v>
      </c>
      <c r="I4" s="55">
        <v>0</v>
      </c>
      <c r="J4" s="54">
        <v>21.622</v>
      </c>
      <c r="K4" s="54">
        <v>2.665</v>
      </c>
      <c r="L4" s="54">
        <v>21.768999999999998</v>
      </c>
      <c r="M4" s="54">
        <v>67.781999999999996</v>
      </c>
      <c r="N4" s="54">
        <v>15.965</v>
      </c>
      <c r="O4" s="54">
        <v>129.34399999999999</v>
      </c>
      <c r="P4" s="54">
        <v>8.5419999999999998</v>
      </c>
      <c r="Q4" s="54">
        <v>10.878</v>
      </c>
      <c r="R4" s="54">
        <v>9.5709999999999997</v>
      </c>
      <c r="S4" s="56">
        <v>5.7910000000000004</v>
      </c>
      <c r="T4" s="54">
        <v>91.546999999999997</v>
      </c>
      <c r="U4" s="54">
        <v>1.766</v>
      </c>
      <c r="V4" s="54">
        <v>0.89200000000000002</v>
      </c>
      <c r="W4" s="54">
        <v>4.4619999999999997</v>
      </c>
      <c r="X4" s="56">
        <v>4.2999999999999997E-2</v>
      </c>
      <c r="Y4" s="56">
        <v>4.2999999999999997E-2</v>
      </c>
      <c r="Z4" s="54">
        <v>0</v>
      </c>
      <c r="AA4" s="54">
        <v>14.2</v>
      </c>
      <c r="AB4" s="56">
        <v>25.096</v>
      </c>
      <c r="AC4" s="54">
        <v>72.930000000000007</v>
      </c>
      <c r="AD4" s="54">
        <v>14.228999999999999</v>
      </c>
      <c r="AE4" s="54">
        <v>8.2799999999999994</v>
      </c>
      <c r="AF4" s="56">
        <v>2.1429999999999998</v>
      </c>
      <c r="AG4" s="54">
        <v>9.2230000000000008</v>
      </c>
      <c r="AH4" s="54">
        <v>2.641</v>
      </c>
      <c r="AI4" s="54">
        <v>2.7879999999999998</v>
      </c>
      <c r="AJ4" s="54">
        <v>6.2539999999999996</v>
      </c>
      <c r="AK4" s="56">
        <v>0</v>
      </c>
      <c r="AL4" s="56">
        <v>1.5762</v>
      </c>
      <c r="AM4" s="56">
        <v>0</v>
      </c>
      <c r="AN4" s="56">
        <v>0.42601</v>
      </c>
    </row>
    <row r="5" spans="1:40" x14ac:dyDescent="0.45">
      <c r="A5" t="s">
        <v>76</v>
      </c>
      <c r="B5">
        <v>2010</v>
      </c>
      <c r="C5" s="5" t="s">
        <v>59</v>
      </c>
      <c r="D5" s="54">
        <v>0.184</v>
      </c>
      <c r="E5" s="54">
        <v>0</v>
      </c>
      <c r="F5" s="54">
        <v>0.13800000000000001</v>
      </c>
      <c r="G5" s="54">
        <v>4.5999999999999999E-2</v>
      </c>
      <c r="H5" s="54">
        <v>8.7999999999999995E-2</v>
      </c>
      <c r="I5" s="55">
        <v>0</v>
      </c>
      <c r="J5" s="54">
        <v>0.13800000000000001</v>
      </c>
      <c r="K5" s="54">
        <v>0</v>
      </c>
      <c r="L5" s="54">
        <v>0</v>
      </c>
      <c r="M5" s="54">
        <v>1.748</v>
      </c>
      <c r="N5" s="54">
        <v>0.185</v>
      </c>
      <c r="O5" s="54">
        <v>14.03</v>
      </c>
      <c r="P5" s="54">
        <v>0.14099999999999999</v>
      </c>
      <c r="Q5" s="54">
        <v>0.42299999999999999</v>
      </c>
      <c r="R5" s="54">
        <v>0</v>
      </c>
      <c r="S5" s="56">
        <v>0</v>
      </c>
      <c r="T5" s="54">
        <v>2.8519999999999999</v>
      </c>
      <c r="U5" s="54">
        <v>4.5999999999999999E-2</v>
      </c>
      <c r="V5" s="54">
        <v>0</v>
      </c>
      <c r="W5" s="54">
        <v>0</v>
      </c>
      <c r="X5" s="56">
        <v>0</v>
      </c>
      <c r="Y5" s="56">
        <v>0</v>
      </c>
      <c r="Z5" s="54">
        <v>0</v>
      </c>
      <c r="AA5" s="54">
        <v>1.085</v>
      </c>
      <c r="AB5" s="56">
        <v>0.32300000000000001</v>
      </c>
      <c r="AC5" s="54">
        <v>2.2999999999999998</v>
      </c>
      <c r="AD5" s="54">
        <v>0.32200000000000001</v>
      </c>
      <c r="AE5" s="54">
        <v>1.107</v>
      </c>
      <c r="AF5" s="56">
        <v>0.14199999999999999</v>
      </c>
      <c r="AG5" s="54">
        <v>9.1999999999999998E-2</v>
      </c>
      <c r="AH5" s="54">
        <v>0</v>
      </c>
      <c r="AI5" s="54">
        <v>9.1999999999999998E-2</v>
      </c>
      <c r="AJ5" s="54">
        <v>5.508</v>
      </c>
      <c r="AK5" s="56">
        <v>0</v>
      </c>
      <c r="AL5" s="56">
        <v>0</v>
      </c>
      <c r="AM5" s="56">
        <v>0</v>
      </c>
      <c r="AN5" s="56">
        <v>0</v>
      </c>
    </row>
    <row r="6" spans="1:40" x14ac:dyDescent="0.45">
      <c r="A6" t="s">
        <v>76</v>
      </c>
      <c r="B6">
        <v>2010</v>
      </c>
      <c r="C6" s="5" t="s">
        <v>60</v>
      </c>
      <c r="D6" s="54">
        <v>0.32000000000000028</v>
      </c>
      <c r="E6" s="54">
        <v>0.71100000000000207</v>
      </c>
      <c r="F6" s="54">
        <v>0</v>
      </c>
      <c r="G6" s="54">
        <v>0</v>
      </c>
      <c r="H6" s="54">
        <v>0.12000000000000099</v>
      </c>
      <c r="I6" s="55">
        <v>0</v>
      </c>
      <c r="J6" s="54">
        <v>1.1639999999999979</v>
      </c>
      <c r="K6" s="54">
        <v>4.0000000000000036E-2</v>
      </c>
      <c r="L6" s="54">
        <v>1.1000000000000014</v>
      </c>
      <c r="M6" s="54">
        <v>0.67999999999999261</v>
      </c>
      <c r="N6" s="54">
        <v>1.5380000000000003</v>
      </c>
      <c r="O6" s="54">
        <v>2.2740000000000009</v>
      </c>
      <c r="P6" s="54">
        <v>0.51699999999999946</v>
      </c>
      <c r="Q6" s="54">
        <v>8.0000000000000071E-2</v>
      </c>
      <c r="R6" s="54">
        <v>0</v>
      </c>
      <c r="S6" s="56">
        <v>2.1599999999999993</v>
      </c>
      <c r="T6" s="54">
        <v>0.48399999999999466</v>
      </c>
      <c r="U6" s="54">
        <v>8.4999999999999964E-2</v>
      </c>
      <c r="V6" s="54">
        <v>0</v>
      </c>
      <c r="W6" s="54">
        <v>0</v>
      </c>
      <c r="X6" s="56">
        <v>0</v>
      </c>
      <c r="Y6" s="56">
        <v>0.64</v>
      </c>
      <c r="Z6" s="54">
        <v>0</v>
      </c>
      <c r="AA6" s="54">
        <v>0.12900000000000134</v>
      </c>
      <c r="AB6" s="56">
        <v>0.30000000000000071</v>
      </c>
      <c r="AC6" s="54">
        <v>0.9649999999999892</v>
      </c>
      <c r="AD6" s="54">
        <v>0.72800000000000153</v>
      </c>
      <c r="AE6" s="54">
        <v>0.17400000000000126</v>
      </c>
      <c r="AF6" s="56">
        <v>0.21900000000000031</v>
      </c>
      <c r="AG6" s="54">
        <v>0.19999999999999929</v>
      </c>
      <c r="AH6" s="54">
        <v>0.17499999999999982</v>
      </c>
      <c r="AI6" s="54">
        <v>0</v>
      </c>
      <c r="AJ6" s="54">
        <v>0.44000000000000039</v>
      </c>
      <c r="AK6" s="56">
        <v>0</v>
      </c>
      <c r="AL6" s="56">
        <v>0.92000999999999999</v>
      </c>
      <c r="AM6" s="56">
        <v>0</v>
      </c>
      <c r="AN6" s="56">
        <v>0</v>
      </c>
    </row>
    <row r="7" spans="1:40" x14ac:dyDescent="0.45">
      <c r="A7" t="s">
        <v>76</v>
      </c>
      <c r="B7">
        <v>2010</v>
      </c>
      <c r="C7" s="5" t="s">
        <v>55</v>
      </c>
      <c r="D7" s="54">
        <v>0.63500000000000001</v>
      </c>
      <c r="E7" s="54">
        <v>12.326000000000001</v>
      </c>
      <c r="F7" s="54">
        <v>1.026</v>
      </c>
      <c r="G7" s="54">
        <v>0</v>
      </c>
      <c r="H7" s="54">
        <v>2.6749999999999998</v>
      </c>
      <c r="I7" s="55">
        <v>0</v>
      </c>
      <c r="J7" s="54">
        <v>2.7789999999999999</v>
      </c>
      <c r="K7" s="54">
        <v>0.34200000000000003</v>
      </c>
      <c r="L7" s="54">
        <v>0</v>
      </c>
      <c r="M7" s="54">
        <v>5.7460000000000004</v>
      </c>
      <c r="N7" s="54">
        <v>0.44800000000000001</v>
      </c>
      <c r="O7" s="54">
        <v>8.6110000000000007</v>
      </c>
      <c r="P7" s="54">
        <v>0.755</v>
      </c>
      <c r="Q7" s="54">
        <v>5.1680000000000001</v>
      </c>
      <c r="R7" s="54">
        <v>0</v>
      </c>
      <c r="S7" s="56">
        <v>0</v>
      </c>
      <c r="T7" s="54">
        <v>5.9550000000000001</v>
      </c>
      <c r="U7" s="54">
        <v>1.306</v>
      </c>
      <c r="V7" s="54">
        <v>2E-3</v>
      </c>
      <c r="W7" s="54">
        <v>0.63900000000000001</v>
      </c>
      <c r="X7" s="56">
        <v>0</v>
      </c>
      <c r="Y7" s="56">
        <v>0</v>
      </c>
      <c r="Z7" s="54">
        <v>0</v>
      </c>
      <c r="AA7" s="54">
        <v>92.125</v>
      </c>
      <c r="AB7" s="56">
        <v>0.81499999999999995</v>
      </c>
      <c r="AC7" s="54">
        <v>1.486</v>
      </c>
      <c r="AD7" s="54">
        <v>0.16400000000000001</v>
      </c>
      <c r="AE7" s="54">
        <v>3.077</v>
      </c>
      <c r="AF7" s="56">
        <v>0.61099999999999999</v>
      </c>
      <c r="AG7" s="54">
        <v>1.008</v>
      </c>
      <c r="AH7" s="54">
        <v>0</v>
      </c>
      <c r="AI7" s="54">
        <v>1.34</v>
      </c>
      <c r="AJ7" s="54">
        <v>6.38</v>
      </c>
      <c r="AK7" s="56">
        <v>5.7898399999999999</v>
      </c>
      <c r="AL7" s="56">
        <v>0</v>
      </c>
      <c r="AM7" s="56">
        <v>0</v>
      </c>
      <c r="AN7" s="56">
        <v>0</v>
      </c>
    </row>
    <row r="8" spans="1:40" x14ac:dyDescent="0.45">
      <c r="A8" t="s">
        <v>76</v>
      </c>
      <c r="B8">
        <v>2010</v>
      </c>
      <c r="C8" s="5" t="s">
        <v>58</v>
      </c>
      <c r="D8" s="54">
        <v>8.9090000000000007</v>
      </c>
      <c r="E8" s="54">
        <v>1.091</v>
      </c>
      <c r="F8" s="54">
        <v>0.14000000000000001</v>
      </c>
      <c r="G8" s="54">
        <v>9.2999999999999999E-2</v>
      </c>
      <c r="H8" s="54">
        <v>1.788</v>
      </c>
      <c r="I8" s="55">
        <v>0</v>
      </c>
      <c r="J8" s="54">
        <v>2.5169999999999999</v>
      </c>
      <c r="K8" s="54">
        <v>0.182</v>
      </c>
      <c r="L8" s="54">
        <v>0.624</v>
      </c>
      <c r="M8" s="54">
        <v>2.6579999999999999</v>
      </c>
      <c r="N8" s="54">
        <v>6.6800000000000006</v>
      </c>
      <c r="O8" s="54">
        <v>1.7509999999999999</v>
      </c>
      <c r="P8" s="54">
        <v>0</v>
      </c>
      <c r="Q8" s="54">
        <v>0.56899999999999995</v>
      </c>
      <c r="R8" s="54">
        <v>0</v>
      </c>
      <c r="S8" s="56">
        <v>0</v>
      </c>
      <c r="T8" s="54">
        <v>6.5000000000000002E-2</v>
      </c>
      <c r="U8" s="54">
        <v>0.47</v>
      </c>
      <c r="V8" s="54">
        <v>0.187</v>
      </c>
      <c r="W8" s="54">
        <v>0.55500000000000005</v>
      </c>
      <c r="X8" s="56">
        <v>0</v>
      </c>
      <c r="Y8" s="56">
        <v>4.2999999999999997E-2</v>
      </c>
      <c r="Z8" s="54">
        <v>0</v>
      </c>
      <c r="AA8" s="54">
        <v>2.859</v>
      </c>
      <c r="AB8" s="56">
        <v>0.185</v>
      </c>
      <c r="AC8" s="54">
        <v>21.088000000000001</v>
      </c>
      <c r="AD8" s="54">
        <v>0</v>
      </c>
      <c r="AE8" s="54">
        <v>0.28499999999999998</v>
      </c>
      <c r="AF8" s="56">
        <v>4.2000000000000003E-2</v>
      </c>
      <c r="AG8" s="54">
        <v>13.278</v>
      </c>
      <c r="AH8" s="54">
        <v>0</v>
      </c>
      <c r="AI8" s="54">
        <v>0.183</v>
      </c>
      <c r="AJ8" s="54">
        <v>6.6509999999999998</v>
      </c>
      <c r="AK8" s="56">
        <v>0.77485000000000004</v>
      </c>
      <c r="AL8" s="56">
        <v>0.29294999999999999</v>
      </c>
      <c r="AM8" s="56">
        <v>0</v>
      </c>
      <c r="AN8" s="56">
        <v>8.3989999999999995E-2</v>
      </c>
    </row>
    <row r="9" spans="1:40" x14ac:dyDescent="0.45">
      <c r="A9" t="s">
        <v>76</v>
      </c>
      <c r="B9">
        <v>2010</v>
      </c>
      <c r="C9" s="5" t="s">
        <v>57</v>
      </c>
      <c r="D9" s="54">
        <v>0.08</v>
      </c>
      <c r="E9" s="54">
        <v>0</v>
      </c>
      <c r="F9" s="54">
        <v>0</v>
      </c>
      <c r="G9" s="54">
        <v>0</v>
      </c>
      <c r="H9" s="54">
        <v>0</v>
      </c>
      <c r="I9" s="55">
        <v>0</v>
      </c>
      <c r="J9" s="54">
        <v>0</v>
      </c>
      <c r="K9" s="54">
        <v>0</v>
      </c>
      <c r="L9" s="54">
        <v>0</v>
      </c>
      <c r="M9" s="54">
        <v>5.2999999999999999E-2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6">
        <v>0</v>
      </c>
      <c r="T9" s="54">
        <v>5.6000000000000001E-2</v>
      </c>
      <c r="U9" s="54">
        <v>0</v>
      </c>
      <c r="V9" s="54">
        <v>0</v>
      </c>
      <c r="W9" s="54">
        <v>0</v>
      </c>
      <c r="X9" s="56">
        <v>0</v>
      </c>
      <c r="Y9" s="56">
        <v>0</v>
      </c>
      <c r="Z9" s="54">
        <v>0</v>
      </c>
      <c r="AA9" s="54">
        <v>0</v>
      </c>
      <c r="AB9" s="56">
        <v>0</v>
      </c>
      <c r="AC9" s="54">
        <v>0</v>
      </c>
      <c r="AD9" s="54">
        <v>0</v>
      </c>
      <c r="AE9" s="54">
        <v>0</v>
      </c>
      <c r="AF9" s="56">
        <v>0</v>
      </c>
      <c r="AG9" s="54">
        <v>0</v>
      </c>
      <c r="AH9" s="54">
        <v>0</v>
      </c>
      <c r="AI9" s="54">
        <v>0</v>
      </c>
      <c r="AJ9" s="54">
        <v>0</v>
      </c>
      <c r="AK9" s="56">
        <v>6.9900000000000006E-3</v>
      </c>
      <c r="AL9" s="56">
        <v>0</v>
      </c>
      <c r="AM9" s="56">
        <v>0</v>
      </c>
      <c r="AN9" s="56">
        <v>0</v>
      </c>
    </row>
    <row r="10" spans="1:40" x14ac:dyDescent="0.45">
      <c r="A10" t="s">
        <v>76</v>
      </c>
      <c r="B10">
        <v>2010</v>
      </c>
      <c r="C10" s="5" t="s">
        <v>56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5">
        <v>0</v>
      </c>
      <c r="J10" s="54">
        <v>0</v>
      </c>
      <c r="K10" s="54">
        <v>0</v>
      </c>
      <c r="L10" s="54">
        <v>0.41599999999999998</v>
      </c>
      <c r="M10" s="54">
        <v>0.183</v>
      </c>
      <c r="N10" s="54">
        <v>0</v>
      </c>
      <c r="O10" s="54">
        <v>0.26600000000000001</v>
      </c>
      <c r="P10" s="54">
        <v>0</v>
      </c>
      <c r="Q10" s="54">
        <v>0.55400000000000005</v>
      </c>
      <c r="R10" s="54">
        <v>0</v>
      </c>
      <c r="S10" s="56">
        <v>1.7230000000000001</v>
      </c>
      <c r="T10" s="54">
        <v>1.895</v>
      </c>
      <c r="U10" s="54">
        <v>0</v>
      </c>
      <c r="V10" s="54">
        <v>0</v>
      </c>
      <c r="W10" s="54">
        <v>0</v>
      </c>
      <c r="X10" s="56">
        <v>0</v>
      </c>
      <c r="Y10" s="56">
        <v>0.34499999999999997</v>
      </c>
      <c r="Z10" s="54">
        <v>0</v>
      </c>
      <c r="AA10" s="54">
        <v>0.318</v>
      </c>
      <c r="AB10" s="56">
        <v>0</v>
      </c>
      <c r="AC10" s="54">
        <v>0</v>
      </c>
      <c r="AD10" s="54">
        <v>0</v>
      </c>
      <c r="AE10" s="54">
        <v>0</v>
      </c>
      <c r="AF10" s="56">
        <v>0.112</v>
      </c>
      <c r="AG10" s="54">
        <v>0</v>
      </c>
      <c r="AH10" s="54">
        <v>0.313</v>
      </c>
      <c r="AI10" s="54">
        <v>2.1999999999999999E-2</v>
      </c>
      <c r="AJ10" s="54">
        <v>0</v>
      </c>
      <c r="AK10" s="56">
        <v>4.3999999999999997E-2</v>
      </c>
      <c r="AL10" s="56">
        <v>0</v>
      </c>
      <c r="AM10" s="56">
        <v>0</v>
      </c>
      <c r="AN10" s="56">
        <v>0</v>
      </c>
    </row>
    <row r="11" spans="1:40" x14ac:dyDescent="0.45">
      <c r="A11" t="s">
        <v>76</v>
      </c>
      <c r="B11">
        <v>2010</v>
      </c>
      <c r="C11" s="5" t="s">
        <v>116</v>
      </c>
      <c r="D11" s="54">
        <v>0.68300000000000005</v>
      </c>
      <c r="E11" s="54">
        <v>0.27600000000000002</v>
      </c>
      <c r="F11" s="54">
        <v>0</v>
      </c>
      <c r="G11" s="54">
        <v>0</v>
      </c>
      <c r="H11" s="54">
        <v>0</v>
      </c>
      <c r="I11" s="55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0.48299999999999998</v>
      </c>
      <c r="O11" s="54">
        <v>0</v>
      </c>
      <c r="P11" s="54">
        <v>0</v>
      </c>
      <c r="Q11" s="54">
        <v>0</v>
      </c>
      <c r="R11" s="54">
        <v>0</v>
      </c>
      <c r="S11" s="56">
        <v>0</v>
      </c>
      <c r="T11" s="54">
        <v>0</v>
      </c>
      <c r="U11" s="54">
        <v>0</v>
      </c>
      <c r="V11" s="54">
        <v>0</v>
      </c>
      <c r="W11" s="54">
        <v>1E-3</v>
      </c>
      <c r="X11" s="56">
        <v>0</v>
      </c>
      <c r="Y11" s="56">
        <v>0</v>
      </c>
      <c r="Z11" s="54">
        <v>0</v>
      </c>
      <c r="AA11" s="54">
        <v>0</v>
      </c>
      <c r="AB11" s="56">
        <v>0</v>
      </c>
      <c r="AC11" s="54">
        <v>0</v>
      </c>
      <c r="AD11" s="54">
        <v>0.14799999999999999</v>
      </c>
      <c r="AE11" s="54">
        <v>0</v>
      </c>
      <c r="AF11" s="56">
        <v>0</v>
      </c>
      <c r="AG11" s="54">
        <v>0</v>
      </c>
      <c r="AH11" s="54">
        <v>0</v>
      </c>
      <c r="AI11" s="54">
        <v>0</v>
      </c>
      <c r="AJ11" s="54">
        <v>0</v>
      </c>
      <c r="AK11" s="56">
        <v>0</v>
      </c>
      <c r="AL11" s="56">
        <v>0</v>
      </c>
      <c r="AM11" s="56">
        <v>0</v>
      </c>
      <c r="AN11" s="56">
        <v>0</v>
      </c>
    </row>
    <row r="12" spans="1:40" x14ac:dyDescent="0.45">
      <c r="A12" t="s">
        <v>76</v>
      </c>
      <c r="B12">
        <v>2010</v>
      </c>
      <c r="C12" s="5" t="s">
        <v>52</v>
      </c>
      <c r="D12" s="54">
        <v>2.887</v>
      </c>
      <c r="E12" s="54">
        <v>2.9740000000000002</v>
      </c>
      <c r="F12" s="54">
        <v>0.81299999999999994</v>
      </c>
      <c r="G12" s="54">
        <v>0.55100000000000005</v>
      </c>
      <c r="H12" s="54">
        <v>3.8370000000000002</v>
      </c>
      <c r="I12" s="55">
        <v>0</v>
      </c>
      <c r="J12" s="54">
        <v>7.819</v>
      </c>
      <c r="K12" s="54">
        <v>0.68400000000000005</v>
      </c>
      <c r="L12" s="54">
        <v>9.5939999999999994</v>
      </c>
      <c r="M12" s="54">
        <v>14.936</v>
      </c>
      <c r="N12" s="54">
        <v>6.0880000000000001</v>
      </c>
      <c r="O12" s="54">
        <v>27.861000000000001</v>
      </c>
      <c r="P12" s="54">
        <v>0.245</v>
      </c>
      <c r="Q12" s="54">
        <v>2.7360000000000002</v>
      </c>
      <c r="R12" s="54">
        <v>2.0089999999999999</v>
      </c>
      <c r="S12" s="56">
        <v>0.92500000000000004</v>
      </c>
      <c r="T12" s="54">
        <v>20.196000000000002</v>
      </c>
      <c r="U12" s="54">
        <v>0.623</v>
      </c>
      <c r="V12" s="54">
        <v>0.14000000000000001</v>
      </c>
      <c r="W12" s="54">
        <v>0.501</v>
      </c>
      <c r="X12" s="56">
        <v>0.13700000000000001</v>
      </c>
      <c r="Y12" s="56">
        <v>5.3999999999999999E-2</v>
      </c>
      <c r="Z12" s="54">
        <v>0</v>
      </c>
      <c r="AA12" s="54">
        <v>23.068999999999999</v>
      </c>
      <c r="AB12" s="56">
        <v>7.9489999999999998</v>
      </c>
      <c r="AC12" s="54">
        <v>5.8179999999999996</v>
      </c>
      <c r="AD12" s="54">
        <v>3.694</v>
      </c>
      <c r="AE12" s="54">
        <v>2.4159999999999999</v>
      </c>
      <c r="AF12" s="56">
        <v>1.6419999999999999</v>
      </c>
      <c r="AG12" s="54">
        <v>4.5289999999999999</v>
      </c>
      <c r="AH12" s="54">
        <v>0</v>
      </c>
      <c r="AI12" s="54">
        <v>1.03</v>
      </c>
      <c r="AJ12" s="54">
        <v>14.504</v>
      </c>
      <c r="AK12" s="56">
        <v>3.6114499999999996</v>
      </c>
      <c r="AL12" s="56">
        <v>0.37807000000000002</v>
      </c>
      <c r="AM12" s="56">
        <v>0.32045999999999997</v>
      </c>
      <c r="AN12" s="56">
        <v>0.25564999999999999</v>
      </c>
    </row>
    <row r="13" spans="1:40" x14ac:dyDescent="0.45">
      <c r="A13" t="s">
        <v>76</v>
      </c>
      <c r="B13">
        <v>2010</v>
      </c>
      <c r="C13" s="5" t="s">
        <v>117</v>
      </c>
      <c r="D13" s="54">
        <v>0.41</v>
      </c>
      <c r="E13" s="54">
        <v>0.216</v>
      </c>
      <c r="F13" s="54">
        <v>0.371</v>
      </c>
      <c r="G13" s="54">
        <v>5.0000000000000001E-3</v>
      </c>
      <c r="H13" s="54">
        <v>0.51900000000000002</v>
      </c>
      <c r="I13" s="55">
        <v>0</v>
      </c>
      <c r="J13" s="54">
        <v>1.9850000000000001</v>
      </c>
      <c r="K13" s="54">
        <v>7.0000000000000007E-2</v>
      </c>
      <c r="L13" s="54">
        <v>0</v>
      </c>
      <c r="M13" s="54">
        <v>0</v>
      </c>
      <c r="N13" s="54">
        <v>0</v>
      </c>
      <c r="O13" s="54">
        <v>0</v>
      </c>
      <c r="P13" s="54">
        <v>4.9000000000000002E-2</v>
      </c>
      <c r="Q13" s="54">
        <v>8.9999999999999993E-3</v>
      </c>
      <c r="R13" s="54">
        <v>0</v>
      </c>
      <c r="S13" s="56">
        <v>0.93600000000000005</v>
      </c>
      <c r="T13" s="54">
        <v>5.5E-2</v>
      </c>
      <c r="U13" s="54">
        <v>0.33700000000000002</v>
      </c>
      <c r="V13" s="54">
        <v>0</v>
      </c>
      <c r="W13" s="54">
        <v>0.34599999999999997</v>
      </c>
      <c r="X13" s="56">
        <v>0</v>
      </c>
      <c r="Y13" s="56">
        <v>0</v>
      </c>
      <c r="Z13" s="54">
        <v>0</v>
      </c>
      <c r="AA13" s="54">
        <v>5.49</v>
      </c>
      <c r="AB13" s="56">
        <v>8.9999999999999993E-3</v>
      </c>
      <c r="AC13" s="54">
        <v>1.1000000000000001</v>
      </c>
      <c r="AD13" s="54">
        <v>1.7999999999999999E-2</v>
      </c>
      <c r="AE13" s="54">
        <v>0.755</v>
      </c>
      <c r="AF13" s="56">
        <v>0</v>
      </c>
      <c r="AG13" s="54">
        <v>0.3</v>
      </c>
      <c r="AH13" s="54">
        <v>0</v>
      </c>
      <c r="AI13" s="54">
        <v>0.14199999999999999</v>
      </c>
      <c r="AJ13" s="54">
        <v>0</v>
      </c>
      <c r="AK13" s="56">
        <v>0</v>
      </c>
      <c r="AL13" s="56">
        <v>0</v>
      </c>
      <c r="AM13" s="56">
        <v>0</v>
      </c>
      <c r="AN13" s="56">
        <v>0</v>
      </c>
    </row>
    <row r="14" spans="1:40" x14ac:dyDescent="0.45">
      <c r="D14" s="57"/>
      <c r="E14" s="54"/>
      <c r="F14" s="54"/>
      <c r="G14" s="54"/>
      <c r="H14" s="54"/>
      <c r="I14" s="55"/>
      <c r="J14" s="54"/>
      <c r="K14" s="54"/>
      <c r="L14" s="54"/>
      <c r="M14" s="54"/>
      <c r="N14" s="54"/>
      <c r="O14" s="54"/>
      <c r="P14" s="54"/>
      <c r="Q14" s="54"/>
      <c r="R14" s="54"/>
      <c r="S14" s="56"/>
      <c r="T14" s="54"/>
      <c r="U14" s="54"/>
      <c r="V14" s="54"/>
      <c r="W14" s="54"/>
      <c r="X14" s="56"/>
      <c r="Y14" s="56"/>
      <c r="Z14" s="54"/>
      <c r="AA14" s="54"/>
      <c r="AB14" s="56"/>
      <c r="AC14" s="54"/>
      <c r="AD14" s="54"/>
      <c r="AE14" s="54"/>
      <c r="AF14" s="56"/>
      <c r="AG14" s="54"/>
      <c r="AH14" s="54"/>
      <c r="AI14" s="54"/>
      <c r="AJ14" s="54"/>
      <c r="AK14" s="56"/>
      <c r="AL14" s="58"/>
      <c r="AM14" s="58"/>
      <c r="AN14" s="58"/>
    </row>
    <row r="15" spans="1:40" x14ac:dyDescent="0.45">
      <c r="A15" t="s">
        <v>76</v>
      </c>
      <c r="B15">
        <v>2010</v>
      </c>
      <c r="C15" s="5" t="s">
        <v>122</v>
      </c>
      <c r="D15" s="59">
        <v>23.550999999999998</v>
      </c>
      <c r="E15" s="59">
        <v>35.355000000000011</v>
      </c>
      <c r="F15" s="59">
        <v>7.7369999999999983</v>
      </c>
      <c r="G15" s="59">
        <v>1.6819999999999999</v>
      </c>
      <c r="H15" s="59">
        <v>23.164999999999999</v>
      </c>
      <c r="I15" s="60">
        <v>0</v>
      </c>
      <c r="J15" s="59">
        <v>40.566000000000003</v>
      </c>
      <c r="K15" s="59">
        <v>3.9830000000000001</v>
      </c>
      <c r="L15" s="59">
        <v>33.503</v>
      </c>
      <c r="M15" s="59">
        <v>93.786000000000001</v>
      </c>
      <c r="N15" s="59">
        <v>33.667999999999999</v>
      </c>
      <c r="O15" s="59">
        <v>184.13699999999997</v>
      </c>
      <c r="P15" s="59">
        <v>10.248999999999999</v>
      </c>
      <c r="Q15" s="59">
        <v>20.433999999999997</v>
      </c>
      <c r="R15" s="59">
        <v>11.58</v>
      </c>
      <c r="S15" s="58">
        <v>11.535</v>
      </c>
      <c r="T15" s="59">
        <v>123.10499999999999</v>
      </c>
      <c r="U15" s="59">
        <v>4.6689999999999996</v>
      </c>
      <c r="V15" s="59">
        <v>1.2210000000000001</v>
      </c>
      <c r="W15" s="59">
        <v>6.53</v>
      </c>
      <c r="X15" s="58">
        <v>0.18</v>
      </c>
      <c r="Y15" s="58">
        <v>1.1250000000000002</v>
      </c>
      <c r="Z15" s="59">
        <v>0</v>
      </c>
      <c r="AA15" s="59">
        <v>139.27500000000001</v>
      </c>
      <c r="AB15" s="58">
        <v>34.677</v>
      </c>
      <c r="AC15" s="59">
        <v>158.92799999999997</v>
      </c>
      <c r="AD15" s="59">
        <v>19.303000000000001</v>
      </c>
      <c r="AE15" s="59">
        <v>16.428000000000001</v>
      </c>
      <c r="AF15" s="58">
        <v>4.988999999999999</v>
      </c>
      <c r="AG15" s="59">
        <v>28.630000000000003</v>
      </c>
      <c r="AH15" s="59">
        <v>3.129</v>
      </c>
      <c r="AI15" s="59">
        <v>5.6300000000000008</v>
      </c>
      <c r="AJ15" s="59">
        <v>39.762</v>
      </c>
      <c r="AK15" s="56">
        <v>10.227139999999999</v>
      </c>
      <c r="AL15" s="58">
        <v>3.16723</v>
      </c>
      <c r="AM15" s="58">
        <v>0.32045999999999997</v>
      </c>
      <c r="AN15" s="58">
        <v>0.77342999999999995</v>
      </c>
    </row>
    <row r="16" spans="1:40" x14ac:dyDescent="0.45">
      <c r="I16" s="39"/>
    </row>
    <row r="17" spans="1:36" x14ac:dyDescent="0.45">
      <c r="A17" s="5" t="s">
        <v>119</v>
      </c>
      <c r="D17" s="37"/>
      <c r="E17" s="37"/>
      <c r="F17" s="37"/>
      <c r="G17" s="37"/>
      <c r="H17" s="37"/>
      <c r="I17" s="3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</row>
    <row r="18" spans="1:36" x14ac:dyDescent="0.45">
      <c r="A18" s="52"/>
      <c r="B18" t="s">
        <v>118</v>
      </c>
      <c r="C18" t="s">
        <v>120</v>
      </c>
    </row>
    <row r="19" spans="1:36" x14ac:dyDescent="0.45">
      <c r="A19" s="53"/>
      <c r="B19" t="s">
        <v>118</v>
      </c>
      <c r="C19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1"/>
  <sheetViews>
    <sheetView workbookViewId="0"/>
  </sheetViews>
  <sheetFormatPr defaultRowHeight="14.25" x14ac:dyDescent="0.45"/>
  <sheetData>
    <row r="1" spans="1:2" x14ac:dyDescent="0.45">
      <c r="A1" t="s">
        <v>100</v>
      </c>
      <c r="B1" t="s">
        <v>101</v>
      </c>
    </row>
    <row r="2" spans="1:2" x14ac:dyDescent="0.45">
      <c r="A2" t="s">
        <v>91</v>
      </c>
      <c r="B2" t="s">
        <v>47</v>
      </c>
    </row>
    <row r="3" spans="1:2" x14ac:dyDescent="0.45">
      <c r="A3" t="s">
        <v>92</v>
      </c>
      <c r="B3" t="s">
        <v>102</v>
      </c>
    </row>
    <row r="4" spans="1:2" x14ac:dyDescent="0.45">
      <c r="A4" t="s">
        <v>93</v>
      </c>
      <c r="B4" t="s">
        <v>103</v>
      </c>
    </row>
    <row r="5" spans="1:2" x14ac:dyDescent="0.45">
      <c r="A5" t="s">
        <v>94</v>
      </c>
      <c r="B5" t="s">
        <v>38</v>
      </c>
    </row>
    <row r="6" spans="1:2" x14ac:dyDescent="0.45">
      <c r="A6" t="s">
        <v>95</v>
      </c>
      <c r="B6" t="s">
        <v>104</v>
      </c>
    </row>
    <row r="7" spans="1:2" x14ac:dyDescent="0.45">
      <c r="A7" t="s">
        <v>96</v>
      </c>
      <c r="B7" t="s">
        <v>40</v>
      </c>
    </row>
    <row r="8" spans="1:2" x14ac:dyDescent="0.45">
      <c r="A8" t="s">
        <v>97</v>
      </c>
      <c r="B8" t="s">
        <v>105</v>
      </c>
    </row>
    <row r="9" spans="1:2" x14ac:dyDescent="0.45">
      <c r="A9" t="s">
        <v>49</v>
      </c>
      <c r="B9" t="s">
        <v>49</v>
      </c>
    </row>
    <row r="10" spans="1:2" x14ac:dyDescent="0.45">
      <c r="A10" t="s">
        <v>98</v>
      </c>
      <c r="B10" t="s">
        <v>106</v>
      </c>
    </row>
    <row r="11" spans="1:2" x14ac:dyDescent="0.45">
      <c r="A11" t="s">
        <v>99</v>
      </c>
      <c r="B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</vt:lpstr>
      <vt:lpstr>FuelTech</vt:lpstr>
      <vt:lpstr>Emi</vt:lpstr>
      <vt:lpstr>IDEES</vt:lpstr>
      <vt:lpstr>Eurostat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2015-04-24T19:24:11Z</dcterms:created>
  <dcterms:modified xsi:type="dcterms:W3CDTF">2020-05-02T01:38:55Z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677268624305725</vt:r8>
  </property>
</Properties>
</file>