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"/>
    </mc:Choice>
  </mc:AlternateContent>
  <xr:revisionPtr revIDLastSave="0" documentId="8_{B4E5DCF1-E5D8-4944-B3BB-8B0819E067EF}" xr6:coauthVersionLast="45" xr6:coauthVersionMax="45" xr10:uidLastSave="{00000000-0000-0000-0000-000000000000}"/>
  <bookViews>
    <workbookView xWindow="-98" yWindow="-98" windowWidth="20715" windowHeight="13276" activeTab="4" xr2:uid="{00000000-000D-0000-FFFF-FFFF00000000}"/>
  </bookViews>
  <sheets>
    <sheet name="000Veh" sheetId="1" r:id="rId1"/>
    <sheet name="EnCons" sheetId="4" r:id="rId2"/>
    <sheet name="Occupancy" sheetId="5" r:id="rId3"/>
    <sheet name="mvkmPerTJ" sheetId="2" r:id="rId4"/>
    <sheet name="kmPerVeh" sheetId="3" r:id="rId5"/>
    <sheet name="Aviation" sheetId="6" r:id="rId6"/>
    <sheet name="Navigation" sheetId="7" r:id="rId7"/>
    <sheet name="Rail" sheetId="8" r:id="rId8"/>
    <sheet name="FuelTech" sheetId="13" r:id="rId9"/>
    <sheet name="Emi" sheetId="14" r:id="rId10"/>
    <sheet name="Bunkers" sheetId="16" r:id="rId11"/>
    <sheet name="Eurostat-IEA" sheetId="10" r:id="rId12"/>
    <sheet name="Codes" sheetId="11" r:id="rId13"/>
    <sheet name="Population" sheetId="12" r:id="rId14"/>
    <sheet name="Checks" sheetId="15" r:id="rId15"/>
  </sheets>
  <externalReferences>
    <externalReference r:id="rId16"/>
    <externalReference r:id="rId1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3" i="16" l="1"/>
  <c r="AG33" i="16"/>
  <c r="AE33" i="16"/>
  <c r="AD33" i="16"/>
  <c r="AC33" i="16"/>
  <c r="AB33" i="16"/>
  <c r="AA33" i="16"/>
  <c r="Z33" i="16"/>
  <c r="Y33" i="16"/>
  <c r="X33" i="16"/>
  <c r="V33" i="16"/>
  <c r="U33" i="16"/>
  <c r="T33" i="16"/>
  <c r="R33" i="16"/>
  <c r="Q33" i="16"/>
  <c r="P33" i="16"/>
  <c r="O33" i="16"/>
  <c r="N33" i="16"/>
  <c r="M33" i="16"/>
  <c r="L33" i="16"/>
  <c r="K33" i="16"/>
  <c r="I33" i="16"/>
  <c r="H33" i="16"/>
  <c r="G33" i="16"/>
  <c r="E33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AG25" i="16"/>
  <c r="AE25" i="16"/>
  <c r="AD25" i="16"/>
  <c r="AC25" i="16"/>
  <c r="AB25" i="16"/>
  <c r="AA25" i="16"/>
  <c r="Z25" i="16"/>
  <c r="Y25" i="16"/>
  <c r="X25" i="16"/>
  <c r="V25" i="16"/>
  <c r="U25" i="16"/>
  <c r="T25" i="16"/>
  <c r="R25" i="16"/>
  <c r="Q25" i="16"/>
  <c r="P25" i="16"/>
  <c r="O25" i="16"/>
  <c r="N25" i="16"/>
  <c r="M25" i="16"/>
  <c r="L25" i="16"/>
  <c r="K25" i="16"/>
  <c r="I25" i="16"/>
  <c r="H25" i="16"/>
  <c r="G25" i="16"/>
  <c r="AG24" i="16"/>
  <c r="AE24" i="16"/>
  <c r="AD24" i="16"/>
  <c r="AC24" i="16"/>
  <c r="AB24" i="16"/>
  <c r="AA24" i="16"/>
  <c r="Z24" i="16"/>
  <c r="Y24" i="16"/>
  <c r="X24" i="16"/>
  <c r="V24" i="16"/>
  <c r="U24" i="16"/>
  <c r="T24" i="16"/>
  <c r="R24" i="16"/>
  <c r="Q24" i="16"/>
  <c r="P24" i="16"/>
  <c r="O24" i="16"/>
  <c r="N24" i="16"/>
  <c r="M24" i="16"/>
  <c r="L24" i="16"/>
  <c r="K24" i="16"/>
  <c r="I24" i="16"/>
  <c r="H24" i="16"/>
  <c r="G24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AQ5" i="16"/>
  <c r="B1" i="16"/>
  <c r="L5" i="14"/>
  <c r="AN40" i="8"/>
  <c r="AD80" i="1"/>
  <c r="AA86" i="1"/>
  <c r="AG84" i="1"/>
  <c r="AG119" i="1" s="1"/>
  <c r="AD8" i="15" s="1"/>
  <c r="AG86" i="1"/>
  <c r="N106" i="1"/>
  <c r="N105" i="1"/>
  <c r="N104" i="1"/>
  <c r="N103" i="1"/>
  <c r="N138" i="1" s="1"/>
  <c r="N41" i="1"/>
  <c r="AG28" i="1"/>
  <c r="AP57" i="3"/>
  <c r="AP56" i="3"/>
  <c r="AP55" i="3"/>
  <c r="AP54" i="3"/>
  <c r="AP17" i="3"/>
  <c r="AP17" i="2"/>
  <c r="AQ37" i="2" s="1"/>
  <c r="AP5" i="2"/>
  <c r="AP55" i="2"/>
  <c r="AQ86" i="2" s="1"/>
  <c r="AP54" i="2"/>
  <c r="AQ85" i="2"/>
  <c r="AP53" i="2"/>
  <c r="AQ84" i="2"/>
  <c r="AP52" i="2"/>
  <c r="AQ83" i="2" s="1"/>
  <c r="AP45" i="2"/>
  <c r="AQ76" i="2" s="1"/>
  <c r="AP46" i="2"/>
  <c r="AQ77" i="2"/>
  <c r="AP47" i="3"/>
  <c r="AP82" i="3" s="1"/>
  <c r="AP48" i="3"/>
  <c r="AP5" i="3"/>
  <c r="AP6" i="3"/>
  <c r="AP27" i="3" s="1"/>
  <c r="AP114" i="1"/>
  <c r="AN26" i="4"/>
  <c r="AM26" i="4"/>
  <c r="AL26" i="4"/>
  <c r="AK26" i="4"/>
  <c r="AJ26" i="4"/>
  <c r="A2" i="15"/>
  <c r="B2" i="15"/>
  <c r="C2" i="15"/>
  <c r="AJ2" i="15"/>
  <c r="AK2" i="15"/>
  <c r="AL2" i="15"/>
  <c r="AM2" i="15"/>
  <c r="AN2" i="15"/>
  <c r="AM3" i="15"/>
  <c r="K27" i="15"/>
  <c r="AM9" i="2"/>
  <c r="AN29" i="2"/>
  <c r="AM6" i="2"/>
  <c r="AN26" i="2" s="1"/>
  <c r="AM16" i="2"/>
  <c r="AN36" i="2"/>
  <c r="AM27" i="3"/>
  <c r="B4" i="1"/>
  <c r="AM6" i="3"/>
  <c r="AP83" i="3"/>
  <c r="AQ71" i="2"/>
  <c r="AP71" i="2"/>
  <c r="AQ102" i="2"/>
  <c r="AO71" i="2"/>
  <c r="AP102" i="2"/>
  <c r="AN71" i="2"/>
  <c r="AO102" i="2"/>
  <c r="AM71" i="2"/>
  <c r="AN102" i="2"/>
  <c r="AQ70" i="2"/>
  <c r="AR101" i="2"/>
  <c r="AP70" i="2"/>
  <c r="AQ101" i="2"/>
  <c r="AO70" i="2"/>
  <c r="AP101" i="2" s="1"/>
  <c r="AN70" i="2"/>
  <c r="AO101" i="2" s="1"/>
  <c r="AM70" i="2"/>
  <c r="AQ69" i="2"/>
  <c r="AR100" i="2"/>
  <c r="AP69" i="2"/>
  <c r="AQ100" i="2"/>
  <c r="AO69" i="2"/>
  <c r="AP100" i="2" s="1"/>
  <c r="AN69" i="2"/>
  <c r="AO100" i="2"/>
  <c r="AM69" i="2"/>
  <c r="AN100" i="2"/>
  <c r="AQ68" i="2"/>
  <c r="AR99" i="2" s="1"/>
  <c r="AP68" i="2"/>
  <c r="AO68" i="2"/>
  <c r="AN68" i="2"/>
  <c r="AO99" i="2"/>
  <c r="AM68" i="2"/>
  <c r="AN99" i="2"/>
  <c r="AQ67" i="2"/>
  <c r="AR98" i="2"/>
  <c r="AR106" i="2" s="1"/>
  <c r="AP67" i="2"/>
  <c r="AO67" i="2"/>
  <c r="AP98" i="2"/>
  <c r="AP106" i="2" s="1"/>
  <c r="AN67" i="2"/>
  <c r="AO98" i="2"/>
  <c r="AO106" i="2" s="1"/>
  <c r="AM67" i="2"/>
  <c r="AQ66" i="2"/>
  <c r="AP66" i="2"/>
  <c r="AQ97" i="2" s="1"/>
  <c r="AQ105" i="2" s="1"/>
  <c r="AO66" i="2"/>
  <c r="AP97" i="2"/>
  <c r="AP105" i="2" s="1"/>
  <c r="AN66" i="2"/>
  <c r="AM66" i="2"/>
  <c r="AQ65" i="2"/>
  <c r="AR96" i="2" s="1"/>
  <c r="AR104" i="2" s="1"/>
  <c r="AP65" i="2"/>
  <c r="AQ96" i="2" s="1"/>
  <c r="AQ104" i="2" s="1"/>
  <c r="AO65" i="2"/>
  <c r="AN65" i="2"/>
  <c r="AO96" i="2" s="1"/>
  <c r="AO104" i="2" s="1"/>
  <c r="AM65" i="2"/>
  <c r="AN96" i="2"/>
  <c r="AN104" i="2" s="1"/>
  <c r="AQ64" i="2"/>
  <c r="AR95" i="2"/>
  <c r="AR103" i="2" s="1"/>
  <c r="AP64" i="2"/>
  <c r="AQ95" i="2"/>
  <c r="AQ103" i="2" s="1"/>
  <c r="AO64" i="2"/>
  <c r="AP95" i="2" s="1"/>
  <c r="AP103" i="2" s="1"/>
  <c r="AN64" i="2"/>
  <c r="AO95" i="2" s="1"/>
  <c r="AO103" i="2" s="1"/>
  <c r="AM64" i="2"/>
  <c r="AN95" i="2" s="1"/>
  <c r="AN103" i="2" s="1"/>
  <c r="AQ63" i="2"/>
  <c r="AR94" i="2"/>
  <c r="AP63" i="2"/>
  <c r="AO63" i="2"/>
  <c r="AP94" i="2"/>
  <c r="AN63" i="2"/>
  <c r="AO94" i="2" s="1"/>
  <c r="AM63" i="2"/>
  <c r="AQ62" i="2"/>
  <c r="AR93" i="2" s="1"/>
  <c r="AP62" i="2"/>
  <c r="AQ93" i="2"/>
  <c r="AO62" i="2"/>
  <c r="AP93" i="2"/>
  <c r="AN62" i="2"/>
  <c r="AO93" i="2"/>
  <c r="AM62" i="2"/>
  <c r="AQ61" i="2"/>
  <c r="AR92" i="2" s="1"/>
  <c r="AP61" i="2"/>
  <c r="AQ92" i="2"/>
  <c r="AO61" i="2"/>
  <c r="AN61" i="2"/>
  <c r="AO92" i="2" s="1"/>
  <c r="AM61" i="2"/>
  <c r="AN92" i="2"/>
  <c r="AQ60" i="2"/>
  <c r="AR91" i="2"/>
  <c r="AP60" i="2"/>
  <c r="AO60" i="2"/>
  <c r="AN60" i="2"/>
  <c r="AO91" i="2" s="1"/>
  <c r="AM60" i="2"/>
  <c r="AN91" i="2" s="1"/>
  <c r="AQ59" i="2"/>
  <c r="AR90" i="2" s="1"/>
  <c r="AP59" i="2"/>
  <c r="AQ90" i="2" s="1"/>
  <c r="AO59" i="2"/>
  <c r="AP90" i="2" s="1"/>
  <c r="AN59" i="2"/>
  <c r="AO90" i="2"/>
  <c r="AM59" i="2"/>
  <c r="AQ58" i="2"/>
  <c r="AR89" i="2" s="1"/>
  <c r="AP58" i="2"/>
  <c r="AQ89" i="2"/>
  <c r="AO58" i="2"/>
  <c r="AP89" i="2" s="1"/>
  <c r="AN58" i="2"/>
  <c r="AO89" i="2"/>
  <c r="AM58" i="2"/>
  <c r="AN89" i="2"/>
  <c r="AQ57" i="2"/>
  <c r="AR88" i="2"/>
  <c r="AP57" i="2"/>
  <c r="AQ88" i="2" s="1"/>
  <c r="AO57" i="2"/>
  <c r="AP88" i="2" s="1"/>
  <c r="AN57" i="2"/>
  <c r="AM57" i="2"/>
  <c r="AN88" i="2" s="1"/>
  <c r="AQ56" i="2"/>
  <c r="AR87" i="2" s="1"/>
  <c r="AP56" i="2"/>
  <c r="AO56" i="2"/>
  <c r="AP87" i="2" s="1"/>
  <c r="AN56" i="2"/>
  <c r="AO87" i="2"/>
  <c r="AM56" i="2"/>
  <c r="AN87" i="2"/>
  <c r="AQ55" i="2"/>
  <c r="AO55" i="2"/>
  <c r="AP86" i="2"/>
  <c r="AN55" i="2"/>
  <c r="AO86" i="2"/>
  <c r="AM55" i="2"/>
  <c r="AQ54" i="2"/>
  <c r="AO54" i="2"/>
  <c r="AP85" i="2"/>
  <c r="AN54" i="2"/>
  <c r="AO85" i="2" s="1"/>
  <c r="AM54" i="2"/>
  <c r="AQ53" i="2"/>
  <c r="AR84" i="2" s="1"/>
  <c r="AO53" i="2"/>
  <c r="AP84" i="2"/>
  <c r="AN53" i="2"/>
  <c r="AO84" i="2"/>
  <c r="AM53" i="2"/>
  <c r="AN84" i="2"/>
  <c r="AQ52" i="2"/>
  <c r="AR83" i="2"/>
  <c r="AO52" i="2"/>
  <c r="AP83" i="2"/>
  <c r="AN52" i="2"/>
  <c r="AO83" i="2"/>
  <c r="AM52" i="2"/>
  <c r="AN83" i="2"/>
  <c r="AQ51" i="2"/>
  <c r="AP51" i="2"/>
  <c r="AO51" i="2"/>
  <c r="AP82" i="2"/>
  <c r="AN51" i="2"/>
  <c r="AO82" i="2" s="1"/>
  <c r="AM51" i="2"/>
  <c r="AN82" i="2"/>
  <c r="AQ50" i="2"/>
  <c r="AR81" i="2"/>
  <c r="AP50" i="2"/>
  <c r="AQ81" i="2"/>
  <c r="AO50" i="2"/>
  <c r="AP81" i="2" s="1"/>
  <c r="AN50" i="2"/>
  <c r="AM50" i="2"/>
  <c r="AN81" i="2"/>
  <c r="AQ49" i="2"/>
  <c r="AR80" i="2" s="1"/>
  <c r="AP49" i="2"/>
  <c r="AQ80" i="2"/>
  <c r="AO49" i="2"/>
  <c r="AN49" i="2"/>
  <c r="AM49" i="2"/>
  <c r="AN80" i="2"/>
  <c r="AQ48" i="2"/>
  <c r="AR79" i="2" s="1"/>
  <c r="AP48" i="2"/>
  <c r="AQ79" i="2"/>
  <c r="AO48" i="2"/>
  <c r="AN48" i="2"/>
  <c r="AO79" i="2" s="1"/>
  <c r="AM48" i="2"/>
  <c r="AN79" i="2" s="1"/>
  <c r="AQ47" i="2"/>
  <c r="AP47" i="2"/>
  <c r="AO47" i="2"/>
  <c r="AP78" i="2" s="1"/>
  <c r="AN47" i="2"/>
  <c r="AO78" i="2"/>
  <c r="AM47" i="2"/>
  <c r="AQ46" i="2"/>
  <c r="AR77" i="2" s="1"/>
  <c r="AO46" i="2"/>
  <c r="AP77" i="2"/>
  <c r="AN46" i="2"/>
  <c r="AM46" i="2"/>
  <c r="AQ45" i="2"/>
  <c r="AR76" i="2" s="1"/>
  <c r="AO45" i="2"/>
  <c r="AN45" i="2"/>
  <c r="AO76" i="2"/>
  <c r="AM45" i="2"/>
  <c r="AN76" i="2"/>
  <c r="AP44" i="2"/>
  <c r="AQ75" i="2" s="1"/>
  <c r="AQ44" i="2"/>
  <c r="AO44" i="2"/>
  <c r="AP75" i="2" s="1"/>
  <c r="AN44" i="2"/>
  <c r="AO75" i="2"/>
  <c r="AM44" i="2"/>
  <c r="AN75" i="2"/>
  <c r="E20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D20" i="14"/>
  <c r="C20" i="14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AQ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Q81" i="3"/>
  <c r="AP81" i="3"/>
  <c r="AM46" i="15" s="1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K8" i="13"/>
  <c r="D7" i="13"/>
  <c r="K6" i="13"/>
  <c r="D6" i="13"/>
  <c r="K5" i="13"/>
  <c r="D5" i="13"/>
  <c r="K4" i="13"/>
  <c r="D4" i="13"/>
  <c r="K3" i="13"/>
  <c r="N25" i="10"/>
  <c r="N24" i="10"/>
  <c r="N23" i="10"/>
  <c r="N22" i="10"/>
  <c r="N21" i="10"/>
  <c r="N20" i="10"/>
  <c r="N19" i="10"/>
  <c r="N18" i="10"/>
  <c r="N17" i="10"/>
  <c r="N16" i="10"/>
  <c r="N26" i="10"/>
  <c r="J26" i="10"/>
  <c r="J25" i="10"/>
  <c r="J24" i="10"/>
  <c r="J23" i="10"/>
  <c r="J22" i="10"/>
  <c r="J21" i="10"/>
  <c r="J20" i="10"/>
  <c r="J19" i="10"/>
  <c r="J18" i="10"/>
  <c r="J17" i="10"/>
  <c r="J16" i="10"/>
  <c r="I26" i="10"/>
  <c r="I24" i="10"/>
  <c r="I23" i="10"/>
  <c r="I22" i="10"/>
  <c r="I21" i="10"/>
  <c r="I20" i="10"/>
  <c r="I19" i="10"/>
  <c r="I18" i="10"/>
  <c r="I17" i="10"/>
  <c r="I16" i="10"/>
  <c r="I25" i="10"/>
  <c r="L50" i="10"/>
  <c r="N43" i="10"/>
  <c r="N44" i="10"/>
  <c r="N50" i="10"/>
  <c r="L43" i="10"/>
  <c r="L44" i="10"/>
  <c r="J44" i="10"/>
  <c r="J43" i="10"/>
  <c r="J50" i="10"/>
  <c r="K50" i="10"/>
  <c r="F41" i="8"/>
  <c r="D34" i="8"/>
  <c r="D28" i="7"/>
  <c r="I49" i="10"/>
  <c r="I48" i="10"/>
  <c r="I47" i="10"/>
  <c r="AI13" i="7" s="1"/>
  <c r="I46" i="10"/>
  <c r="I45" i="10"/>
  <c r="I40" i="10"/>
  <c r="I41" i="10"/>
  <c r="I42" i="10"/>
  <c r="I43" i="10"/>
  <c r="K43" i="10"/>
  <c r="I44" i="10"/>
  <c r="K44" i="10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N14" i="10"/>
  <c r="J14" i="10"/>
  <c r="I14" i="10"/>
  <c r="F14" i="10"/>
  <c r="F50" i="10"/>
  <c r="AE28" i="7"/>
  <c r="AD28" i="7"/>
  <c r="AB28" i="7"/>
  <c r="AA28" i="7"/>
  <c r="Z28" i="7"/>
  <c r="Y28" i="7"/>
  <c r="X28" i="7"/>
  <c r="G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E32" i="6"/>
  <c r="AE42" i="8"/>
  <c r="AD42" i="8"/>
  <c r="AC42" i="8"/>
  <c r="AB42" i="8"/>
  <c r="AA42" i="8"/>
  <c r="Z42" i="8"/>
  <c r="Y42" i="8"/>
  <c r="X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F42" i="8"/>
  <c r="E42" i="8"/>
  <c r="AE41" i="8"/>
  <c r="AD41" i="8"/>
  <c r="AC41" i="8"/>
  <c r="AB41" i="8"/>
  <c r="AA41" i="8"/>
  <c r="Z41" i="8"/>
  <c r="Y41" i="8"/>
  <c r="X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E41" i="8"/>
  <c r="D42" i="8"/>
  <c r="D41" i="8"/>
  <c r="C42" i="8"/>
  <c r="C41" i="8"/>
  <c r="B42" i="8"/>
  <c r="B41" i="8"/>
  <c r="AE37" i="8"/>
  <c r="AD37" i="8"/>
  <c r="AC37" i="8"/>
  <c r="AB37" i="8"/>
  <c r="AA37" i="8"/>
  <c r="Z37" i="8"/>
  <c r="Y37" i="8"/>
  <c r="X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F37" i="8"/>
  <c r="E37" i="8"/>
  <c r="AE36" i="8"/>
  <c r="AD36" i="8"/>
  <c r="AC36" i="8"/>
  <c r="AB36" i="8"/>
  <c r="AA36" i="8"/>
  <c r="Z36" i="8"/>
  <c r="Y36" i="8"/>
  <c r="X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F36" i="8"/>
  <c r="E36" i="8"/>
  <c r="AE35" i="8"/>
  <c r="AD35" i="8"/>
  <c r="AC35" i="8"/>
  <c r="AB35" i="8"/>
  <c r="AA35" i="8"/>
  <c r="Z35" i="8"/>
  <c r="Y35" i="8"/>
  <c r="X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F35" i="8"/>
  <c r="E35" i="8"/>
  <c r="AE34" i="8"/>
  <c r="AD34" i="8"/>
  <c r="AC34" i="8"/>
  <c r="AB34" i="8"/>
  <c r="AA34" i="8"/>
  <c r="Z34" i="8"/>
  <c r="Y34" i="8"/>
  <c r="X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F34" i="8"/>
  <c r="E34" i="8"/>
  <c r="D37" i="8"/>
  <c r="D36" i="8"/>
  <c r="D35" i="8"/>
  <c r="C37" i="8"/>
  <c r="C36" i="8"/>
  <c r="C35" i="8"/>
  <c r="C34" i="8"/>
  <c r="AT25" i="8"/>
  <c r="AT24" i="8"/>
  <c r="AT23" i="8"/>
  <c r="AT22" i="8"/>
  <c r="AS10" i="8"/>
  <c r="AS9" i="8"/>
  <c r="AS8" i="8"/>
  <c r="AS7" i="8"/>
  <c r="AS6" i="8"/>
  <c r="AS5" i="8"/>
  <c r="E24" i="8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F20" i="7"/>
  <c r="E20" i="7"/>
  <c r="D20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C28" i="7"/>
  <c r="AQ23" i="7"/>
  <c r="AQ6" i="7"/>
  <c r="AT8" i="6"/>
  <c r="B27" i="6"/>
  <c r="AT7" i="6"/>
  <c r="B26" i="6"/>
  <c r="AT6" i="6"/>
  <c r="B25" i="6" s="1"/>
  <c r="AT5" i="6"/>
  <c r="B22" i="6"/>
  <c r="AT4" i="6"/>
  <c r="B21" i="6"/>
  <c r="AU25" i="6"/>
  <c r="D27" i="6"/>
  <c r="D36" i="6"/>
  <c r="AU24" i="6"/>
  <c r="D26" i="6" s="1"/>
  <c r="D35" i="6" s="1"/>
  <c r="AU23" i="6"/>
  <c r="AU22" i="6"/>
  <c r="D22" i="6" s="1"/>
  <c r="D33" i="6" s="1"/>
  <c r="AU21" i="6"/>
  <c r="D21" i="6" s="1"/>
  <c r="D32" i="6" s="1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6" i="6"/>
  <c r="E35" i="6"/>
  <c r="E34" i="6"/>
  <c r="E33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D25" i="6"/>
  <c r="D34" i="6"/>
  <c r="B1" i="8"/>
  <c r="F26" i="8" s="1"/>
  <c r="B2" i="7"/>
  <c r="AB23" i="7" s="1"/>
  <c r="AN13" i="7"/>
  <c r="A2" i="6"/>
  <c r="AH6" i="6" s="1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O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42" i="5"/>
  <c r="AT26" i="1"/>
  <c r="AT27" i="1"/>
  <c r="AT28" i="1"/>
  <c r="AT37" i="1"/>
  <c r="AT38" i="1"/>
  <c r="AT39" i="1"/>
  <c r="AT40" i="1"/>
  <c r="AT41" i="1"/>
  <c r="AT42" i="1"/>
  <c r="AT25" i="1"/>
  <c r="AQ73" i="3"/>
  <c r="AQ108" i="3" s="1"/>
  <c r="AP73" i="3"/>
  <c r="AP108" i="3" s="1"/>
  <c r="AO73" i="3"/>
  <c r="AO108" i="3" s="1"/>
  <c r="AN73" i="3"/>
  <c r="AN108" i="3" s="1"/>
  <c r="AM73" i="3"/>
  <c r="AM108" i="3" s="1"/>
  <c r="AQ72" i="3"/>
  <c r="AQ107" i="3" s="1"/>
  <c r="AP72" i="3"/>
  <c r="AP107" i="3" s="1"/>
  <c r="AO72" i="3"/>
  <c r="AO107" i="3" s="1"/>
  <c r="AN72" i="3"/>
  <c r="AN107" i="3" s="1"/>
  <c r="AM72" i="3"/>
  <c r="AM107" i="3"/>
  <c r="AQ71" i="3"/>
  <c r="AQ106" i="3" s="1"/>
  <c r="AP71" i="3"/>
  <c r="AP106" i="3" s="1"/>
  <c r="AO71" i="3"/>
  <c r="AO106" i="3" s="1"/>
  <c r="AN71" i="3"/>
  <c r="AN106" i="3"/>
  <c r="AM71" i="3"/>
  <c r="AM106" i="3" s="1"/>
  <c r="AQ70" i="3"/>
  <c r="AQ105" i="3" s="1"/>
  <c r="AP70" i="3"/>
  <c r="AP105" i="3" s="1"/>
  <c r="AO70" i="3"/>
  <c r="AO105" i="3"/>
  <c r="AN70" i="3"/>
  <c r="AN105" i="3" s="1"/>
  <c r="AM70" i="3"/>
  <c r="AM105" i="3" s="1"/>
  <c r="AQ69" i="3"/>
  <c r="AQ104" i="3" s="1"/>
  <c r="AP69" i="3"/>
  <c r="AP104" i="3"/>
  <c r="AO69" i="3"/>
  <c r="AO104" i="3" s="1"/>
  <c r="AN69" i="3"/>
  <c r="AN104" i="3" s="1"/>
  <c r="AM69" i="3"/>
  <c r="AM104" i="3" s="1"/>
  <c r="AQ68" i="3"/>
  <c r="AQ103" i="3"/>
  <c r="AP68" i="3"/>
  <c r="AP103" i="3" s="1"/>
  <c r="AO68" i="3"/>
  <c r="AO103" i="3" s="1"/>
  <c r="AN68" i="3"/>
  <c r="AN103" i="3" s="1"/>
  <c r="AM68" i="3"/>
  <c r="AM103" i="3"/>
  <c r="AQ67" i="3"/>
  <c r="AQ102" i="3" s="1"/>
  <c r="AP67" i="3"/>
  <c r="AP102" i="3" s="1"/>
  <c r="AO67" i="3"/>
  <c r="AO102" i="3" s="1"/>
  <c r="AN67" i="3"/>
  <c r="AN102" i="3"/>
  <c r="AM67" i="3"/>
  <c r="AM102" i="3" s="1"/>
  <c r="AQ66" i="3"/>
  <c r="AQ101" i="3" s="1"/>
  <c r="AP66" i="3"/>
  <c r="AP101" i="3" s="1"/>
  <c r="AO66" i="3"/>
  <c r="AO101" i="3"/>
  <c r="AN66" i="3"/>
  <c r="AN101" i="3" s="1"/>
  <c r="AM66" i="3"/>
  <c r="AM101" i="3" s="1"/>
  <c r="AM60" i="3"/>
  <c r="AM95" i="3" s="1"/>
  <c r="AQ61" i="3"/>
  <c r="AQ96" i="3"/>
  <c r="AP61" i="3"/>
  <c r="AP96" i="3" s="1"/>
  <c r="AO61" i="3"/>
  <c r="AO96" i="3" s="1"/>
  <c r="AN61" i="3"/>
  <c r="AN96" i="3" s="1"/>
  <c r="AM61" i="3"/>
  <c r="AM96" i="3"/>
  <c r="AQ60" i="3"/>
  <c r="AQ95" i="3" s="1"/>
  <c r="AP60" i="3"/>
  <c r="AP95" i="3" s="1"/>
  <c r="AO60" i="3"/>
  <c r="AO95" i="3" s="1"/>
  <c r="AN60" i="3"/>
  <c r="AN95" i="3"/>
  <c r="AQ59" i="3"/>
  <c r="AQ94" i="3" s="1"/>
  <c r="AP59" i="3"/>
  <c r="AP94" i="3" s="1"/>
  <c r="AO59" i="3"/>
  <c r="AO94" i="3" s="1"/>
  <c r="AN59" i="3"/>
  <c r="AN94" i="3"/>
  <c r="AM59" i="3"/>
  <c r="AM94" i="3" s="1"/>
  <c r="AQ58" i="3"/>
  <c r="AQ93" i="3" s="1"/>
  <c r="AP58" i="3"/>
  <c r="AP93" i="3" s="1"/>
  <c r="AO58" i="3"/>
  <c r="AO93" i="3"/>
  <c r="AN58" i="3"/>
  <c r="AN93" i="3" s="1"/>
  <c r="AM58" i="3"/>
  <c r="AM93" i="3" s="1"/>
  <c r="AQ49" i="3"/>
  <c r="AQ84" i="3" s="1"/>
  <c r="AP49" i="3"/>
  <c r="AP84" i="3"/>
  <c r="AQ48" i="3"/>
  <c r="AQ83" i="3" s="1"/>
  <c r="AN49" i="3"/>
  <c r="AN84" i="3" s="1"/>
  <c r="AN48" i="3"/>
  <c r="AN83" i="3" s="1"/>
  <c r="AO49" i="3"/>
  <c r="AO84" i="3"/>
  <c r="AO48" i="3"/>
  <c r="AO83" i="3" s="1"/>
  <c r="AM49" i="3"/>
  <c r="AM84" i="3" s="1"/>
  <c r="AM48" i="3"/>
  <c r="AM83" i="3" s="1"/>
  <c r="AQ21" i="3"/>
  <c r="AQ42" i="3" s="1"/>
  <c r="AP21" i="3"/>
  <c r="AP42" i="3"/>
  <c r="AQ20" i="3"/>
  <c r="AQ41" i="3" s="1"/>
  <c r="AP20" i="3"/>
  <c r="AP41" i="3"/>
  <c r="AQ18" i="3"/>
  <c r="AQ39" i="3" s="1"/>
  <c r="AP18" i="3"/>
  <c r="AP39" i="3"/>
  <c r="AQ16" i="3"/>
  <c r="AQ37" i="3" s="1"/>
  <c r="AP16" i="3"/>
  <c r="AP37" i="3"/>
  <c r="AQ15" i="3"/>
  <c r="AQ36" i="3" s="1"/>
  <c r="AP15" i="3"/>
  <c r="AP36" i="3"/>
  <c r="AQ13" i="3"/>
  <c r="AQ34" i="3" s="1"/>
  <c r="AP13" i="3"/>
  <c r="AP34" i="3"/>
  <c r="AQ12" i="3"/>
  <c r="AQ33" i="3" s="1"/>
  <c r="AP12" i="3"/>
  <c r="AP33" i="3"/>
  <c r="AQ10" i="3"/>
  <c r="AQ31" i="3" s="1"/>
  <c r="AP10" i="3"/>
  <c r="AP31" i="3"/>
  <c r="AQ9" i="3"/>
  <c r="AQ30" i="3" s="1"/>
  <c r="AP9" i="3"/>
  <c r="AP30" i="3"/>
  <c r="AQ6" i="3"/>
  <c r="AQ27" i="3" s="1"/>
  <c r="AN21" i="3"/>
  <c r="AN42" i="3"/>
  <c r="AN20" i="3"/>
  <c r="AN41" i="3" s="1"/>
  <c r="AN18" i="3"/>
  <c r="AN39" i="3"/>
  <c r="AN16" i="3"/>
  <c r="AN37" i="3" s="1"/>
  <c r="AN15" i="3"/>
  <c r="AN36" i="3"/>
  <c r="AN13" i="3"/>
  <c r="AN34" i="3" s="1"/>
  <c r="AN12" i="3"/>
  <c r="AN33" i="3"/>
  <c r="AN10" i="3"/>
  <c r="AN31" i="3" s="1"/>
  <c r="AN9" i="3"/>
  <c r="AN30" i="3"/>
  <c r="AN6" i="3"/>
  <c r="AN27" i="3" s="1"/>
  <c r="AO21" i="3"/>
  <c r="AO42" i="3"/>
  <c r="AO20" i="3"/>
  <c r="AO41" i="3" s="1"/>
  <c r="AO18" i="3"/>
  <c r="AO39" i="3"/>
  <c r="AO16" i="3"/>
  <c r="AO37" i="3" s="1"/>
  <c r="AO15" i="3"/>
  <c r="AO36" i="3"/>
  <c r="AO13" i="3"/>
  <c r="AO34" i="3" s="1"/>
  <c r="AO12" i="3"/>
  <c r="AO33" i="3"/>
  <c r="AO10" i="3"/>
  <c r="AO31" i="3" s="1"/>
  <c r="AO9" i="3"/>
  <c r="AO30" i="3"/>
  <c r="AO6" i="3"/>
  <c r="AO27" i="3" s="1"/>
  <c r="AM21" i="3"/>
  <c r="AM42" i="3"/>
  <c r="AM20" i="3"/>
  <c r="AM41" i="3" s="1"/>
  <c r="AM18" i="3"/>
  <c r="AM39" i="3"/>
  <c r="AM16" i="3"/>
  <c r="AM37" i="3" s="1"/>
  <c r="AM15" i="3"/>
  <c r="AM36" i="3"/>
  <c r="AM13" i="3"/>
  <c r="AM34" i="3" s="1"/>
  <c r="AM12" i="3"/>
  <c r="AM33" i="3"/>
  <c r="AM10" i="3"/>
  <c r="AM31" i="3" s="1"/>
  <c r="AM9" i="3"/>
  <c r="AM30" i="3"/>
  <c r="AQ18" i="5"/>
  <c r="AQ35" i="5" s="1"/>
  <c r="AP18" i="5"/>
  <c r="AP35" i="5"/>
  <c r="AQ17" i="5"/>
  <c r="AQ34" i="5" s="1"/>
  <c r="AP17" i="5"/>
  <c r="AP34" i="5"/>
  <c r="AQ15" i="5"/>
  <c r="AQ32" i="5" s="1"/>
  <c r="AP15" i="5"/>
  <c r="AP32" i="5"/>
  <c r="AQ14" i="5"/>
  <c r="AQ31" i="5" s="1"/>
  <c r="AP14" i="5"/>
  <c r="AP31" i="5"/>
  <c r="AQ12" i="5"/>
  <c r="AQ29" i="5" s="1"/>
  <c r="AP12" i="5"/>
  <c r="AP29" i="5"/>
  <c r="AQ10" i="5"/>
  <c r="AQ27" i="5" s="1"/>
  <c r="AP10" i="5"/>
  <c r="AP27" i="5"/>
  <c r="AQ9" i="5"/>
  <c r="AQ26" i="5" s="1"/>
  <c r="AP9" i="5"/>
  <c r="AP26" i="5"/>
  <c r="AQ6" i="5"/>
  <c r="AQ23" i="5" s="1"/>
  <c r="AP6" i="5"/>
  <c r="AP23" i="5"/>
  <c r="AQ5" i="5"/>
  <c r="AQ22" i="5" s="1"/>
  <c r="AP5" i="5"/>
  <c r="AP22" i="5"/>
  <c r="AN10" i="5"/>
  <c r="AN27" i="5" s="1"/>
  <c r="AN9" i="5"/>
  <c r="AN26" i="5"/>
  <c r="AN6" i="5"/>
  <c r="AN23" i="5" s="1"/>
  <c r="AN5" i="5"/>
  <c r="AN22" i="5"/>
  <c r="AO18" i="5"/>
  <c r="AO35" i="5" s="1"/>
  <c r="AO17" i="5"/>
  <c r="AO34" i="5"/>
  <c r="AO15" i="5"/>
  <c r="AO32" i="5" s="1"/>
  <c r="AO14" i="5"/>
  <c r="AO31" i="5"/>
  <c r="AO12" i="5"/>
  <c r="AO29" i="5" s="1"/>
  <c r="AO10" i="5"/>
  <c r="AO27" i="5"/>
  <c r="AO9" i="5"/>
  <c r="AO26" i="5" s="1"/>
  <c r="AO6" i="5"/>
  <c r="AO23" i="5"/>
  <c r="AM18" i="5"/>
  <c r="AM35" i="5" s="1"/>
  <c r="AM17" i="5"/>
  <c r="AM34" i="5"/>
  <c r="AM15" i="5"/>
  <c r="AM32" i="5" s="1"/>
  <c r="AM14" i="5"/>
  <c r="AM31" i="5"/>
  <c r="AM12" i="5"/>
  <c r="AM29" i="5" s="1"/>
  <c r="AM10" i="5"/>
  <c r="AM27" i="5"/>
  <c r="AM9" i="5"/>
  <c r="AM26" i="5" s="1"/>
  <c r="AM6" i="5"/>
  <c r="AM23" i="5"/>
  <c r="AM114" i="1"/>
  <c r="AJ3" i="15" s="1"/>
  <c r="AJ46" i="15" s="1"/>
  <c r="A88" i="1"/>
  <c r="F123" i="1"/>
  <c r="C12" i="15" s="1"/>
  <c r="C55" i="15" s="1"/>
  <c r="AF145" i="1"/>
  <c r="AC34" i="15" s="1"/>
  <c r="AC77" i="15" s="1"/>
  <c r="AQ145" i="1"/>
  <c r="AN34" i="15" s="1"/>
  <c r="AN77" i="15" s="1"/>
  <c r="AN173" i="15" s="1"/>
  <c r="AP145" i="1"/>
  <c r="AM34" i="15" s="1"/>
  <c r="AM77" i="15" s="1"/>
  <c r="AO145" i="1"/>
  <c r="AL34" i="15" s="1"/>
  <c r="AL77" i="15" s="1"/>
  <c r="AN145" i="1"/>
  <c r="AK34" i="15" s="1"/>
  <c r="AK77" i="15" s="1"/>
  <c r="AM145" i="1"/>
  <c r="AJ34" i="15" s="1"/>
  <c r="AJ77" i="15" s="1"/>
  <c r="AL145" i="1"/>
  <c r="AI34" i="15" s="1"/>
  <c r="AI77" i="15" s="1"/>
  <c r="AK145" i="1"/>
  <c r="AH34" i="15" s="1"/>
  <c r="AH77" i="15" s="1"/>
  <c r="AJ145" i="1"/>
  <c r="AG34" i="15" s="1"/>
  <c r="AG77" i="15" s="1"/>
  <c r="AI145" i="1"/>
  <c r="AF34" i="15" s="1"/>
  <c r="AF77" i="15" s="1"/>
  <c r="AH145" i="1"/>
  <c r="AE34" i="15" s="1"/>
  <c r="AE77" i="15" s="1"/>
  <c r="AG145" i="1"/>
  <c r="AD34" i="15" s="1"/>
  <c r="AD77" i="15" s="1"/>
  <c r="AE145" i="1"/>
  <c r="AB34" i="15" s="1"/>
  <c r="AB77" i="15" s="1"/>
  <c r="AD145" i="1"/>
  <c r="AA34" i="15" s="1"/>
  <c r="AA77" i="15" s="1"/>
  <c r="AC145" i="1"/>
  <c r="Z34" i="15" s="1"/>
  <c r="Z77" i="15" s="1"/>
  <c r="AB145" i="1"/>
  <c r="Y34" i="15" s="1"/>
  <c r="Y77" i="15" s="1"/>
  <c r="AA145" i="1"/>
  <c r="X34" i="15" s="1"/>
  <c r="X77" i="15" s="1"/>
  <c r="Z145" i="1"/>
  <c r="W34" i="15" s="1"/>
  <c r="W77" i="15" s="1"/>
  <c r="Y145" i="1"/>
  <c r="V34" i="15" s="1"/>
  <c r="V77" i="15" s="1"/>
  <c r="X145" i="1"/>
  <c r="U34" i="15" s="1"/>
  <c r="U77" i="15" s="1"/>
  <c r="W145" i="1"/>
  <c r="T34" i="15" s="1"/>
  <c r="T77" i="15" s="1"/>
  <c r="V145" i="1"/>
  <c r="S34" i="15" s="1"/>
  <c r="S77" i="15" s="1"/>
  <c r="U145" i="1"/>
  <c r="R34" i="15" s="1"/>
  <c r="R77" i="15" s="1"/>
  <c r="T145" i="1"/>
  <c r="Q34" i="15" s="1"/>
  <c r="Q77" i="15" s="1"/>
  <c r="S145" i="1"/>
  <c r="P34" i="15" s="1"/>
  <c r="P77" i="15" s="1"/>
  <c r="R145" i="1"/>
  <c r="O34" i="15" s="1"/>
  <c r="O77" i="15" s="1"/>
  <c r="Q145" i="1"/>
  <c r="N34" i="15" s="1"/>
  <c r="N77" i="15" s="1"/>
  <c r="P145" i="1"/>
  <c r="M34" i="15" s="1"/>
  <c r="M77" i="15" s="1"/>
  <c r="O145" i="1"/>
  <c r="L34" i="15" s="1"/>
  <c r="L77" i="15" s="1"/>
  <c r="N145" i="1"/>
  <c r="K34" i="15" s="1"/>
  <c r="K77" i="15" s="1"/>
  <c r="M145" i="1"/>
  <c r="J34" i="15" s="1"/>
  <c r="J77" i="15" s="1"/>
  <c r="L145" i="1"/>
  <c r="I34" i="15" s="1"/>
  <c r="I77" i="15" s="1"/>
  <c r="K145" i="1"/>
  <c r="H34" i="15" s="1"/>
  <c r="H77" i="15" s="1"/>
  <c r="J145" i="1"/>
  <c r="G34" i="15" s="1"/>
  <c r="G77" i="15" s="1"/>
  <c r="I145" i="1"/>
  <c r="F34" i="15" s="1"/>
  <c r="F77" i="15" s="1"/>
  <c r="H145" i="1"/>
  <c r="E34" i="15" s="1"/>
  <c r="E77" i="15" s="1"/>
  <c r="G145" i="1"/>
  <c r="D34" i="15" s="1"/>
  <c r="D77" i="15" s="1"/>
  <c r="AQ144" i="1"/>
  <c r="AN33" i="15" s="1"/>
  <c r="AN76" i="15" s="1"/>
  <c r="AP144" i="1"/>
  <c r="AM33" i="15" s="1"/>
  <c r="AM76" i="15" s="1"/>
  <c r="AO144" i="1"/>
  <c r="AL33" i="15" s="1"/>
  <c r="AL76" i="15" s="1"/>
  <c r="AN144" i="1"/>
  <c r="AK33" i="15" s="1"/>
  <c r="AK76" i="15" s="1"/>
  <c r="AM144" i="1"/>
  <c r="AJ33" i="15" s="1"/>
  <c r="AJ76" i="15" s="1"/>
  <c r="AL144" i="1"/>
  <c r="AI33" i="15" s="1"/>
  <c r="AI76" i="15" s="1"/>
  <c r="AK144" i="1"/>
  <c r="AH33" i="15" s="1"/>
  <c r="AH76" i="15" s="1"/>
  <c r="AJ144" i="1"/>
  <c r="AG33" i="15" s="1"/>
  <c r="AG76" i="15" s="1"/>
  <c r="AI144" i="1"/>
  <c r="AF33" i="15" s="1"/>
  <c r="AF76" i="15" s="1"/>
  <c r="AH144" i="1"/>
  <c r="AE33" i="15" s="1"/>
  <c r="AE76" i="15" s="1"/>
  <c r="AE172" i="15" s="1"/>
  <c r="AG144" i="1"/>
  <c r="AD33" i="15" s="1"/>
  <c r="AD76" i="15" s="1"/>
  <c r="AF144" i="1"/>
  <c r="AC33" i="15" s="1"/>
  <c r="AC76" i="15" s="1"/>
  <c r="AE144" i="1"/>
  <c r="AB33" i="15" s="1"/>
  <c r="AB76" i="15" s="1"/>
  <c r="AD144" i="1"/>
  <c r="AA33" i="15" s="1"/>
  <c r="AA76" i="15" s="1"/>
  <c r="AC144" i="1"/>
  <c r="Z33" i="15" s="1"/>
  <c r="Z76" i="15" s="1"/>
  <c r="AB144" i="1"/>
  <c r="Y33" i="15" s="1"/>
  <c r="Y76" i="15" s="1"/>
  <c r="AA144" i="1"/>
  <c r="X33" i="15" s="1"/>
  <c r="X76" i="15" s="1"/>
  <c r="Z144" i="1"/>
  <c r="W33" i="15" s="1"/>
  <c r="W76" i="15" s="1"/>
  <c r="Y144" i="1"/>
  <c r="V33" i="15" s="1"/>
  <c r="V76" i="15" s="1"/>
  <c r="X144" i="1"/>
  <c r="U33" i="15" s="1"/>
  <c r="U76" i="15" s="1"/>
  <c r="W144" i="1"/>
  <c r="T33" i="15" s="1"/>
  <c r="T76" i="15" s="1"/>
  <c r="V144" i="1"/>
  <c r="S33" i="15" s="1"/>
  <c r="S76" i="15" s="1"/>
  <c r="U144" i="1"/>
  <c r="R33" i="15" s="1"/>
  <c r="R76" i="15" s="1"/>
  <c r="T144" i="1"/>
  <c r="Q33" i="15" s="1"/>
  <c r="Q76" i="15" s="1"/>
  <c r="S144" i="1"/>
  <c r="P33" i="15" s="1"/>
  <c r="P76" i="15" s="1"/>
  <c r="R144" i="1"/>
  <c r="O33" i="15" s="1"/>
  <c r="O76" i="15" s="1"/>
  <c r="Q144" i="1"/>
  <c r="N33" i="15" s="1"/>
  <c r="N76" i="15" s="1"/>
  <c r="P144" i="1"/>
  <c r="M33" i="15" s="1"/>
  <c r="M76" i="15" s="1"/>
  <c r="O144" i="1"/>
  <c r="L33" i="15" s="1"/>
  <c r="L76" i="15" s="1"/>
  <c r="N144" i="1"/>
  <c r="K33" i="15" s="1"/>
  <c r="K76" i="15" s="1"/>
  <c r="M144" i="1"/>
  <c r="J33" i="15" s="1"/>
  <c r="J76" i="15" s="1"/>
  <c r="L144" i="1"/>
  <c r="I33" i="15" s="1"/>
  <c r="I76" i="15" s="1"/>
  <c r="K144" i="1"/>
  <c r="H33" i="15" s="1"/>
  <c r="H76" i="15" s="1"/>
  <c r="J144" i="1"/>
  <c r="G33" i="15" s="1"/>
  <c r="G76" i="15" s="1"/>
  <c r="I144" i="1"/>
  <c r="F33" i="15" s="1"/>
  <c r="F76" i="15" s="1"/>
  <c r="H144" i="1"/>
  <c r="E33" i="15" s="1"/>
  <c r="E76" i="15" s="1"/>
  <c r="G144" i="1"/>
  <c r="D33" i="15" s="1"/>
  <c r="D76" i="15" s="1"/>
  <c r="AQ143" i="1"/>
  <c r="AN32" i="15" s="1"/>
  <c r="AN75" i="15" s="1"/>
  <c r="AP143" i="1"/>
  <c r="AM32" i="15" s="1"/>
  <c r="AM75" i="15" s="1"/>
  <c r="AO143" i="1"/>
  <c r="AL32" i="15" s="1"/>
  <c r="AL75" i="15" s="1"/>
  <c r="AN143" i="1"/>
  <c r="AK32" i="15" s="1"/>
  <c r="AK75" i="15" s="1"/>
  <c r="AM143" i="1"/>
  <c r="AJ32" i="15" s="1"/>
  <c r="AJ75" i="15" s="1"/>
  <c r="AL143" i="1"/>
  <c r="AI32" i="15" s="1"/>
  <c r="AI75" i="15" s="1"/>
  <c r="AK143" i="1"/>
  <c r="AH32" i="15" s="1"/>
  <c r="AH75" i="15" s="1"/>
  <c r="AJ143" i="1"/>
  <c r="AG32" i="15" s="1"/>
  <c r="AG75" i="15" s="1"/>
  <c r="AI143" i="1"/>
  <c r="AF32" i="15" s="1"/>
  <c r="AF75" i="15" s="1"/>
  <c r="AH143" i="1"/>
  <c r="AE32" i="15" s="1"/>
  <c r="AE75" i="15" s="1"/>
  <c r="AG143" i="1"/>
  <c r="AD32" i="15" s="1"/>
  <c r="AD75" i="15" s="1"/>
  <c r="AF143" i="1"/>
  <c r="AC32" i="15" s="1"/>
  <c r="AC75" i="15" s="1"/>
  <c r="AE143" i="1"/>
  <c r="AB32" i="15" s="1"/>
  <c r="AB75" i="15" s="1"/>
  <c r="AD143" i="1"/>
  <c r="AA32" i="15" s="1"/>
  <c r="AA75" i="15" s="1"/>
  <c r="AC143" i="1"/>
  <c r="Z32" i="15" s="1"/>
  <c r="Z75" i="15" s="1"/>
  <c r="AB143" i="1"/>
  <c r="Y32" i="15" s="1"/>
  <c r="Y75" i="15" s="1"/>
  <c r="AA143" i="1"/>
  <c r="X32" i="15" s="1"/>
  <c r="X75" i="15" s="1"/>
  <c r="Z143" i="1"/>
  <c r="W32" i="15" s="1"/>
  <c r="W75" i="15" s="1"/>
  <c r="Y143" i="1"/>
  <c r="V32" i="15" s="1"/>
  <c r="V75" i="15" s="1"/>
  <c r="X143" i="1"/>
  <c r="U32" i="15" s="1"/>
  <c r="U75" i="15" s="1"/>
  <c r="W143" i="1"/>
  <c r="T32" i="15" s="1"/>
  <c r="T75" i="15" s="1"/>
  <c r="V143" i="1"/>
  <c r="S32" i="15" s="1"/>
  <c r="S75" i="15" s="1"/>
  <c r="U143" i="1"/>
  <c r="R32" i="15" s="1"/>
  <c r="R75" i="15" s="1"/>
  <c r="T143" i="1"/>
  <c r="Q32" i="15" s="1"/>
  <c r="Q75" i="15" s="1"/>
  <c r="S143" i="1"/>
  <c r="P32" i="15" s="1"/>
  <c r="P75" i="15" s="1"/>
  <c r="R143" i="1"/>
  <c r="O32" i="15" s="1"/>
  <c r="O75" i="15" s="1"/>
  <c r="Q143" i="1"/>
  <c r="N32" i="15" s="1"/>
  <c r="N75" i="15" s="1"/>
  <c r="P143" i="1"/>
  <c r="M32" i="15" s="1"/>
  <c r="M75" i="15" s="1"/>
  <c r="O143" i="1"/>
  <c r="L32" i="15" s="1"/>
  <c r="L75" i="15" s="1"/>
  <c r="N143" i="1"/>
  <c r="K32" i="15" s="1"/>
  <c r="K75" i="15" s="1"/>
  <c r="M143" i="1"/>
  <c r="J32" i="15" s="1"/>
  <c r="J75" i="15" s="1"/>
  <c r="L143" i="1"/>
  <c r="I32" i="15" s="1"/>
  <c r="I75" i="15" s="1"/>
  <c r="K143" i="1"/>
  <c r="H32" i="15" s="1"/>
  <c r="H75" i="15" s="1"/>
  <c r="J143" i="1"/>
  <c r="G32" i="15" s="1"/>
  <c r="G75" i="15" s="1"/>
  <c r="I143" i="1"/>
  <c r="F32" i="15" s="1"/>
  <c r="F75" i="15" s="1"/>
  <c r="H143" i="1"/>
  <c r="E32" i="15" s="1"/>
  <c r="E75" i="15" s="1"/>
  <c r="G143" i="1"/>
  <c r="D32" i="15" s="1"/>
  <c r="D75" i="15" s="1"/>
  <c r="AQ142" i="1"/>
  <c r="AN31" i="15" s="1"/>
  <c r="AN74" i="15" s="1"/>
  <c r="AP142" i="1"/>
  <c r="AM31" i="15" s="1"/>
  <c r="AM74" i="15" s="1"/>
  <c r="AM170" i="15" s="1"/>
  <c r="AO142" i="1"/>
  <c r="AL31" i="15" s="1"/>
  <c r="AL74" i="15" s="1"/>
  <c r="AN142" i="1"/>
  <c r="AK31" i="15" s="1"/>
  <c r="AK74" i="15" s="1"/>
  <c r="AM142" i="1"/>
  <c r="AJ31" i="15" s="1"/>
  <c r="AJ74" i="15" s="1"/>
  <c r="AL142" i="1"/>
  <c r="AI31" i="15" s="1"/>
  <c r="AI74" i="15" s="1"/>
  <c r="AK142" i="1"/>
  <c r="AH31" i="15" s="1"/>
  <c r="AH74" i="15" s="1"/>
  <c r="AJ142" i="1"/>
  <c r="AG31" i="15" s="1"/>
  <c r="AG74" i="15" s="1"/>
  <c r="AI142" i="1"/>
  <c r="AF31" i="15" s="1"/>
  <c r="AF74" i="15" s="1"/>
  <c r="AH142" i="1"/>
  <c r="AE31" i="15" s="1"/>
  <c r="AE74" i="15" s="1"/>
  <c r="AG142" i="1"/>
  <c r="AD31" i="15" s="1"/>
  <c r="AD74" i="15" s="1"/>
  <c r="AF142" i="1"/>
  <c r="AC31" i="15" s="1"/>
  <c r="AC74" i="15" s="1"/>
  <c r="AE142" i="1"/>
  <c r="AB31" i="15" s="1"/>
  <c r="AB74" i="15" s="1"/>
  <c r="AD142" i="1"/>
  <c r="AA31" i="15" s="1"/>
  <c r="AA74" i="15" s="1"/>
  <c r="AC142" i="1"/>
  <c r="Z31" i="15" s="1"/>
  <c r="Z74" i="15" s="1"/>
  <c r="AB142" i="1"/>
  <c r="Y31" i="15" s="1"/>
  <c r="Y74" i="15" s="1"/>
  <c r="AA142" i="1"/>
  <c r="X31" i="15" s="1"/>
  <c r="X74" i="15" s="1"/>
  <c r="Z142" i="1"/>
  <c r="W31" i="15" s="1"/>
  <c r="W74" i="15" s="1"/>
  <c r="Y142" i="1"/>
  <c r="V31" i="15" s="1"/>
  <c r="V74" i="15" s="1"/>
  <c r="X142" i="1"/>
  <c r="U31" i="15" s="1"/>
  <c r="U74" i="15" s="1"/>
  <c r="W142" i="1"/>
  <c r="T31" i="15" s="1"/>
  <c r="T74" i="15" s="1"/>
  <c r="V142" i="1"/>
  <c r="S31" i="15" s="1"/>
  <c r="S74" i="15" s="1"/>
  <c r="U142" i="1"/>
  <c r="R31" i="15" s="1"/>
  <c r="R74" i="15" s="1"/>
  <c r="T142" i="1"/>
  <c r="Q31" i="15" s="1"/>
  <c r="Q74" i="15" s="1"/>
  <c r="S142" i="1"/>
  <c r="P31" i="15" s="1"/>
  <c r="P74" i="15" s="1"/>
  <c r="R142" i="1"/>
  <c r="O31" i="15" s="1"/>
  <c r="O74" i="15" s="1"/>
  <c r="Q142" i="1"/>
  <c r="N31" i="15" s="1"/>
  <c r="N74" i="15" s="1"/>
  <c r="P142" i="1"/>
  <c r="M31" i="15" s="1"/>
  <c r="M74" i="15" s="1"/>
  <c r="O142" i="1"/>
  <c r="L31" i="15" s="1"/>
  <c r="L74" i="15" s="1"/>
  <c r="N142" i="1"/>
  <c r="K31" i="15" s="1"/>
  <c r="K74" i="15" s="1"/>
  <c r="M142" i="1"/>
  <c r="J31" i="15" s="1"/>
  <c r="J74" i="15" s="1"/>
  <c r="L142" i="1"/>
  <c r="I31" i="15" s="1"/>
  <c r="I74" i="15" s="1"/>
  <c r="K142" i="1"/>
  <c r="H31" i="15" s="1"/>
  <c r="H74" i="15" s="1"/>
  <c r="J142" i="1"/>
  <c r="G31" i="15" s="1"/>
  <c r="G74" i="15" s="1"/>
  <c r="I142" i="1"/>
  <c r="F31" i="15" s="1"/>
  <c r="F74" i="15" s="1"/>
  <c r="H142" i="1"/>
  <c r="E31" i="15" s="1"/>
  <c r="E74" i="15" s="1"/>
  <c r="G142" i="1"/>
  <c r="D31" i="15" s="1"/>
  <c r="D74" i="15" s="1"/>
  <c r="AO141" i="1"/>
  <c r="AL30" i="15" s="1"/>
  <c r="AL73" i="15" s="1"/>
  <c r="AL169" i="15" s="1"/>
  <c r="AN141" i="1"/>
  <c r="AK30" i="15" s="1"/>
  <c r="AM141" i="1"/>
  <c r="AJ30" i="15" s="1"/>
  <c r="AL141" i="1"/>
  <c r="AI30" i="15" s="1"/>
  <c r="AI73" i="15" s="1"/>
  <c r="AK141" i="1"/>
  <c r="AH30" i="15" s="1"/>
  <c r="AH73" i="15" s="1"/>
  <c r="AJ141" i="1"/>
  <c r="AG30" i="15" s="1"/>
  <c r="AG73" i="15" s="1"/>
  <c r="AI141" i="1"/>
  <c r="AF30" i="15" s="1"/>
  <c r="AF73" i="15" s="1"/>
  <c r="AH141" i="1"/>
  <c r="AE30" i="15" s="1"/>
  <c r="AE73" i="15" s="1"/>
  <c r="AG141" i="1"/>
  <c r="AD30" i="15" s="1"/>
  <c r="AD73" i="15" s="1"/>
  <c r="AF141" i="1"/>
  <c r="AC30" i="15" s="1"/>
  <c r="AC73" i="15" s="1"/>
  <c r="AE141" i="1"/>
  <c r="AB30" i="15" s="1"/>
  <c r="AB73" i="15" s="1"/>
  <c r="AD141" i="1"/>
  <c r="AA30" i="15" s="1"/>
  <c r="AA73" i="15" s="1"/>
  <c r="AC141" i="1"/>
  <c r="Z30" i="15" s="1"/>
  <c r="Z73" i="15" s="1"/>
  <c r="AB141" i="1"/>
  <c r="Y30" i="15" s="1"/>
  <c r="Y73" i="15" s="1"/>
  <c r="AA141" i="1"/>
  <c r="X30" i="15" s="1"/>
  <c r="X73" i="15" s="1"/>
  <c r="Z141" i="1"/>
  <c r="W30" i="15" s="1"/>
  <c r="W73" i="15" s="1"/>
  <c r="Y141" i="1"/>
  <c r="V30" i="15" s="1"/>
  <c r="V73" i="15" s="1"/>
  <c r="X141" i="1"/>
  <c r="U30" i="15" s="1"/>
  <c r="U73" i="15" s="1"/>
  <c r="W141" i="1"/>
  <c r="T30" i="15" s="1"/>
  <c r="T73" i="15" s="1"/>
  <c r="V141" i="1"/>
  <c r="S30" i="15" s="1"/>
  <c r="S73" i="15" s="1"/>
  <c r="U141" i="1"/>
  <c r="R30" i="15" s="1"/>
  <c r="R73" i="15" s="1"/>
  <c r="T141" i="1"/>
  <c r="Q30" i="15" s="1"/>
  <c r="Q73" i="15" s="1"/>
  <c r="Q169" i="15" s="1"/>
  <c r="S141" i="1"/>
  <c r="P30" i="15" s="1"/>
  <c r="P73" i="15" s="1"/>
  <c r="R141" i="1"/>
  <c r="O30" i="15" s="1"/>
  <c r="O73" i="15" s="1"/>
  <c r="Q141" i="1"/>
  <c r="N30" i="15" s="1"/>
  <c r="N73" i="15" s="1"/>
  <c r="P141" i="1"/>
  <c r="M30" i="15" s="1"/>
  <c r="M73" i="15" s="1"/>
  <c r="O141" i="1"/>
  <c r="L30" i="15" s="1"/>
  <c r="L73" i="15" s="1"/>
  <c r="N141" i="1"/>
  <c r="K30" i="15"/>
  <c r="K73" i="15" s="1"/>
  <c r="M141" i="1"/>
  <c r="J30" i="15" s="1"/>
  <c r="J73" i="15" s="1"/>
  <c r="L141" i="1"/>
  <c r="I30" i="15" s="1"/>
  <c r="I73" i="15" s="1"/>
  <c r="K141" i="1"/>
  <c r="H30" i="15" s="1"/>
  <c r="H73" i="15" s="1"/>
  <c r="J141" i="1"/>
  <c r="G30" i="15" s="1"/>
  <c r="G73" i="15" s="1"/>
  <c r="I141" i="1"/>
  <c r="F30" i="15" s="1"/>
  <c r="F73" i="15" s="1"/>
  <c r="H141" i="1"/>
  <c r="E30" i="15" s="1"/>
  <c r="E73" i="15" s="1"/>
  <c r="G141" i="1"/>
  <c r="D30" i="15" s="1"/>
  <c r="D73" i="15" s="1"/>
  <c r="AO140" i="1"/>
  <c r="AL29" i="15" s="1"/>
  <c r="AL72" i="15" s="1"/>
  <c r="AL168" i="15" s="1"/>
  <c r="AN140" i="1"/>
  <c r="AK29" i="15" s="1"/>
  <c r="AM140" i="1"/>
  <c r="AJ29" i="15" s="1"/>
  <c r="AJ72" i="15" s="1"/>
  <c r="AL140" i="1"/>
  <c r="AI29" i="15" s="1"/>
  <c r="AI72" i="15" s="1"/>
  <c r="AK140" i="1"/>
  <c r="AH29" i="15" s="1"/>
  <c r="AH72" i="15" s="1"/>
  <c r="AJ140" i="1"/>
  <c r="AG29" i="15" s="1"/>
  <c r="AG72" i="15" s="1"/>
  <c r="AI140" i="1"/>
  <c r="AF29" i="15" s="1"/>
  <c r="AF72" i="15" s="1"/>
  <c r="AH140" i="1"/>
  <c r="AE29" i="15" s="1"/>
  <c r="AE72" i="15" s="1"/>
  <c r="AG140" i="1"/>
  <c r="AD29" i="15" s="1"/>
  <c r="AD72" i="15" s="1"/>
  <c r="AD168" i="15" s="1"/>
  <c r="AF140" i="1"/>
  <c r="AC29" i="15" s="1"/>
  <c r="AC72" i="15" s="1"/>
  <c r="AE140" i="1"/>
  <c r="AB29" i="15" s="1"/>
  <c r="AB72" i="15" s="1"/>
  <c r="AD140" i="1"/>
  <c r="AA29" i="15" s="1"/>
  <c r="AA72" i="15" s="1"/>
  <c r="AC140" i="1"/>
  <c r="Z29" i="15" s="1"/>
  <c r="Z72" i="15" s="1"/>
  <c r="AB140" i="1"/>
  <c r="Y29" i="15" s="1"/>
  <c r="Y72" i="15" s="1"/>
  <c r="AA140" i="1"/>
  <c r="X29" i="15" s="1"/>
  <c r="X72" i="15" s="1"/>
  <c r="Z140" i="1"/>
  <c r="W29" i="15" s="1"/>
  <c r="W72" i="15" s="1"/>
  <c r="Y140" i="1"/>
  <c r="V29" i="15" s="1"/>
  <c r="V72" i="15" s="1"/>
  <c r="X140" i="1"/>
  <c r="U29" i="15" s="1"/>
  <c r="U72" i="15" s="1"/>
  <c r="W140" i="1"/>
  <c r="T29" i="15" s="1"/>
  <c r="T72" i="15" s="1"/>
  <c r="V140" i="1"/>
  <c r="S29" i="15" s="1"/>
  <c r="S72" i="15" s="1"/>
  <c r="U140" i="1"/>
  <c r="R29" i="15" s="1"/>
  <c r="R72" i="15" s="1"/>
  <c r="T140" i="1"/>
  <c r="Q29" i="15" s="1"/>
  <c r="Q72" i="15" s="1"/>
  <c r="S140" i="1"/>
  <c r="P29" i="15" s="1"/>
  <c r="P72" i="15" s="1"/>
  <c r="R140" i="1"/>
  <c r="O29" i="15" s="1"/>
  <c r="O72" i="15" s="1"/>
  <c r="Q140" i="1"/>
  <c r="N29" i="15" s="1"/>
  <c r="N72" i="15" s="1"/>
  <c r="P140" i="1"/>
  <c r="M29" i="15" s="1"/>
  <c r="M72" i="15" s="1"/>
  <c r="O140" i="1"/>
  <c r="L29" i="15" s="1"/>
  <c r="L72" i="15" s="1"/>
  <c r="N140" i="1"/>
  <c r="K29" i="15" s="1"/>
  <c r="K72" i="15" s="1"/>
  <c r="M140" i="1"/>
  <c r="J29" i="15" s="1"/>
  <c r="J72" i="15" s="1"/>
  <c r="L140" i="1"/>
  <c r="I29" i="15" s="1"/>
  <c r="I72" i="15" s="1"/>
  <c r="I168" i="15" s="1"/>
  <c r="K140" i="1"/>
  <c r="H29" i="15" s="1"/>
  <c r="H72" i="15" s="1"/>
  <c r="J140" i="1"/>
  <c r="G29" i="15" s="1"/>
  <c r="G72" i="15" s="1"/>
  <c r="I140" i="1"/>
  <c r="F29" i="15" s="1"/>
  <c r="F72" i="15" s="1"/>
  <c r="H140" i="1"/>
  <c r="E29" i="15" s="1"/>
  <c r="E72" i="15" s="1"/>
  <c r="G140" i="1"/>
  <c r="D29" i="15" s="1"/>
  <c r="D72" i="15" s="1"/>
  <c r="AO139" i="1"/>
  <c r="AL28" i="15" s="1"/>
  <c r="AL71" i="15" s="1"/>
  <c r="AL167" i="15" s="1"/>
  <c r="AN139" i="1"/>
  <c r="AK28" i="15" s="1"/>
  <c r="AK71" i="15" s="1"/>
  <c r="AK167" i="15" s="1"/>
  <c r="AM139" i="1"/>
  <c r="AJ28" i="15" s="1"/>
  <c r="AL139" i="1"/>
  <c r="AI28" i="15" s="1"/>
  <c r="AI71" i="15" s="1"/>
  <c r="AK139" i="1"/>
  <c r="AH28" i="15" s="1"/>
  <c r="AH71" i="15" s="1"/>
  <c r="AJ139" i="1"/>
  <c r="AG28" i="15" s="1"/>
  <c r="AG71" i="15" s="1"/>
  <c r="AI139" i="1"/>
  <c r="AF28" i="15" s="1"/>
  <c r="AF71" i="15" s="1"/>
  <c r="AH139" i="1"/>
  <c r="AE28" i="15" s="1"/>
  <c r="AE71" i="15" s="1"/>
  <c r="AG139" i="1"/>
  <c r="AD28" i="15" s="1"/>
  <c r="AD71" i="15" s="1"/>
  <c r="AF139" i="1"/>
  <c r="AC28" i="15" s="1"/>
  <c r="AC71" i="15" s="1"/>
  <c r="AE139" i="1"/>
  <c r="AB28" i="15" s="1"/>
  <c r="AB71" i="15" s="1"/>
  <c r="AD139" i="1"/>
  <c r="AA28" i="15" s="1"/>
  <c r="AA71" i="15" s="1"/>
  <c r="AC139" i="1"/>
  <c r="Z28" i="15" s="1"/>
  <c r="Z71" i="15" s="1"/>
  <c r="AB139" i="1"/>
  <c r="Y28" i="15" s="1"/>
  <c r="Y71" i="15" s="1"/>
  <c r="AA139" i="1"/>
  <c r="X28" i="15" s="1"/>
  <c r="X71" i="15" s="1"/>
  <c r="Z139" i="1"/>
  <c r="W28" i="15" s="1"/>
  <c r="W71" i="15" s="1"/>
  <c r="Y139" i="1"/>
  <c r="V28" i="15" s="1"/>
  <c r="V71" i="15" s="1"/>
  <c r="X139" i="1"/>
  <c r="U28" i="15" s="1"/>
  <c r="U71" i="15" s="1"/>
  <c r="W139" i="1"/>
  <c r="T28" i="15" s="1"/>
  <c r="T71" i="15" s="1"/>
  <c r="V139" i="1"/>
  <c r="S28" i="15" s="1"/>
  <c r="S71" i="15" s="1"/>
  <c r="U139" i="1"/>
  <c r="R28" i="15" s="1"/>
  <c r="R71" i="15" s="1"/>
  <c r="T139" i="1"/>
  <c r="Q28" i="15" s="1"/>
  <c r="Q71" i="15" s="1"/>
  <c r="S139" i="1"/>
  <c r="P28" i="15" s="1"/>
  <c r="P71" i="15" s="1"/>
  <c r="R139" i="1"/>
  <c r="O28" i="15" s="1"/>
  <c r="O71" i="15" s="1"/>
  <c r="Q139" i="1"/>
  <c r="N28" i="15" s="1"/>
  <c r="N71" i="15" s="1"/>
  <c r="P139" i="1"/>
  <c r="M28" i="15" s="1"/>
  <c r="M71" i="15" s="1"/>
  <c r="O139" i="1"/>
  <c r="L28" i="15" s="1"/>
  <c r="L71" i="15" s="1"/>
  <c r="N139" i="1"/>
  <c r="K28" i="15"/>
  <c r="K71" i="15" s="1"/>
  <c r="M139" i="1"/>
  <c r="J28" i="15" s="1"/>
  <c r="J71" i="15" s="1"/>
  <c r="L139" i="1"/>
  <c r="I28" i="15" s="1"/>
  <c r="I71" i="15" s="1"/>
  <c r="K139" i="1"/>
  <c r="H28" i="15" s="1"/>
  <c r="H71" i="15" s="1"/>
  <c r="J139" i="1"/>
  <c r="G28" i="15" s="1"/>
  <c r="G71" i="15" s="1"/>
  <c r="I139" i="1"/>
  <c r="F28" i="15" s="1"/>
  <c r="F71" i="15" s="1"/>
  <c r="H139" i="1"/>
  <c r="E28" i="15" s="1"/>
  <c r="E71" i="15" s="1"/>
  <c r="G139" i="1"/>
  <c r="D28" i="15" s="1"/>
  <c r="D71" i="15" s="1"/>
  <c r="AO138" i="1"/>
  <c r="AL27" i="15" s="1"/>
  <c r="AL70" i="15" s="1"/>
  <c r="AN138" i="1"/>
  <c r="AK27" i="15" s="1"/>
  <c r="AM138" i="1"/>
  <c r="AJ27" i="15" s="1"/>
  <c r="AJ70" i="15" s="1"/>
  <c r="AJ166" i="15" s="1"/>
  <c r="AL138" i="1"/>
  <c r="AI27" i="15" s="1"/>
  <c r="AI70" i="15" s="1"/>
  <c r="AK138" i="1"/>
  <c r="AH27" i="15" s="1"/>
  <c r="AH70" i="15" s="1"/>
  <c r="AJ138" i="1"/>
  <c r="AG27" i="15" s="1"/>
  <c r="AG70" i="15" s="1"/>
  <c r="AI138" i="1"/>
  <c r="AF27" i="15" s="1"/>
  <c r="AF70" i="15" s="1"/>
  <c r="AH138" i="1"/>
  <c r="AE27" i="15" s="1"/>
  <c r="AE70" i="15" s="1"/>
  <c r="AG138" i="1"/>
  <c r="AD27" i="15" s="1"/>
  <c r="AD70" i="15" s="1"/>
  <c r="AF138" i="1"/>
  <c r="AC27" i="15" s="1"/>
  <c r="AC70" i="15" s="1"/>
  <c r="AE138" i="1"/>
  <c r="AB27" i="15" s="1"/>
  <c r="AB70" i="15" s="1"/>
  <c r="AD138" i="1"/>
  <c r="AA27" i="15" s="1"/>
  <c r="AA70" i="15" s="1"/>
  <c r="AC138" i="1"/>
  <c r="Z27" i="15" s="1"/>
  <c r="Z70" i="15" s="1"/>
  <c r="AB138" i="1"/>
  <c r="Y27" i="15" s="1"/>
  <c r="Y70" i="15" s="1"/>
  <c r="AA138" i="1"/>
  <c r="X27" i="15" s="1"/>
  <c r="X70" i="15" s="1"/>
  <c r="Z138" i="1"/>
  <c r="W27" i="15" s="1"/>
  <c r="W70" i="15" s="1"/>
  <c r="Y138" i="1"/>
  <c r="V27" i="15" s="1"/>
  <c r="V70" i="15" s="1"/>
  <c r="X138" i="1"/>
  <c r="U27" i="15" s="1"/>
  <c r="U70" i="15" s="1"/>
  <c r="W138" i="1"/>
  <c r="T27" i="15" s="1"/>
  <c r="T70" i="15" s="1"/>
  <c r="V138" i="1"/>
  <c r="S27" i="15" s="1"/>
  <c r="S70" i="15" s="1"/>
  <c r="U138" i="1"/>
  <c r="R27" i="15" s="1"/>
  <c r="R70" i="15" s="1"/>
  <c r="T138" i="1"/>
  <c r="Q27" i="15" s="1"/>
  <c r="Q70" i="15" s="1"/>
  <c r="S138" i="1"/>
  <c r="P27" i="15" s="1"/>
  <c r="P70" i="15" s="1"/>
  <c r="R138" i="1"/>
  <c r="O27" i="15" s="1"/>
  <c r="O70" i="15" s="1"/>
  <c r="Q138" i="1"/>
  <c r="N27" i="15" s="1"/>
  <c r="N70" i="15" s="1"/>
  <c r="N166" i="15" s="1"/>
  <c r="P138" i="1"/>
  <c r="M27" i="15" s="1"/>
  <c r="M70" i="15" s="1"/>
  <c r="O138" i="1"/>
  <c r="L27" i="15" s="1"/>
  <c r="L70" i="15" s="1"/>
  <c r="M138" i="1"/>
  <c r="J27" i="15" s="1"/>
  <c r="J70" i="15" s="1"/>
  <c r="L138" i="1"/>
  <c r="I27" i="15" s="1"/>
  <c r="I70" i="15" s="1"/>
  <c r="K138" i="1"/>
  <c r="H27" i="15" s="1"/>
  <c r="H70" i="15" s="1"/>
  <c r="J138" i="1"/>
  <c r="G27" i="15" s="1"/>
  <c r="G70" i="15" s="1"/>
  <c r="I138" i="1"/>
  <c r="F27" i="15" s="1"/>
  <c r="F70" i="15" s="1"/>
  <c r="H138" i="1"/>
  <c r="E27" i="15" s="1"/>
  <c r="E70" i="15" s="1"/>
  <c r="G138" i="1"/>
  <c r="D27" i="15" s="1"/>
  <c r="D70" i="15" s="1"/>
  <c r="AL137" i="1"/>
  <c r="AI26" i="15" s="1"/>
  <c r="AI69" i="15" s="1"/>
  <c r="AK137" i="1"/>
  <c r="AH26" i="15" s="1"/>
  <c r="AH69" i="15" s="1"/>
  <c r="AJ137" i="1"/>
  <c r="AG26" i="15" s="1"/>
  <c r="AG69" i="15" s="1"/>
  <c r="AI137" i="1"/>
  <c r="AF26" i="15" s="1"/>
  <c r="AF69" i="15" s="1"/>
  <c r="AH137" i="1"/>
  <c r="AE26" i="15" s="1"/>
  <c r="AE69" i="15" s="1"/>
  <c r="AG137" i="1"/>
  <c r="AD26" i="15" s="1"/>
  <c r="AD69" i="15" s="1"/>
  <c r="AF137" i="1"/>
  <c r="AC26" i="15" s="1"/>
  <c r="AC69" i="15" s="1"/>
  <c r="AE137" i="1"/>
  <c r="AB26" i="15" s="1"/>
  <c r="AB69" i="15" s="1"/>
  <c r="AD137" i="1"/>
  <c r="AA26" i="15" s="1"/>
  <c r="AA69" i="15" s="1"/>
  <c r="AC137" i="1"/>
  <c r="Z26" i="15" s="1"/>
  <c r="Z69" i="15" s="1"/>
  <c r="AB137" i="1"/>
  <c r="Y26" i="15" s="1"/>
  <c r="Y69" i="15" s="1"/>
  <c r="AA137" i="1"/>
  <c r="X26" i="15" s="1"/>
  <c r="X69" i="15" s="1"/>
  <c r="Z137" i="1"/>
  <c r="W26" i="15" s="1"/>
  <c r="W69" i="15" s="1"/>
  <c r="Y137" i="1"/>
  <c r="V26" i="15" s="1"/>
  <c r="V69" i="15" s="1"/>
  <c r="X137" i="1"/>
  <c r="U26" i="15" s="1"/>
  <c r="U69" i="15" s="1"/>
  <c r="W137" i="1"/>
  <c r="T26" i="15" s="1"/>
  <c r="T69" i="15" s="1"/>
  <c r="V137" i="1"/>
  <c r="S26" i="15" s="1"/>
  <c r="S69" i="15" s="1"/>
  <c r="U137" i="1"/>
  <c r="R26" i="15" s="1"/>
  <c r="R69" i="15" s="1"/>
  <c r="T137" i="1"/>
  <c r="Q26" i="15" s="1"/>
  <c r="Q69" i="15" s="1"/>
  <c r="S137" i="1"/>
  <c r="P26" i="15" s="1"/>
  <c r="P69" i="15" s="1"/>
  <c r="R137" i="1"/>
  <c r="O26" i="15" s="1"/>
  <c r="O69" i="15" s="1"/>
  <c r="Q137" i="1"/>
  <c r="N26" i="15" s="1"/>
  <c r="N69" i="15" s="1"/>
  <c r="P137" i="1"/>
  <c r="M26" i="15" s="1"/>
  <c r="M69" i="15" s="1"/>
  <c r="O137" i="1"/>
  <c r="L26" i="15" s="1"/>
  <c r="L69" i="15" s="1"/>
  <c r="N137" i="1"/>
  <c r="K26" i="15" s="1"/>
  <c r="K69" i="15" s="1"/>
  <c r="M137" i="1"/>
  <c r="J26" i="15" s="1"/>
  <c r="J69" i="15" s="1"/>
  <c r="L137" i="1"/>
  <c r="I26" i="15" s="1"/>
  <c r="I69" i="15" s="1"/>
  <c r="K137" i="1"/>
  <c r="H26" i="15" s="1"/>
  <c r="H69" i="15" s="1"/>
  <c r="J137" i="1"/>
  <c r="G26" i="15" s="1"/>
  <c r="G69" i="15" s="1"/>
  <c r="I137" i="1"/>
  <c r="F26" i="15" s="1"/>
  <c r="F69" i="15" s="1"/>
  <c r="H137" i="1"/>
  <c r="E26" i="15" s="1"/>
  <c r="E69" i="15" s="1"/>
  <c r="G137" i="1"/>
  <c r="D26" i="15" s="1"/>
  <c r="D69" i="15" s="1"/>
  <c r="AL136" i="1"/>
  <c r="AI25" i="15" s="1"/>
  <c r="AI68" i="15" s="1"/>
  <c r="AK136" i="1"/>
  <c r="AH25" i="15" s="1"/>
  <c r="AH68" i="15" s="1"/>
  <c r="AJ136" i="1"/>
  <c r="AG25" i="15" s="1"/>
  <c r="AG68" i="15" s="1"/>
  <c r="AI136" i="1"/>
  <c r="AF25" i="15" s="1"/>
  <c r="AF68" i="15" s="1"/>
  <c r="AH136" i="1"/>
  <c r="AE25" i="15" s="1"/>
  <c r="AE68" i="15" s="1"/>
  <c r="AG136" i="1"/>
  <c r="AD25" i="15" s="1"/>
  <c r="AD68" i="15" s="1"/>
  <c r="AF136" i="1"/>
  <c r="AC25" i="15" s="1"/>
  <c r="AC68" i="15" s="1"/>
  <c r="AE136" i="1"/>
  <c r="AB25" i="15" s="1"/>
  <c r="AB68" i="15" s="1"/>
  <c r="AD136" i="1"/>
  <c r="AA25" i="15" s="1"/>
  <c r="AA68" i="15" s="1"/>
  <c r="AC136" i="1"/>
  <c r="Z25" i="15" s="1"/>
  <c r="Z68" i="15" s="1"/>
  <c r="AB136" i="1"/>
  <c r="Y25" i="15" s="1"/>
  <c r="Y68" i="15" s="1"/>
  <c r="AA136" i="1"/>
  <c r="X25" i="15" s="1"/>
  <c r="X68" i="15" s="1"/>
  <c r="Z136" i="1"/>
  <c r="W25" i="15" s="1"/>
  <c r="W68" i="15" s="1"/>
  <c r="Y136" i="1"/>
  <c r="V25" i="15" s="1"/>
  <c r="V68" i="15" s="1"/>
  <c r="X136" i="1"/>
  <c r="U25" i="15" s="1"/>
  <c r="U68" i="15" s="1"/>
  <c r="W136" i="1"/>
  <c r="T25" i="15" s="1"/>
  <c r="T68" i="15" s="1"/>
  <c r="V136" i="1"/>
  <c r="S25" i="15" s="1"/>
  <c r="S68" i="15" s="1"/>
  <c r="U136" i="1"/>
  <c r="R25" i="15" s="1"/>
  <c r="R68" i="15" s="1"/>
  <c r="T136" i="1"/>
  <c r="Q25" i="15" s="1"/>
  <c r="Q68" i="15" s="1"/>
  <c r="S136" i="1"/>
  <c r="P25" i="15" s="1"/>
  <c r="P68" i="15" s="1"/>
  <c r="R136" i="1"/>
  <c r="O25" i="15" s="1"/>
  <c r="O68" i="15" s="1"/>
  <c r="Q136" i="1"/>
  <c r="N25" i="15" s="1"/>
  <c r="N68" i="15" s="1"/>
  <c r="P136" i="1"/>
  <c r="M25" i="15" s="1"/>
  <c r="M68" i="15" s="1"/>
  <c r="O136" i="1"/>
  <c r="L25" i="15" s="1"/>
  <c r="L68" i="15" s="1"/>
  <c r="N136" i="1"/>
  <c r="K25" i="15" s="1"/>
  <c r="K68" i="15" s="1"/>
  <c r="M136" i="1"/>
  <c r="J25" i="15" s="1"/>
  <c r="J68" i="15" s="1"/>
  <c r="L136" i="1"/>
  <c r="I25" i="15" s="1"/>
  <c r="I68" i="15" s="1"/>
  <c r="K136" i="1"/>
  <c r="H25" i="15" s="1"/>
  <c r="H68" i="15" s="1"/>
  <c r="J136" i="1"/>
  <c r="G25" i="15" s="1"/>
  <c r="G68" i="15" s="1"/>
  <c r="I136" i="1"/>
  <c r="F25" i="15" s="1"/>
  <c r="F68" i="15" s="1"/>
  <c r="H136" i="1"/>
  <c r="E25" i="15" s="1"/>
  <c r="E68" i="15" s="1"/>
  <c r="G136" i="1"/>
  <c r="D25" i="15" s="1"/>
  <c r="D68" i="15" s="1"/>
  <c r="AL135" i="1"/>
  <c r="AI24" i="15" s="1"/>
  <c r="AI67" i="15" s="1"/>
  <c r="AK135" i="1"/>
  <c r="AH24" i="15" s="1"/>
  <c r="AH67" i="15" s="1"/>
  <c r="AJ135" i="1"/>
  <c r="AG24" i="15" s="1"/>
  <c r="AG67" i="15" s="1"/>
  <c r="AI135" i="1"/>
  <c r="AF24" i="15" s="1"/>
  <c r="AF67" i="15" s="1"/>
  <c r="AH135" i="1"/>
  <c r="AE24" i="15" s="1"/>
  <c r="AE67" i="15" s="1"/>
  <c r="AG135" i="1"/>
  <c r="AD24" i="15" s="1"/>
  <c r="AD67" i="15" s="1"/>
  <c r="AF135" i="1"/>
  <c r="AC24" i="15" s="1"/>
  <c r="AC67" i="15" s="1"/>
  <c r="AE135" i="1"/>
  <c r="AB24" i="15" s="1"/>
  <c r="AB67" i="15" s="1"/>
  <c r="AD135" i="1"/>
  <c r="AA24" i="15" s="1"/>
  <c r="AA67" i="15" s="1"/>
  <c r="AC135" i="1"/>
  <c r="Z24" i="15" s="1"/>
  <c r="Z67" i="15" s="1"/>
  <c r="AB135" i="1"/>
  <c r="Y24" i="15" s="1"/>
  <c r="Y67" i="15" s="1"/>
  <c r="AA135" i="1"/>
  <c r="X24" i="15" s="1"/>
  <c r="X67" i="15" s="1"/>
  <c r="Z135" i="1"/>
  <c r="W24" i="15" s="1"/>
  <c r="W67" i="15" s="1"/>
  <c r="Y135" i="1"/>
  <c r="V24" i="15" s="1"/>
  <c r="V67" i="15" s="1"/>
  <c r="X135" i="1"/>
  <c r="U24" i="15" s="1"/>
  <c r="U67" i="15" s="1"/>
  <c r="W135" i="1"/>
  <c r="T24" i="15" s="1"/>
  <c r="T67" i="15" s="1"/>
  <c r="V135" i="1"/>
  <c r="S24" i="15" s="1"/>
  <c r="S67" i="15" s="1"/>
  <c r="U135" i="1"/>
  <c r="R24" i="15" s="1"/>
  <c r="R67" i="15" s="1"/>
  <c r="T135" i="1"/>
  <c r="Q24" i="15" s="1"/>
  <c r="Q67" i="15" s="1"/>
  <c r="S135" i="1"/>
  <c r="P24" i="15" s="1"/>
  <c r="P67" i="15" s="1"/>
  <c r="R135" i="1"/>
  <c r="O24" i="15" s="1"/>
  <c r="O67" i="15" s="1"/>
  <c r="Q135" i="1"/>
  <c r="N24" i="15" s="1"/>
  <c r="N67" i="15" s="1"/>
  <c r="P135" i="1"/>
  <c r="M24" i="15" s="1"/>
  <c r="M67" i="15" s="1"/>
  <c r="O135" i="1"/>
  <c r="L24" i="15" s="1"/>
  <c r="L67" i="15" s="1"/>
  <c r="N135" i="1"/>
  <c r="K24" i="15" s="1"/>
  <c r="K67" i="15" s="1"/>
  <c r="M135" i="1"/>
  <c r="J24" i="15" s="1"/>
  <c r="J67" i="15" s="1"/>
  <c r="L135" i="1"/>
  <c r="I24" i="15" s="1"/>
  <c r="I67" i="15" s="1"/>
  <c r="K135" i="1"/>
  <c r="H24" i="15" s="1"/>
  <c r="H67" i="15" s="1"/>
  <c r="J135" i="1"/>
  <c r="G24" i="15" s="1"/>
  <c r="G67" i="15" s="1"/>
  <c r="I135" i="1"/>
  <c r="F24" i="15" s="1"/>
  <c r="F67" i="15" s="1"/>
  <c r="H135" i="1"/>
  <c r="E24" i="15" s="1"/>
  <c r="E67" i="15" s="1"/>
  <c r="G135" i="1"/>
  <c r="D24" i="15" s="1"/>
  <c r="D67" i="15" s="1"/>
  <c r="AL134" i="1"/>
  <c r="AI23" i="15" s="1"/>
  <c r="AI66" i="15" s="1"/>
  <c r="AK134" i="1"/>
  <c r="AH23" i="15" s="1"/>
  <c r="AH66" i="15" s="1"/>
  <c r="AJ134" i="1"/>
  <c r="AG23" i="15" s="1"/>
  <c r="AG66" i="15" s="1"/>
  <c r="AI134" i="1"/>
  <c r="AF23" i="15" s="1"/>
  <c r="AF66" i="15" s="1"/>
  <c r="AH134" i="1"/>
  <c r="AE23" i="15" s="1"/>
  <c r="AE66" i="15" s="1"/>
  <c r="AG134" i="1"/>
  <c r="AD23" i="15" s="1"/>
  <c r="AD66" i="15" s="1"/>
  <c r="AF134" i="1"/>
  <c r="AC23" i="15" s="1"/>
  <c r="AC66" i="15" s="1"/>
  <c r="AE134" i="1"/>
  <c r="AB23" i="15" s="1"/>
  <c r="AB66" i="15" s="1"/>
  <c r="AD134" i="1"/>
  <c r="AA23" i="15" s="1"/>
  <c r="AA66" i="15" s="1"/>
  <c r="AC134" i="1"/>
  <c r="Z23" i="15" s="1"/>
  <c r="Z66" i="15" s="1"/>
  <c r="AB134" i="1"/>
  <c r="Y23" i="15" s="1"/>
  <c r="Y66" i="15" s="1"/>
  <c r="AA134" i="1"/>
  <c r="X23" i="15" s="1"/>
  <c r="X66" i="15" s="1"/>
  <c r="Z134" i="1"/>
  <c r="W23" i="15" s="1"/>
  <c r="W66" i="15" s="1"/>
  <c r="Y134" i="1"/>
  <c r="V23" i="15" s="1"/>
  <c r="V66" i="15" s="1"/>
  <c r="X134" i="1"/>
  <c r="U23" i="15" s="1"/>
  <c r="U66" i="15" s="1"/>
  <c r="W134" i="1"/>
  <c r="T23" i="15" s="1"/>
  <c r="T66" i="15" s="1"/>
  <c r="V134" i="1"/>
  <c r="S23" i="15" s="1"/>
  <c r="S66" i="15" s="1"/>
  <c r="U134" i="1"/>
  <c r="R23" i="15" s="1"/>
  <c r="R66" i="15" s="1"/>
  <c r="T134" i="1"/>
  <c r="Q23" i="15" s="1"/>
  <c r="Q66" i="15" s="1"/>
  <c r="S134" i="1"/>
  <c r="P23" i="15" s="1"/>
  <c r="P66" i="15" s="1"/>
  <c r="R134" i="1"/>
  <c r="O23" i="15" s="1"/>
  <c r="O66" i="15" s="1"/>
  <c r="Q134" i="1"/>
  <c r="N23" i="15" s="1"/>
  <c r="N66" i="15" s="1"/>
  <c r="P134" i="1"/>
  <c r="M23" i="15" s="1"/>
  <c r="M66" i="15" s="1"/>
  <c r="O134" i="1"/>
  <c r="L23" i="15" s="1"/>
  <c r="L66" i="15" s="1"/>
  <c r="N134" i="1"/>
  <c r="K23" i="15" s="1"/>
  <c r="K66" i="15" s="1"/>
  <c r="M134" i="1"/>
  <c r="J23" i="15" s="1"/>
  <c r="J66" i="15" s="1"/>
  <c r="L134" i="1"/>
  <c r="I23" i="15" s="1"/>
  <c r="I66" i="15" s="1"/>
  <c r="K134" i="1"/>
  <c r="H23" i="15" s="1"/>
  <c r="H66" i="15" s="1"/>
  <c r="J134" i="1"/>
  <c r="G23" i="15" s="1"/>
  <c r="G66" i="15" s="1"/>
  <c r="I134" i="1"/>
  <c r="F23" i="15" s="1"/>
  <c r="F66" i="15" s="1"/>
  <c r="H134" i="1"/>
  <c r="E23" i="15" s="1"/>
  <c r="E66" i="15" s="1"/>
  <c r="G134" i="1"/>
  <c r="D23" i="15" s="1"/>
  <c r="D66" i="15" s="1"/>
  <c r="AQ133" i="1"/>
  <c r="AN22" i="15" s="1"/>
  <c r="AN65" i="15" s="1"/>
  <c r="AP133" i="1"/>
  <c r="AM22" i="15" s="1"/>
  <c r="AM65" i="15" s="1"/>
  <c r="AO133" i="1"/>
  <c r="AL22" i="15" s="1"/>
  <c r="AL65" i="15" s="1"/>
  <c r="AL161" i="15" s="1"/>
  <c r="AN133" i="1"/>
  <c r="AK22" i="15" s="1"/>
  <c r="AK65" i="15" s="1"/>
  <c r="AM133" i="1"/>
  <c r="AJ22" i="15" s="1"/>
  <c r="AJ65" i="15" s="1"/>
  <c r="AL133" i="1"/>
  <c r="AI22" i="15" s="1"/>
  <c r="AI65" i="15" s="1"/>
  <c r="AK133" i="1"/>
  <c r="AH22" i="15" s="1"/>
  <c r="AH65" i="15" s="1"/>
  <c r="AJ133" i="1"/>
  <c r="AG22" i="15" s="1"/>
  <c r="AG65" i="15" s="1"/>
  <c r="AI133" i="1"/>
  <c r="AF22" i="15" s="1"/>
  <c r="AF65" i="15" s="1"/>
  <c r="AH133" i="1"/>
  <c r="AE22" i="15" s="1"/>
  <c r="AE65" i="15" s="1"/>
  <c r="AG133" i="1"/>
  <c r="AD22" i="15" s="1"/>
  <c r="AD65" i="15" s="1"/>
  <c r="AF133" i="1"/>
  <c r="AC22" i="15" s="1"/>
  <c r="AC65" i="15" s="1"/>
  <c r="AE133" i="1"/>
  <c r="AB22" i="15" s="1"/>
  <c r="AB65" i="15" s="1"/>
  <c r="AD133" i="1"/>
  <c r="AA22" i="15" s="1"/>
  <c r="AA65" i="15" s="1"/>
  <c r="AC133" i="1"/>
  <c r="Z22" i="15" s="1"/>
  <c r="Z65" i="15" s="1"/>
  <c r="AB133" i="1"/>
  <c r="Y22" i="15" s="1"/>
  <c r="Y65" i="15" s="1"/>
  <c r="AA133" i="1"/>
  <c r="X22" i="15" s="1"/>
  <c r="X65" i="15" s="1"/>
  <c r="Z133" i="1"/>
  <c r="W22" i="15" s="1"/>
  <c r="W65" i="15" s="1"/>
  <c r="Y133" i="1"/>
  <c r="V22" i="15" s="1"/>
  <c r="V65" i="15" s="1"/>
  <c r="X133" i="1"/>
  <c r="U22" i="15" s="1"/>
  <c r="U65" i="15" s="1"/>
  <c r="W133" i="1"/>
  <c r="T22" i="15" s="1"/>
  <c r="T65" i="15" s="1"/>
  <c r="V133" i="1"/>
  <c r="S22" i="15" s="1"/>
  <c r="S65" i="15" s="1"/>
  <c r="U133" i="1"/>
  <c r="R22" i="15" s="1"/>
  <c r="R65" i="15" s="1"/>
  <c r="T133" i="1"/>
  <c r="Q22" i="15" s="1"/>
  <c r="Q65" i="15" s="1"/>
  <c r="S133" i="1"/>
  <c r="P22" i="15" s="1"/>
  <c r="P65" i="15" s="1"/>
  <c r="R133" i="1"/>
  <c r="O22" i="15" s="1"/>
  <c r="O65" i="15" s="1"/>
  <c r="Q133" i="1"/>
  <c r="N22" i="15" s="1"/>
  <c r="N65" i="15" s="1"/>
  <c r="P133" i="1"/>
  <c r="M22" i="15" s="1"/>
  <c r="M65" i="15" s="1"/>
  <c r="O133" i="1"/>
  <c r="L22" i="15" s="1"/>
  <c r="L65" i="15" s="1"/>
  <c r="N133" i="1"/>
  <c r="K22" i="15" s="1"/>
  <c r="K65" i="15" s="1"/>
  <c r="M133" i="1"/>
  <c r="J22" i="15" s="1"/>
  <c r="J65" i="15" s="1"/>
  <c r="L133" i="1"/>
  <c r="I22" i="15" s="1"/>
  <c r="I65" i="15" s="1"/>
  <c r="K133" i="1"/>
  <c r="H22" i="15" s="1"/>
  <c r="H65" i="15" s="1"/>
  <c r="J133" i="1"/>
  <c r="G22" i="15" s="1"/>
  <c r="G65" i="15" s="1"/>
  <c r="I133" i="1"/>
  <c r="F22" i="15" s="1"/>
  <c r="F65" i="15" s="1"/>
  <c r="H133" i="1"/>
  <c r="E22" i="15" s="1"/>
  <c r="E65" i="15" s="1"/>
  <c r="G133" i="1"/>
  <c r="D22" i="15" s="1"/>
  <c r="D65" i="15" s="1"/>
  <c r="AQ132" i="1"/>
  <c r="AN21" i="15" s="1"/>
  <c r="AN64" i="15" s="1"/>
  <c r="AN160" i="15" s="1"/>
  <c r="AP132" i="1"/>
  <c r="AM21" i="15" s="1"/>
  <c r="AM64" i="15" s="1"/>
  <c r="AM160" i="15" s="1"/>
  <c r="AO132" i="1"/>
  <c r="AL21" i="15" s="1"/>
  <c r="AL64" i="15" s="1"/>
  <c r="AL160" i="15" s="1"/>
  <c r="AN132" i="1"/>
  <c r="AK21" i="15" s="1"/>
  <c r="AK64" i="15" s="1"/>
  <c r="AK160" i="15" s="1"/>
  <c r="AM132" i="1"/>
  <c r="AJ21" i="15" s="1"/>
  <c r="AJ64" i="15" s="1"/>
  <c r="AL132" i="1"/>
  <c r="AI21" i="15" s="1"/>
  <c r="AI64" i="15" s="1"/>
  <c r="AK132" i="1"/>
  <c r="AH21" i="15" s="1"/>
  <c r="AH64" i="15" s="1"/>
  <c r="AJ132" i="1"/>
  <c r="AG21" i="15" s="1"/>
  <c r="AG64" i="15" s="1"/>
  <c r="AI132" i="1"/>
  <c r="AF21" i="15" s="1"/>
  <c r="AF64" i="15" s="1"/>
  <c r="AH132" i="1"/>
  <c r="AE21" i="15" s="1"/>
  <c r="AE64" i="15" s="1"/>
  <c r="AG132" i="1"/>
  <c r="AD21" i="15" s="1"/>
  <c r="AD64" i="15" s="1"/>
  <c r="AF132" i="1"/>
  <c r="AC21" i="15" s="1"/>
  <c r="AC64" i="15" s="1"/>
  <c r="AE132" i="1"/>
  <c r="AB21" i="15" s="1"/>
  <c r="AB64" i="15" s="1"/>
  <c r="AD132" i="1"/>
  <c r="AA21" i="15" s="1"/>
  <c r="AA64" i="15" s="1"/>
  <c r="AC132" i="1"/>
  <c r="Z21" i="15" s="1"/>
  <c r="Z64" i="15" s="1"/>
  <c r="AB132" i="1"/>
  <c r="Y21" i="15" s="1"/>
  <c r="Y64" i="15" s="1"/>
  <c r="AA132" i="1"/>
  <c r="X21" i="15" s="1"/>
  <c r="X64" i="15" s="1"/>
  <c r="Z132" i="1"/>
  <c r="W21" i="15" s="1"/>
  <c r="W64" i="15" s="1"/>
  <c r="Y132" i="1"/>
  <c r="V21" i="15" s="1"/>
  <c r="V64" i="15" s="1"/>
  <c r="X132" i="1"/>
  <c r="U21" i="15" s="1"/>
  <c r="U64" i="15" s="1"/>
  <c r="W132" i="1"/>
  <c r="T21" i="15" s="1"/>
  <c r="T64" i="15" s="1"/>
  <c r="V132" i="1"/>
  <c r="S21" i="15" s="1"/>
  <c r="S64" i="15" s="1"/>
  <c r="U132" i="1"/>
  <c r="R21" i="15" s="1"/>
  <c r="R64" i="15" s="1"/>
  <c r="T132" i="1"/>
  <c r="Q21" i="15" s="1"/>
  <c r="Q64" i="15" s="1"/>
  <c r="S132" i="1"/>
  <c r="P21" i="15" s="1"/>
  <c r="P64" i="15" s="1"/>
  <c r="R132" i="1"/>
  <c r="O21" i="15" s="1"/>
  <c r="O64" i="15" s="1"/>
  <c r="Q132" i="1"/>
  <c r="N21" i="15" s="1"/>
  <c r="N64" i="15" s="1"/>
  <c r="P132" i="1"/>
  <c r="M21" i="15" s="1"/>
  <c r="M64" i="15" s="1"/>
  <c r="O132" i="1"/>
  <c r="L21" i="15" s="1"/>
  <c r="L64" i="15" s="1"/>
  <c r="N132" i="1"/>
  <c r="K21" i="15" s="1"/>
  <c r="K64" i="15" s="1"/>
  <c r="M132" i="1"/>
  <c r="J21" i="15" s="1"/>
  <c r="J64" i="15" s="1"/>
  <c r="L132" i="1"/>
  <c r="I21" i="15" s="1"/>
  <c r="I64" i="15" s="1"/>
  <c r="K132" i="1"/>
  <c r="H21" i="15" s="1"/>
  <c r="H64" i="15" s="1"/>
  <c r="J132" i="1"/>
  <c r="G21" i="15" s="1"/>
  <c r="G64" i="15" s="1"/>
  <c r="I132" i="1"/>
  <c r="F21" i="15" s="1"/>
  <c r="F64" i="15" s="1"/>
  <c r="H132" i="1"/>
  <c r="E21" i="15" s="1"/>
  <c r="E64" i="15" s="1"/>
  <c r="G132" i="1"/>
  <c r="D21" i="15" s="1"/>
  <c r="D64" i="15" s="1"/>
  <c r="AQ131" i="1"/>
  <c r="AN20" i="15" s="1"/>
  <c r="AN63" i="15" s="1"/>
  <c r="AP131" i="1"/>
  <c r="AM20" i="15" s="1"/>
  <c r="AM63" i="15" s="1"/>
  <c r="AM159" i="15" s="1"/>
  <c r="AO131" i="1"/>
  <c r="AL20" i="15" s="1"/>
  <c r="AL63" i="15" s="1"/>
  <c r="AN131" i="1"/>
  <c r="AK20" i="15" s="1"/>
  <c r="AK63" i="15" s="1"/>
  <c r="AK159" i="15" s="1"/>
  <c r="AM131" i="1"/>
  <c r="AJ20" i="15" s="1"/>
  <c r="AJ63" i="15" s="1"/>
  <c r="AJ159" i="15" s="1"/>
  <c r="AL131" i="1"/>
  <c r="AI20" i="15" s="1"/>
  <c r="AI63" i="15" s="1"/>
  <c r="AK131" i="1"/>
  <c r="AH20" i="15" s="1"/>
  <c r="AH63" i="15" s="1"/>
  <c r="AJ131" i="1"/>
  <c r="AG20" i="15" s="1"/>
  <c r="AG63" i="15" s="1"/>
  <c r="AI131" i="1"/>
  <c r="AF20" i="15" s="1"/>
  <c r="AF63" i="15" s="1"/>
  <c r="AH131" i="1"/>
  <c r="AE20" i="15" s="1"/>
  <c r="AE63" i="15" s="1"/>
  <c r="AG131" i="1"/>
  <c r="AD20" i="15" s="1"/>
  <c r="AD63" i="15" s="1"/>
  <c r="AF131" i="1"/>
  <c r="AC20" i="15" s="1"/>
  <c r="AC63" i="15" s="1"/>
  <c r="AE131" i="1"/>
  <c r="AB20" i="15" s="1"/>
  <c r="AB63" i="15" s="1"/>
  <c r="AD131" i="1"/>
  <c r="AA20" i="15" s="1"/>
  <c r="AA63" i="15" s="1"/>
  <c r="AC131" i="1"/>
  <c r="Z20" i="15" s="1"/>
  <c r="Z63" i="15" s="1"/>
  <c r="AB131" i="1"/>
  <c r="Y20" i="15" s="1"/>
  <c r="Y63" i="15" s="1"/>
  <c r="AA131" i="1"/>
  <c r="X20" i="15" s="1"/>
  <c r="X63" i="15" s="1"/>
  <c r="Z131" i="1"/>
  <c r="W20" i="15" s="1"/>
  <c r="W63" i="15" s="1"/>
  <c r="Y131" i="1"/>
  <c r="V20" i="15" s="1"/>
  <c r="V63" i="15" s="1"/>
  <c r="X131" i="1"/>
  <c r="U20" i="15" s="1"/>
  <c r="U63" i="15" s="1"/>
  <c r="W131" i="1"/>
  <c r="T20" i="15" s="1"/>
  <c r="T63" i="15" s="1"/>
  <c r="V131" i="1"/>
  <c r="S20" i="15" s="1"/>
  <c r="S63" i="15" s="1"/>
  <c r="U131" i="1"/>
  <c r="R20" i="15" s="1"/>
  <c r="R63" i="15" s="1"/>
  <c r="T131" i="1"/>
  <c r="Q20" i="15" s="1"/>
  <c r="Q63" i="15" s="1"/>
  <c r="S131" i="1"/>
  <c r="P20" i="15" s="1"/>
  <c r="P63" i="15" s="1"/>
  <c r="R131" i="1"/>
  <c r="O20" i="15" s="1"/>
  <c r="O63" i="15" s="1"/>
  <c r="Q131" i="1"/>
  <c r="N20" i="15" s="1"/>
  <c r="N63" i="15" s="1"/>
  <c r="P131" i="1"/>
  <c r="M20" i="15" s="1"/>
  <c r="M63" i="15" s="1"/>
  <c r="O131" i="1"/>
  <c r="L20" i="15" s="1"/>
  <c r="L63" i="15" s="1"/>
  <c r="N131" i="1"/>
  <c r="K20" i="15" s="1"/>
  <c r="K63" i="15" s="1"/>
  <c r="M131" i="1"/>
  <c r="J20" i="15" s="1"/>
  <c r="J63" i="15" s="1"/>
  <c r="L131" i="1"/>
  <c r="I20" i="15" s="1"/>
  <c r="I63" i="15" s="1"/>
  <c r="K131" i="1"/>
  <c r="H20" i="15" s="1"/>
  <c r="H63" i="15" s="1"/>
  <c r="J131" i="1"/>
  <c r="G20" i="15" s="1"/>
  <c r="G63" i="15" s="1"/>
  <c r="I131" i="1"/>
  <c r="F20" i="15" s="1"/>
  <c r="F63" i="15" s="1"/>
  <c r="H131" i="1"/>
  <c r="E20" i="15" s="1"/>
  <c r="E63" i="15" s="1"/>
  <c r="G131" i="1"/>
  <c r="D20" i="15" s="1"/>
  <c r="D63" i="15" s="1"/>
  <c r="AQ130" i="1"/>
  <c r="AN19" i="15" s="1"/>
  <c r="AN62" i="15" s="1"/>
  <c r="AP130" i="1"/>
  <c r="AM19" i="15" s="1"/>
  <c r="AM62" i="15" s="1"/>
  <c r="AO130" i="1"/>
  <c r="AL19" i="15" s="1"/>
  <c r="AL62" i="15" s="1"/>
  <c r="AN130" i="1"/>
  <c r="AK19" i="15" s="1"/>
  <c r="AK62" i="15" s="1"/>
  <c r="AK158" i="15" s="1"/>
  <c r="AM130" i="1"/>
  <c r="AJ19" i="15" s="1"/>
  <c r="AJ62" i="15" s="1"/>
  <c r="AJ158" i="15" s="1"/>
  <c r="AL130" i="1"/>
  <c r="AI19" i="15" s="1"/>
  <c r="AI62" i="15" s="1"/>
  <c r="AK130" i="1"/>
  <c r="AH19" i="15" s="1"/>
  <c r="AH62" i="15" s="1"/>
  <c r="AJ130" i="1"/>
  <c r="AG19" i="15" s="1"/>
  <c r="AG62" i="15" s="1"/>
  <c r="AI130" i="1"/>
  <c r="AF19" i="15" s="1"/>
  <c r="AF62" i="15" s="1"/>
  <c r="AH130" i="1"/>
  <c r="AE19" i="15" s="1"/>
  <c r="AE62" i="15" s="1"/>
  <c r="AG130" i="1"/>
  <c r="AD19" i="15" s="1"/>
  <c r="AD62" i="15" s="1"/>
  <c r="AF130" i="1"/>
  <c r="AC19" i="15" s="1"/>
  <c r="AC62" i="15" s="1"/>
  <c r="AE130" i="1"/>
  <c r="AB19" i="15" s="1"/>
  <c r="AB62" i="15" s="1"/>
  <c r="AD130" i="1"/>
  <c r="AA19" i="15" s="1"/>
  <c r="AA62" i="15" s="1"/>
  <c r="AC130" i="1"/>
  <c r="Z19" i="15" s="1"/>
  <c r="Z62" i="15" s="1"/>
  <c r="AB130" i="1"/>
  <c r="Y19" i="15" s="1"/>
  <c r="Y62" i="15" s="1"/>
  <c r="AA130" i="1"/>
  <c r="X19" i="15" s="1"/>
  <c r="X62" i="15" s="1"/>
  <c r="Z130" i="1"/>
  <c r="W19" i="15" s="1"/>
  <c r="W62" i="15" s="1"/>
  <c r="Y130" i="1"/>
  <c r="V19" i="15" s="1"/>
  <c r="V62" i="15" s="1"/>
  <c r="X130" i="1"/>
  <c r="U19" i="15" s="1"/>
  <c r="U62" i="15" s="1"/>
  <c r="W130" i="1"/>
  <c r="T19" i="15" s="1"/>
  <c r="T62" i="15" s="1"/>
  <c r="V130" i="1"/>
  <c r="S19" i="15" s="1"/>
  <c r="S62" i="15" s="1"/>
  <c r="U130" i="1"/>
  <c r="R19" i="15" s="1"/>
  <c r="R62" i="15" s="1"/>
  <c r="T130" i="1"/>
  <c r="Q19" i="15" s="1"/>
  <c r="Q62" i="15" s="1"/>
  <c r="S130" i="1"/>
  <c r="P19" i="15" s="1"/>
  <c r="P62" i="15" s="1"/>
  <c r="R130" i="1"/>
  <c r="O19" i="15" s="1"/>
  <c r="O62" i="15" s="1"/>
  <c r="Q130" i="1"/>
  <c r="N19" i="15" s="1"/>
  <c r="N62" i="15" s="1"/>
  <c r="P130" i="1"/>
  <c r="M19" i="15" s="1"/>
  <c r="M62" i="15" s="1"/>
  <c r="O130" i="1"/>
  <c r="L19" i="15" s="1"/>
  <c r="L62" i="15" s="1"/>
  <c r="N130" i="1"/>
  <c r="K19" i="15" s="1"/>
  <c r="K62" i="15" s="1"/>
  <c r="M130" i="1"/>
  <c r="J19" i="15" s="1"/>
  <c r="J62" i="15" s="1"/>
  <c r="L130" i="1"/>
  <c r="I19" i="15" s="1"/>
  <c r="I62" i="15" s="1"/>
  <c r="K130" i="1"/>
  <c r="H19" i="15" s="1"/>
  <c r="H62" i="15" s="1"/>
  <c r="J130" i="1"/>
  <c r="G19" i="15" s="1"/>
  <c r="G62" i="15" s="1"/>
  <c r="I130" i="1"/>
  <c r="F19" i="15" s="1"/>
  <c r="F62" i="15" s="1"/>
  <c r="H130" i="1"/>
  <c r="E19" i="15" s="1"/>
  <c r="E62" i="15" s="1"/>
  <c r="G130" i="1"/>
  <c r="D19" i="15" s="1"/>
  <c r="D62" i="15" s="1"/>
  <c r="AL129" i="1"/>
  <c r="AI18" i="15" s="1"/>
  <c r="AI61" i="15" s="1"/>
  <c r="AK129" i="1"/>
  <c r="AH18" i="15" s="1"/>
  <c r="AH61" i="15" s="1"/>
  <c r="AJ129" i="1"/>
  <c r="AG18" i="15" s="1"/>
  <c r="AG61" i="15" s="1"/>
  <c r="AI129" i="1"/>
  <c r="AF18" i="15" s="1"/>
  <c r="AF61" i="15" s="1"/>
  <c r="AH129" i="1"/>
  <c r="AE18" i="15" s="1"/>
  <c r="AE61" i="15" s="1"/>
  <c r="AG129" i="1"/>
  <c r="AD18" i="15" s="1"/>
  <c r="AD61" i="15" s="1"/>
  <c r="AF129" i="1"/>
  <c r="AC18" i="15" s="1"/>
  <c r="AC61" i="15" s="1"/>
  <c r="AE129" i="1"/>
  <c r="AB18" i="15" s="1"/>
  <c r="AB61" i="15" s="1"/>
  <c r="AD129" i="1"/>
  <c r="AA18" i="15" s="1"/>
  <c r="AA61" i="15" s="1"/>
  <c r="AC129" i="1"/>
  <c r="Z18" i="15" s="1"/>
  <c r="Z61" i="15" s="1"/>
  <c r="AB129" i="1"/>
  <c r="Y18" i="15" s="1"/>
  <c r="Y61" i="15" s="1"/>
  <c r="AA129" i="1"/>
  <c r="X18" i="15" s="1"/>
  <c r="X61" i="15" s="1"/>
  <c r="Z129" i="1"/>
  <c r="W18" i="15" s="1"/>
  <c r="W61" i="15" s="1"/>
  <c r="Y129" i="1"/>
  <c r="V18" i="15" s="1"/>
  <c r="V61" i="15" s="1"/>
  <c r="X129" i="1"/>
  <c r="U18" i="15" s="1"/>
  <c r="U61" i="15" s="1"/>
  <c r="W129" i="1"/>
  <c r="T18" i="15" s="1"/>
  <c r="T61" i="15" s="1"/>
  <c r="V129" i="1"/>
  <c r="S18" i="15" s="1"/>
  <c r="S61" i="15" s="1"/>
  <c r="U129" i="1"/>
  <c r="R18" i="15" s="1"/>
  <c r="R61" i="15" s="1"/>
  <c r="T129" i="1"/>
  <c r="Q18" i="15" s="1"/>
  <c r="Q61" i="15" s="1"/>
  <c r="S129" i="1"/>
  <c r="P18" i="15" s="1"/>
  <c r="P61" i="15" s="1"/>
  <c r="R129" i="1"/>
  <c r="O18" i="15" s="1"/>
  <c r="O61" i="15" s="1"/>
  <c r="Q129" i="1"/>
  <c r="N18" i="15" s="1"/>
  <c r="N61" i="15" s="1"/>
  <c r="P129" i="1"/>
  <c r="M18" i="15" s="1"/>
  <c r="M61" i="15" s="1"/>
  <c r="O129" i="1"/>
  <c r="L18" i="15" s="1"/>
  <c r="L61" i="15" s="1"/>
  <c r="N129" i="1"/>
  <c r="K18" i="15" s="1"/>
  <c r="K61" i="15" s="1"/>
  <c r="M129" i="1"/>
  <c r="J18" i="15" s="1"/>
  <c r="J61" i="15" s="1"/>
  <c r="L129" i="1"/>
  <c r="I18" i="15" s="1"/>
  <c r="I61" i="15" s="1"/>
  <c r="K129" i="1"/>
  <c r="H18" i="15" s="1"/>
  <c r="H61" i="15" s="1"/>
  <c r="J129" i="1"/>
  <c r="G18" i="15" s="1"/>
  <c r="G61" i="15" s="1"/>
  <c r="I129" i="1"/>
  <c r="F18" i="15" s="1"/>
  <c r="F61" i="15" s="1"/>
  <c r="H129" i="1"/>
  <c r="E18" i="15" s="1"/>
  <c r="E61" i="15" s="1"/>
  <c r="G129" i="1"/>
  <c r="D18" i="15" s="1"/>
  <c r="D61" i="15" s="1"/>
  <c r="AL128" i="1"/>
  <c r="AI17" i="15" s="1"/>
  <c r="AI60" i="15" s="1"/>
  <c r="AK128" i="1"/>
  <c r="AH17" i="15" s="1"/>
  <c r="AH60" i="15" s="1"/>
  <c r="AJ128" i="1"/>
  <c r="AG17" i="15" s="1"/>
  <c r="AG60" i="15" s="1"/>
  <c r="AI128" i="1"/>
  <c r="AF17" i="15" s="1"/>
  <c r="AF60" i="15" s="1"/>
  <c r="AH128" i="1"/>
  <c r="AE17" i="15" s="1"/>
  <c r="AE60" i="15" s="1"/>
  <c r="AG128" i="1"/>
  <c r="AD17" i="15" s="1"/>
  <c r="AD60" i="15" s="1"/>
  <c r="AF128" i="1"/>
  <c r="AC17" i="15" s="1"/>
  <c r="AC60" i="15" s="1"/>
  <c r="AE128" i="1"/>
  <c r="AB17" i="15" s="1"/>
  <c r="AB60" i="15" s="1"/>
  <c r="AD128" i="1"/>
  <c r="AA17" i="15" s="1"/>
  <c r="AA60" i="15" s="1"/>
  <c r="AC128" i="1"/>
  <c r="Z17" i="15" s="1"/>
  <c r="Z60" i="15" s="1"/>
  <c r="AB128" i="1"/>
  <c r="Y17" i="15" s="1"/>
  <c r="Y60" i="15" s="1"/>
  <c r="AA128" i="1"/>
  <c r="X17" i="15" s="1"/>
  <c r="X60" i="15" s="1"/>
  <c r="Z128" i="1"/>
  <c r="W17" i="15" s="1"/>
  <c r="W60" i="15" s="1"/>
  <c r="Y128" i="1"/>
  <c r="V17" i="15" s="1"/>
  <c r="V60" i="15" s="1"/>
  <c r="X128" i="1"/>
  <c r="U17" i="15" s="1"/>
  <c r="U60" i="15" s="1"/>
  <c r="W128" i="1"/>
  <c r="T17" i="15" s="1"/>
  <c r="T60" i="15" s="1"/>
  <c r="V128" i="1"/>
  <c r="S17" i="15" s="1"/>
  <c r="S60" i="15" s="1"/>
  <c r="U128" i="1"/>
  <c r="R17" i="15" s="1"/>
  <c r="R60" i="15" s="1"/>
  <c r="T128" i="1"/>
  <c r="Q17" i="15" s="1"/>
  <c r="Q60" i="15" s="1"/>
  <c r="S128" i="1"/>
  <c r="P17" i="15" s="1"/>
  <c r="P60" i="15" s="1"/>
  <c r="R128" i="1"/>
  <c r="O17" i="15" s="1"/>
  <c r="O60" i="15" s="1"/>
  <c r="Q128" i="1"/>
  <c r="N17" i="15" s="1"/>
  <c r="N60" i="15" s="1"/>
  <c r="P128" i="1"/>
  <c r="M17" i="15" s="1"/>
  <c r="M60" i="15" s="1"/>
  <c r="O128" i="1"/>
  <c r="L17" i="15" s="1"/>
  <c r="L60" i="15" s="1"/>
  <c r="N128" i="1"/>
  <c r="K17" i="15" s="1"/>
  <c r="K60" i="15" s="1"/>
  <c r="M128" i="1"/>
  <c r="J17" i="15" s="1"/>
  <c r="J60" i="15" s="1"/>
  <c r="L128" i="1"/>
  <c r="I17" i="15" s="1"/>
  <c r="I60" i="15" s="1"/>
  <c r="K128" i="1"/>
  <c r="H17" i="15" s="1"/>
  <c r="H60" i="15" s="1"/>
  <c r="J128" i="1"/>
  <c r="G17" i="15" s="1"/>
  <c r="G60" i="15" s="1"/>
  <c r="I128" i="1"/>
  <c r="F17" i="15" s="1"/>
  <c r="F60" i="15" s="1"/>
  <c r="H128" i="1"/>
  <c r="E17" i="15" s="1"/>
  <c r="E60" i="15" s="1"/>
  <c r="G128" i="1"/>
  <c r="D17" i="15" s="1"/>
  <c r="D60" i="15" s="1"/>
  <c r="AL127" i="1"/>
  <c r="AI16" i="15" s="1"/>
  <c r="AI59" i="15" s="1"/>
  <c r="AK127" i="1"/>
  <c r="AH16" i="15" s="1"/>
  <c r="AH59" i="15" s="1"/>
  <c r="AJ127" i="1"/>
  <c r="AG16" i="15" s="1"/>
  <c r="AG59" i="15" s="1"/>
  <c r="AI127" i="1"/>
  <c r="AF16" i="15" s="1"/>
  <c r="AF59" i="15" s="1"/>
  <c r="AH127" i="1"/>
  <c r="AE16" i="15" s="1"/>
  <c r="AE59" i="15" s="1"/>
  <c r="AG127" i="1"/>
  <c r="AD16" i="15" s="1"/>
  <c r="AD59" i="15" s="1"/>
  <c r="AF127" i="1"/>
  <c r="AC16" i="15" s="1"/>
  <c r="AC59" i="15" s="1"/>
  <c r="AE127" i="1"/>
  <c r="AB16" i="15" s="1"/>
  <c r="AB59" i="15" s="1"/>
  <c r="AD127" i="1"/>
  <c r="AA16" i="15" s="1"/>
  <c r="AA59" i="15" s="1"/>
  <c r="AC127" i="1"/>
  <c r="Z16" i="15" s="1"/>
  <c r="Z59" i="15" s="1"/>
  <c r="AB127" i="1"/>
  <c r="Y16" i="15" s="1"/>
  <c r="Y59" i="15" s="1"/>
  <c r="AA127" i="1"/>
  <c r="X16" i="15" s="1"/>
  <c r="X59" i="15" s="1"/>
  <c r="Z127" i="1"/>
  <c r="W16" i="15" s="1"/>
  <c r="W59" i="15" s="1"/>
  <c r="Y127" i="1"/>
  <c r="V16" i="15" s="1"/>
  <c r="V59" i="15" s="1"/>
  <c r="X127" i="1"/>
  <c r="U16" i="15" s="1"/>
  <c r="U59" i="15" s="1"/>
  <c r="W127" i="1"/>
  <c r="T16" i="15" s="1"/>
  <c r="T59" i="15" s="1"/>
  <c r="V127" i="1"/>
  <c r="S16" i="15" s="1"/>
  <c r="S59" i="15" s="1"/>
  <c r="U127" i="1"/>
  <c r="R16" i="15" s="1"/>
  <c r="R59" i="15" s="1"/>
  <c r="T127" i="1"/>
  <c r="Q16" i="15" s="1"/>
  <c r="Q59" i="15" s="1"/>
  <c r="S127" i="1"/>
  <c r="P16" i="15" s="1"/>
  <c r="P59" i="15" s="1"/>
  <c r="R127" i="1"/>
  <c r="O16" i="15" s="1"/>
  <c r="O59" i="15" s="1"/>
  <c r="Q127" i="1"/>
  <c r="N16" i="15" s="1"/>
  <c r="N59" i="15" s="1"/>
  <c r="P127" i="1"/>
  <c r="M16" i="15" s="1"/>
  <c r="M59" i="15" s="1"/>
  <c r="O127" i="1"/>
  <c r="L16" i="15" s="1"/>
  <c r="L59" i="15" s="1"/>
  <c r="N127" i="1"/>
  <c r="K16" i="15" s="1"/>
  <c r="K59" i="15" s="1"/>
  <c r="M127" i="1"/>
  <c r="J16" i="15" s="1"/>
  <c r="J59" i="15" s="1"/>
  <c r="L127" i="1"/>
  <c r="I16" i="15" s="1"/>
  <c r="I59" i="15" s="1"/>
  <c r="K127" i="1"/>
  <c r="H16" i="15" s="1"/>
  <c r="H59" i="15" s="1"/>
  <c r="J127" i="1"/>
  <c r="G16" i="15" s="1"/>
  <c r="G59" i="15" s="1"/>
  <c r="I127" i="1"/>
  <c r="F16" i="15" s="1"/>
  <c r="F59" i="15" s="1"/>
  <c r="H127" i="1"/>
  <c r="E16" i="15" s="1"/>
  <c r="E59" i="15" s="1"/>
  <c r="G127" i="1"/>
  <c r="D16" i="15" s="1"/>
  <c r="D59" i="15" s="1"/>
  <c r="AL126" i="1"/>
  <c r="AI15" i="15" s="1"/>
  <c r="AI58" i="15" s="1"/>
  <c r="AK126" i="1"/>
  <c r="AH15" i="15" s="1"/>
  <c r="AH58" i="15" s="1"/>
  <c r="AJ126" i="1"/>
  <c r="AG15" i="15" s="1"/>
  <c r="AG58" i="15" s="1"/>
  <c r="AI126" i="1"/>
  <c r="AF15" i="15" s="1"/>
  <c r="AF58" i="15" s="1"/>
  <c r="AH126" i="1"/>
  <c r="AE15" i="15" s="1"/>
  <c r="AE58" i="15" s="1"/>
  <c r="AG126" i="1"/>
  <c r="AD15" i="15" s="1"/>
  <c r="AD58" i="15" s="1"/>
  <c r="AF126" i="1"/>
  <c r="AC15" i="15" s="1"/>
  <c r="AC58" i="15" s="1"/>
  <c r="AE126" i="1"/>
  <c r="AB15" i="15" s="1"/>
  <c r="AB58" i="15" s="1"/>
  <c r="AD126" i="1"/>
  <c r="AA15" i="15" s="1"/>
  <c r="AA58" i="15" s="1"/>
  <c r="AC126" i="1"/>
  <c r="Z15" i="15" s="1"/>
  <c r="Z58" i="15" s="1"/>
  <c r="AB126" i="1"/>
  <c r="Y15" i="15" s="1"/>
  <c r="Y58" i="15" s="1"/>
  <c r="AA126" i="1"/>
  <c r="X15" i="15" s="1"/>
  <c r="X58" i="15" s="1"/>
  <c r="Z126" i="1"/>
  <c r="W15" i="15" s="1"/>
  <c r="W58" i="15" s="1"/>
  <c r="Y126" i="1"/>
  <c r="V15" i="15" s="1"/>
  <c r="V58" i="15" s="1"/>
  <c r="X126" i="1"/>
  <c r="U15" i="15" s="1"/>
  <c r="U58" i="15" s="1"/>
  <c r="W126" i="1"/>
  <c r="T15" i="15" s="1"/>
  <c r="T58" i="15" s="1"/>
  <c r="V126" i="1"/>
  <c r="S15" i="15" s="1"/>
  <c r="S58" i="15" s="1"/>
  <c r="U126" i="1"/>
  <c r="R15" i="15" s="1"/>
  <c r="R58" i="15" s="1"/>
  <c r="T126" i="1"/>
  <c r="Q15" i="15" s="1"/>
  <c r="Q58" i="15" s="1"/>
  <c r="S126" i="1"/>
  <c r="P15" i="15" s="1"/>
  <c r="P58" i="15" s="1"/>
  <c r="R126" i="1"/>
  <c r="O15" i="15" s="1"/>
  <c r="O58" i="15" s="1"/>
  <c r="Q126" i="1"/>
  <c r="N15" i="15" s="1"/>
  <c r="N58" i="15" s="1"/>
  <c r="P126" i="1"/>
  <c r="M15" i="15" s="1"/>
  <c r="M58" i="15" s="1"/>
  <c r="O126" i="1"/>
  <c r="L15" i="15" s="1"/>
  <c r="L58" i="15" s="1"/>
  <c r="N126" i="1"/>
  <c r="K15" i="15" s="1"/>
  <c r="K58" i="15" s="1"/>
  <c r="M126" i="1"/>
  <c r="J15" i="15" s="1"/>
  <c r="J58" i="15" s="1"/>
  <c r="L126" i="1"/>
  <c r="I15" i="15" s="1"/>
  <c r="I58" i="15" s="1"/>
  <c r="K126" i="1"/>
  <c r="H15" i="15" s="1"/>
  <c r="H58" i="15" s="1"/>
  <c r="J126" i="1"/>
  <c r="G15" i="15" s="1"/>
  <c r="G58" i="15" s="1"/>
  <c r="I126" i="1"/>
  <c r="F15" i="15" s="1"/>
  <c r="F58" i="15" s="1"/>
  <c r="H126" i="1"/>
  <c r="E15" i="15" s="1"/>
  <c r="E58" i="15" s="1"/>
  <c r="G126" i="1"/>
  <c r="D15" i="15" s="1"/>
  <c r="D58" i="15" s="1"/>
  <c r="AQ125" i="1"/>
  <c r="AN14" i="15" s="1"/>
  <c r="AN57" i="15" s="1"/>
  <c r="AO125" i="1"/>
  <c r="AL14" i="15" s="1"/>
  <c r="AL57" i="15" s="1"/>
  <c r="AL153" i="15" s="1"/>
  <c r="AN125" i="1"/>
  <c r="AK14" i="15" s="1"/>
  <c r="AK57" i="15" s="1"/>
  <c r="AK153" i="15" s="1"/>
  <c r="AM125" i="1"/>
  <c r="AJ14" i="15" s="1"/>
  <c r="AJ57" i="15" s="1"/>
  <c r="AL125" i="1"/>
  <c r="AI14" i="15" s="1"/>
  <c r="AI57" i="15" s="1"/>
  <c r="AK125" i="1"/>
  <c r="AH14" i="15" s="1"/>
  <c r="AH57" i="15" s="1"/>
  <c r="AJ125" i="1"/>
  <c r="AG14" i="15" s="1"/>
  <c r="AG57" i="15" s="1"/>
  <c r="AI125" i="1"/>
  <c r="AF14" i="15" s="1"/>
  <c r="AF57" i="15" s="1"/>
  <c r="AH125" i="1"/>
  <c r="AE14" i="15" s="1"/>
  <c r="AE57" i="15" s="1"/>
  <c r="AG125" i="1"/>
  <c r="AD14" i="15" s="1"/>
  <c r="AD57" i="15" s="1"/>
  <c r="AF125" i="1"/>
  <c r="AC14" i="15" s="1"/>
  <c r="AC57" i="15" s="1"/>
  <c r="AE125" i="1"/>
  <c r="AB14" i="15" s="1"/>
  <c r="AB57" i="15" s="1"/>
  <c r="AD125" i="1"/>
  <c r="AA14" i="15" s="1"/>
  <c r="AA57" i="15" s="1"/>
  <c r="AC125" i="1"/>
  <c r="Z14" i="15" s="1"/>
  <c r="Z57" i="15" s="1"/>
  <c r="AB125" i="1"/>
  <c r="Y14" i="15" s="1"/>
  <c r="Y57" i="15" s="1"/>
  <c r="AA125" i="1"/>
  <c r="X14" i="15" s="1"/>
  <c r="X57" i="15" s="1"/>
  <c r="Z125" i="1"/>
  <c r="W14" i="15" s="1"/>
  <c r="W57" i="15" s="1"/>
  <c r="Y125" i="1"/>
  <c r="V14" i="15" s="1"/>
  <c r="V57" i="15" s="1"/>
  <c r="X125" i="1"/>
  <c r="U14" i="15" s="1"/>
  <c r="U57" i="15" s="1"/>
  <c r="W125" i="1"/>
  <c r="T14" i="15" s="1"/>
  <c r="T57" i="15" s="1"/>
  <c r="V125" i="1"/>
  <c r="S14" i="15" s="1"/>
  <c r="S57" i="15" s="1"/>
  <c r="U125" i="1"/>
  <c r="R14" i="15" s="1"/>
  <c r="R57" i="15" s="1"/>
  <c r="T125" i="1"/>
  <c r="Q14" i="15" s="1"/>
  <c r="Q57" i="15" s="1"/>
  <c r="S125" i="1"/>
  <c r="P14" i="15" s="1"/>
  <c r="P57" i="15" s="1"/>
  <c r="R125" i="1"/>
  <c r="O14" i="15" s="1"/>
  <c r="O57" i="15" s="1"/>
  <c r="Q125" i="1"/>
  <c r="N14" i="15" s="1"/>
  <c r="N57" i="15" s="1"/>
  <c r="P125" i="1"/>
  <c r="M14" i="15" s="1"/>
  <c r="M57" i="15" s="1"/>
  <c r="O125" i="1"/>
  <c r="L14" i="15" s="1"/>
  <c r="L57" i="15" s="1"/>
  <c r="N125" i="1"/>
  <c r="K14" i="15" s="1"/>
  <c r="K57" i="15" s="1"/>
  <c r="M125" i="1"/>
  <c r="J14" i="15" s="1"/>
  <c r="J57" i="15" s="1"/>
  <c r="L125" i="1"/>
  <c r="I14" i="15" s="1"/>
  <c r="I57" i="15" s="1"/>
  <c r="K125" i="1"/>
  <c r="H14" i="15" s="1"/>
  <c r="H57" i="15" s="1"/>
  <c r="J125" i="1"/>
  <c r="G14" i="15" s="1"/>
  <c r="G57" i="15" s="1"/>
  <c r="I125" i="1"/>
  <c r="F14" i="15" s="1"/>
  <c r="F57" i="15" s="1"/>
  <c r="H125" i="1"/>
  <c r="E14" i="15" s="1"/>
  <c r="E57" i="15" s="1"/>
  <c r="G125" i="1"/>
  <c r="D14" i="15" s="1"/>
  <c r="D57" i="15" s="1"/>
  <c r="AQ124" i="1"/>
  <c r="AN13" i="15" s="1"/>
  <c r="AN56" i="15" s="1"/>
  <c r="AO124" i="1"/>
  <c r="AL13" i="15" s="1"/>
  <c r="AL56" i="15" s="1"/>
  <c r="AL152" i="15" s="1"/>
  <c r="AN124" i="1"/>
  <c r="AK13" i="15" s="1"/>
  <c r="AK56" i="15" s="1"/>
  <c r="AM124" i="1"/>
  <c r="AJ13" i="15" s="1"/>
  <c r="AJ56" i="15" s="1"/>
  <c r="AL124" i="1"/>
  <c r="AI13" i="15" s="1"/>
  <c r="AI56" i="15" s="1"/>
  <c r="AK124" i="1"/>
  <c r="AH13" i="15" s="1"/>
  <c r="AH56" i="15" s="1"/>
  <c r="AJ124" i="1"/>
  <c r="AG13" i="15" s="1"/>
  <c r="AG56" i="15" s="1"/>
  <c r="AI124" i="1"/>
  <c r="AF13" i="15" s="1"/>
  <c r="AF56" i="15" s="1"/>
  <c r="AH124" i="1"/>
  <c r="AE13" i="15" s="1"/>
  <c r="AE56" i="15" s="1"/>
  <c r="AG124" i="1"/>
  <c r="AD13" i="15" s="1"/>
  <c r="AD56" i="15" s="1"/>
  <c r="AF124" i="1"/>
  <c r="AC13" i="15" s="1"/>
  <c r="AC56" i="15" s="1"/>
  <c r="AE124" i="1"/>
  <c r="AB13" i="15" s="1"/>
  <c r="AB56" i="15" s="1"/>
  <c r="AD124" i="1"/>
  <c r="AA13" i="15" s="1"/>
  <c r="AA56" i="15" s="1"/>
  <c r="AC124" i="1"/>
  <c r="Z13" i="15" s="1"/>
  <c r="Z56" i="15" s="1"/>
  <c r="AB124" i="1"/>
  <c r="Y13" i="15" s="1"/>
  <c r="Y56" i="15" s="1"/>
  <c r="AA124" i="1"/>
  <c r="X13" i="15" s="1"/>
  <c r="X56" i="15" s="1"/>
  <c r="Z124" i="1"/>
  <c r="W13" i="15" s="1"/>
  <c r="W56" i="15" s="1"/>
  <c r="Y124" i="1"/>
  <c r="V13" i="15" s="1"/>
  <c r="V56" i="15" s="1"/>
  <c r="X124" i="1"/>
  <c r="U13" i="15" s="1"/>
  <c r="U56" i="15" s="1"/>
  <c r="W124" i="1"/>
  <c r="T13" i="15" s="1"/>
  <c r="T56" i="15" s="1"/>
  <c r="V124" i="1"/>
  <c r="S13" i="15" s="1"/>
  <c r="S56" i="15" s="1"/>
  <c r="U124" i="1"/>
  <c r="R13" i="15" s="1"/>
  <c r="R56" i="15" s="1"/>
  <c r="T124" i="1"/>
  <c r="Q13" i="15" s="1"/>
  <c r="Q56" i="15" s="1"/>
  <c r="S124" i="1"/>
  <c r="P13" i="15" s="1"/>
  <c r="P56" i="15" s="1"/>
  <c r="R124" i="1"/>
  <c r="O13" i="15" s="1"/>
  <c r="O56" i="15" s="1"/>
  <c r="Q124" i="1"/>
  <c r="N13" i="15" s="1"/>
  <c r="N56" i="15" s="1"/>
  <c r="P124" i="1"/>
  <c r="M13" i="15" s="1"/>
  <c r="M56" i="15" s="1"/>
  <c r="O124" i="1"/>
  <c r="L13" i="15" s="1"/>
  <c r="L56" i="15" s="1"/>
  <c r="N124" i="1"/>
  <c r="K13" i="15" s="1"/>
  <c r="K56" i="15" s="1"/>
  <c r="M124" i="1"/>
  <c r="J13" i="15" s="1"/>
  <c r="J56" i="15" s="1"/>
  <c r="L124" i="1"/>
  <c r="I13" i="15" s="1"/>
  <c r="I56" i="15" s="1"/>
  <c r="K124" i="1"/>
  <c r="H13" i="15" s="1"/>
  <c r="H56" i="15" s="1"/>
  <c r="J124" i="1"/>
  <c r="G13" i="15" s="1"/>
  <c r="G56" i="15" s="1"/>
  <c r="I124" i="1"/>
  <c r="F13" i="15" s="1"/>
  <c r="F56" i="15" s="1"/>
  <c r="H124" i="1"/>
  <c r="E13" i="15" s="1"/>
  <c r="E56" i="15" s="1"/>
  <c r="G124" i="1"/>
  <c r="D13" i="15" s="1"/>
  <c r="D56" i="15" s="1"/>
  <c r="AQ123" i="1"/>
  <c r="AN12" i="15" s="1"/>
  <c r="AN55" i="15" s="1"/>
  <c r="AN151" i="15" s="1"/>
  <c r="AO123" i="1"/>
  <c r="AL12" i="15" s="1"/>
  <c r="AL55" i="15" s="1"/>
  <c r="AL151" i="15" s="1"/>
  <c r="AN123" i="1"/>
  <c r="AK12" i="15" s="1"/>
  <c r="AK55" i="15" s="1"/>
  <c r="AK151" i="15" s="1"/>
  <c r="AM123" i="1"/>
  <c r="AJ12" i="15" s="1"/>
  <c r="AJ55" i="15" s="1"/>
  <c r="AJ151" i="15" s="1"/>
  <c r="AL123" i="1"/>
  <c r="AI12" i="15" s="1"/>
  <c r="AI55" i="15" s="1"/>
  <c r="AK123" i="1"/>
  <c r="AH12" i="15" s="1"/>
  <c r="AH55" i="15" s="1"/>
  <c r="AJ123" i="1"/>
  <c r="AG12" i="15" s="1"/>
  <c r="AG55" i="15" s="1"/>
  <c r="AI123" i="1"/>
  <c r="AF12" i="15" s="1"/>
  <c r="AF55" i="15" s="1"/>
  <c r="AH123" i="1"/>
  <c r="AE12" i="15" s="1"/>
  <c r="AE55" i="15" s="1"/>
  <c r="AG123" i="1"/>
  <c r="AD12" i="15" s="1"/>
  <c r="AD55" i="15" s="1"/>
  <c r="AF123" i="1"/>
  <c r="AC12" i="15" s="1"/>
  <c r="AC55" i="15" s="1"/>
  <c r="AE123" i="1"/>
  <c r="AB12" i="15" s="1"/>
  <c r="AB55" i="15" s="1"/>
  <c r="AD123" i="1"/>
  <c r="AA12" i="15" s="1"/>
  <c r="AA55" i="15" s="1"/>
  <c r="AC123" i="1"/>
  <c r="Z12" i="15" s="1"/>
  <c r="Z55" i="15" s="1"/>
  <c r="AB123" i="1"/>
  <c r="Y12" i="15" s="1"/>
  <c r="Y55" i="15" s="1"/>
  <c r="AA123" i="1"/>
  <c r="X12" i="15" s="1"/>
  <c r="X55" i="15" s="1"/>
  <c r="Z123" i="1"/>
  <c r="W12" i="15" s="1"/>
  <c r="W55" i="15" s="1"/>
  <c r="Y123" i="1"/>
  <c r="V12" i="15" s="1"/>
  <c r="V55" i="15" s="1"/>
  <c r="X123" i="1"/>
  <c r="U12" i="15" s="1"/>
  <c r="U55" i="15" s="1"/>
  <c r="W123" i="1"/>
  <c r="T12" i="15" s="1"/>
  <c r="T55" i="15" s="1"/>
  <c r="V123" i="1"/>
  <c r="S12" i="15" s="1"/>
  <c r="S55" i="15" s="1"/>
  <c r="U123" i="1"/>
  <c r="R12" i="15" s="1"/>
  <c r="R55" i="15" s="1"/>
  <c r="T123" i="1"/>
  <c r="Q12" i="15" s="1"/>
  <c r="Q55" i="15" s="1"/>
  <c r="S123" i="1"/>
  <c r="P12" i="15" s="1"/>
  <c r="P55" i="15" s="1"/>
  <c r="R123" i="1"/>
  <c r="O12" i="15" s="1"/>
  <c r="O55" i="15" s="1"/>
  <c r="Q123" i="1"/>
  <c r="N12" i="15" s="1"/>
  <c r="N55" i="15" s="1"/>
  <c r="P123" i="1"/>
  <c r="M12" i="15" s="1"/>
  <c r="M55" i="15" s="1"/>
  <c r="O123" i="1"/>
  <c r="L12" i="15" s="1"/>
  <c r="L55" i="15" s="1"/>
  <c r="N123" i="1"/>
  <c r="K12" i="15" s="1"/>
  <c r="K55" i="15" s="1"/>
  <c r="M123" i="1"/>
  <c r="J12" i="15" s="1"/>
  <c r="J55" i="15" s="1"/>
  <c r="L123" i="1"/>
  <c r="I12" i="15" s="1"/>
  <c r="I55" i="15" s="1"/>
  <c r="K123" i="1"/>
  <c r="H12" i="15" s="1"/>
  <c r="H55" i="15" s="1"/>
  <c r="J123" i="1"/>
  <c r="G12" i="15" s="1"/>
  <c r="G55" i="15" s="1"/>
  <c r="I123" i="1"/>
  <c r="F12" i="15" s="1"/>
  <c r="F55" i="15" s="1"/>
  <c r="H123" i="1"/>
  <c r="E12" i="15" s="1"/>
  <c r="E55" i="15" s="1"/>
  <c r="G123" i="1"/>
  <c r="D12" i="15" s="1"/>
  <c r="D55" i="15" s="1"/>
  <c r="AQ122" i="1"/>
  <c r="AN11" i="15" s="1"/>
  <c r="AN54" i="15" s="1"/>
  <c r="AO122" i="1"/>
  <c r="AL11" i="15" s="1"/>
  <c r="AL54" i="15" s="1"/>
  <c r="AL150" i="15" s="1"/>
  <c r="AN122" i="1"/>
  <c r="AK11" i="15" s="1"/>
  <c r="AK54" i="15" s="1"/>
  <c r="AK150" i="15" s="1"/>
  <c r="AM122" i="1"/>
  <c r="AJ11" i="15" s="1"/>
  <c r="AJ54" i="15" s="1"/>
  <c r="AJ150" i="15" s="1"/>
  <c r="AL122" i="1"/>
  <c r="AI11" i="15" s="1"/>
  <c r="AI54" i="15" s="1"/>
  <c r="AK122" i="1"/>
  <c r="AH11" i="15" s="1"/>
  <c r="AH54" i="15" s="1"/>
  <c r="AJ122" i="1"/>
  <c r="AG11" i="15" s="1"/>
  <c r="AG54" i="15" s="1"/>
  <c r="AI122" i="1"/>
  <c r="AF11" i="15" s="1"/>
  <c r="AF54" i="15" s="1"/>
  <c r="AH122" i="1"/>
  <c r="AE11" i="15" s="1"/>
  <c r="AE54" i="15" s="1"/>
  <c r="AG122" i="1"/>
  <c r="AD11" i="15" s="1"/>
  <c r="AD54" i="15" s="1"/>
  <c r="AF122" i="1"/>
  <c r="AC11" i="15" s="1"/>
  <c r="AC54" i="15" s="1"/>
  <c r="AE122" i="1"/>
  <c r="AB11" i="15" s="1"/>
  <c r="AB54" i="15" s="1"/>
  <c r="AD122" i="1"/>
  <c r="AA11" i="15" s="1"/>
  <c r="AA54" i="15" s="1"/>
  <c r="AC122" i="1"/>
  <c r="Z11" i="15" s="1"/>
  <c r="Z54" i="15" s="1"/>
  <c r="AB122" i="1"/>
  <c r="Y11" i="15" s="1"/>
  <c r="Y54" i="15" s="1"/>
  <c r="AA122" i="1"/>
  <c r="X11" i="15" s="1"/>
  <c r="X54" i="15" s="1"/>
  <c r="Z122" i="1"/>
  <c r="W11" i="15" s="1"/>
  <c r="W54" i="15" s="1"/>
  <c r="Y122" i="1"/>
  <c r="V11" i="15" s="1"/>
  <c r="V54" i="15" s="1"/>
  <c r="X122" i="1"/>
  <c r="U11" i="15" s="1"/>
  <c r="U54" i="15" s="1"/>
  <c r="W122" i="1"/>
  <c r="T11" i="15" s="1"/>
  <c r="T54" i="15" s="1"/>
  <c r="V122" i="1"/>
  <c r="S11" i="15" s="1"/>
  <c r="S54" i="15" s="1"/>
  <c r="U122" i="1"/>
  <c r="R11" i="15" s="1"/>
  <c r="R54" i="15" s="1"/>
  <c r="T122" i="1"/>
  <c r="Q11" i="15" s="1"/>
  <c r="Q54" i="15" s="1"/>
  <c r="S122" i="1"/>
  <c r="P11" i="15" s="1"/>
  <c r="P54" i="15" s="1"/>
  <c r="R122" i="1"/>
  <c r="O11" i="15" s="1"/>
  <c r="O54" i="15" s="1"/>
  <c r="Q122" i="1"/>
  <c r="N11" i="15" s="1"/>
  <c r="N54" i="15" s="1"/>
  <c r="P122" i="1"/>
  <c r="M11" i="15" s="1"/>
  <c r="M54" i="15" s="1"/>
  <c r="O122" i="1"/>
  <c r="L11" i="15" s="1"/>
  <c r="L54" i="15" s="1"/>
  <c r="N122" i="1"/>
  <c r="K11" i="15" s="1"/>
  <c r="K54" i="15" s="1"/>
  <c r="M122" i="1"/>
  <c r="J11" i="15" s="1"/>
  <c r="J54" i="15" s="1"/>
  <c r="L122" i="1"/>
  <c r="I11" i="15" s="1"/>
  <c r="I54" i="15" s="1"/>
  <c r="K122" i="1"/>
  <c r="H11" i="15" s="1"/>
  <c r="H54" i="15" s="1"/>
  <c r="J122" i="1"/>
  <c r="G11" i="15" s="1"/>
  <c r="G54" i="15" s="1"/>
  <c r="I122" i="1"/>
  <c r="F11" i="15" s="1"/>
  <c r="F54" i="15" s="1"/>
  <c r="H122" i="1"/>
  <c r="E11" i="15" s="1"/>
  <c r="E54" i="15" s="1"/>
  <c r="G122" i="1"/>
  <c r="D11" i="15" s="1"/>
  <c r="D54" i="15" s="1"/>
  <c r="AQ121" i="1"/>
  <c r="AN10" i="15" s="1"/>
  <c r="AN53" i="15" s="1"/>
  <c r="AP121" i="1"/>
  <c r="AM10" i="15" s="1"/>
  <c r="AM53" i="15" s="1"/>
  <c r="AO121" i="1"/>
  <c r="AL10" i="15" s="1"/>
  <c r="AL53" i="15" s="1"/>
  <c r="AN121" i="1"/>
  <c r="AK10" i="15" s="1"/>
  <c r="AK53" i="15" s="1"/>
  <c r="AK149" i="15" s="1"/>
  <c r="AM121" i="1"/>
  <c r="AJ10" i="15" s="1"/>
  <c r="AJ53" i="15" s="1"/>
  <c r="AJ149" i="15" s="1"/>
  <c r="AL121" i="1"/>
  <c r="AI10" i="15" s="1"/>
  <c r="AI53" i="15" s="1"/>
  <c r="AK121" i="1"/>
  <c r="AH10" i="15" s="1"/>
  <c r="AH53" i="15" s="1"/>
  <c r="AJ121" i="1"/>
  <c r="AG10" i="15" s="1"/>
  <c r="AG53" i="15" s="1"/>
  <c r="AI121" i="1"/>
  <c r="AF10" i="15" s="1"/>
  <c r="AF53" i="15" s="1"/>
  <c r="AH121" i="1"/>
  <c r="AE10" i="15" s="1"/>
  <c r="AE53" i="15" s="1"/>
  <c r="AG121" i="1"/>
  <c r="AD10" i="15" s="1"/>
  <c r="AD53" i="15" s="1"/>
  <c r="AF121" i="1"/>
  <c r="AC10" i="15" s="1"/>
  <c r="AC53" i="15" s="1"/>
  <c r="AE121" i="1"/>
  <c r="AB10" i="15" s="1"/>
  <c r="AB53" i="15" s="1"/>
  <c r="AD121" i="1"/>
  <c r="AA10" i="15" s="1"/>
  <c r="AA53" i="15" s="1"/>
  <c r="AC121" i="1"/>
  <c r="Z10" i="15" s="1"/>
  <c r="Z53" i="15" s="1"/>
  <c r="AB121" i="1"/>
  <c r="Y10" i="15" s="1"/>
  <c r="Y53" i="15" s="1"/>
  <c r="AA121" i="1"/>
  <c r="X10" i="15" s="1"/>
  <c r="X53" i="15" s="1"/>
  <c r="Z121" i="1"/>
  <c r="W10" i="15" s="1"/>
  <c r="W53" i="15" s="1"/>
  <c r="Y121" i="1"/>
  <c r="V10" i="15" s="1"/>
  <c r="V53" i="15" s="1"/>
  <c r="X121" i="1"/>
  <c r="U10" i="15" s="1"/>
  <c r="U53" i="15" s="1"/>
  <c r="W121" i="1"/>
  <c r="T10" i="15" s="1"/>
  <c r="T53" i="15" s="1"/>
  <c r="V121" i="1"/>
  <c r="S10" i="15" s="1"/>
  <c r="S53" i="15" s="1"/>
  <c r="U121" i="1"/>
  <c r="R10" i="15" s="1"/>
  <c r="R53" i="15" s="1"/>
  <c r="T121" i="1"/>
  <c r="Q10" i="15" s="1"/>
  <c r="Q53" i="15" s="1"/>
  <c r="S121" i="1"/>
  <c r="P10" i="15" s="1"/>
  <c r="P53" i="15" s="1"/>
  <c r="R121" i="1"/>
  <c r="O10" i="15" s="1"/>
  <c r="O53" i="15" s="1"/>
  <c r="Q121" i="1"/>
  <c r="N10" i="15" s="1"/>
  <c r="N53" i="15" s="1"/>
  <c r="P121" i="1"/>
  <c r="M10" i="15" s="1"/>
  <c r="M53" i="15" s="1"/>
  <c r="O121" i="1"/>
  <c r="L10" i="15" s="1"/>
  <c r="L53" i="15" s="1"/>
  <c r="N121" i="1"/>
  <c r="K10" i="15" s="1"/>
  <c r="K53" i="15" s="1"/>
  <c r="M121" i="1"/>
  <c r="J10" i="15" s="1"/>
  <c r="J53" i="15" s="1"/>
  <c r="L121" i="1"/>
  <c r="I10" i="15" s="1"/>
  <c r="I53" i="15" s="1"/>
  <c r="K121" i="1"/>
  <c r="H10" i="15" s="1"/>
  <c r="H53" i="15" s="1"/>
  <c r="J121" i="1"/>
  <c r="G10" i="15" s="1"/>
  <c r="G53" i="15" s="1"/>
  <c r="I121" i="1"/>
  <c r="F10" i="15" s="1"/>
  <c r="F53" i="15" s="1"/>
  <c r="H121" i="1"/>
  <c r="E10" i="15" s="1"/>
  <c r="E53" i="15" s="1"/>
  <c r="G121" i="1"/>
  <c r="D10" i="15" s="1"/>
  <c r="D53" i="15" s="1"/>
  <c r="AQ120" i="1"/>
  <c r="AN9" i="15" s="1"/>
  <c r="AN52" i="15" s="1"/>
  <c r="AN148" i="15" s="1"/>
  <c r="AP120" i="1"/>
  <c r="AM9" i="15" s="1"/>
  <c r="AM52" i="15" s="1"/>
  <c r="AO120" i="1"/>
  <c r="AL9" i="15" s="1"/>
  <c r="AL52" i="15" s="1"/>
  <c r="AL148" i="15" s="1"/>
  <c r="AN120" i="1"/>
  <c r="AK9" i="15" s="1"/>
  <c r="AK52" i="15" s="1"/>
  <c r="AM120" i="1"/>
  <c r="AJ9" i="15" s="1"/>
  <c r="AJ52" i="15" s="1"/>
  <c r="AJ148" i="15" s="1"/>
  <c r="AL120" i="1"/>
  <c r="AI9" i="15" s="1"/>
  <c r="AI52" i="15" s="1"/>
  <c r="AK120" i="1"/>
  <c r="AH9" i="15" s="1"/>
  <c r="AH52" i="15" s="1"/>
  <c r="AJ120" i="1"/>
  <c r="AG9" i="15" s="1"/>
  <c r="AG52" i="15" s="1"/>
  <c r="AI120" i="1"/>
  <c r="AF9" i="15" s="1"/>
  <c r="AF52" i="15" s="1"/>
  <c r="AH120" i="1"/>
  <c r="AE9" i="15" s="1"/>
  <c r="AE52" i="15" s="1"/>
  <c r="AG120" i="1"/>
  <c r="AD9" i="15" s="1"/>
  <c r="AD52" i="15" s="1"/>
  <c r="AF120" i="1"/>
  <c r="AC9" i="15" s="1"/>
  <c r="AC52" i="15" s="1"/>
  <c r="AE120" i="1"/>
  <c r="AB9" i="15" s="1"/>
  <c r="AB52" i="15" s="1"/>
  <c r="AD120" i="1"/>
  <c r="AA9" i="15" s="1"/>
  <c r="AA52" i="15" s="1"/>
  <c r="AC120" i="1"/>
  <c r="Z9" i="15" s="1"/>
  <c r="Z52" i="15" s="1"/>
  <c r="AB120" i="1"/>
  <c r="Y9" i="15" s="1"/>
  <c r="Y52" i="15" s="1"/>
  <c r="AA120" i="1"/>
  <c r="X9" i="15" s="1"/>
  <c r="X52" i="15" s="1"/>
  <c r="Z120" i="1"/>
  <c r="W9" i="15" s="1"/>
  <c r="W52" i="15" s="1"/>
  <c r="Y120" i="1"/>
  <c r="V9" i="15" s="1"/>
  <c r="V52" i="15" s="1"/>
  <c r="X120" i="1"/>
  <c r="U9" i="15" s="1"/>
  <c r="U52" i="15" s="1"/>
  <c r="W120" i="1"/>
  <c r="T9" i="15" s="1"/>
  <c r="T52" i="15" s="1"/>
  <c r="V120" i="1"/>
  <c r="S9" i="15" s="1"/>
  <c r="S52" i="15" s="1"/>
  <c r="U120" i="1"/>
  <c r="R9" i="15" s="1"/>
  <c r="R52" i="15" s="1"/>
  <c r="T120" i="1"/>
  <c r="Q9" i="15" s="1"/>
  <c r="Q52" i="15" s="1"/>
  <c r="S120" i="1"/>
  <c r="P9" i="15" s="1"/>
  <c r="P52" i="15" s="1"/>
  <c r="R120" i="1"/>
  <c r="O9" i="15" s="1"/>
  <c r="O52" i="15" s="1"/>
  <c r="Q120" i="1"/>
  <c r="N9" i="15" s="1"/>
  <c r="N52" i="15" s="1"/>
  <c r="P120" i="1"/>
  <c r="M9" i="15" s="1"/>
  <c r="M52" i="15" s="1"/>
  <c r="O120" i="1"/>
  <c r="L9" i="15" s="1"/>
  <c r="L52" i="15" s="1"/>
  <c r="N120" i="1"/>
  <c r="K9" i="15" s="1"/>
  <c r="K52" i="15" s="1"/>
  <c r="M120" i="1"/>
  <c r="J9" i="15" s="1"/>
  <c r="J52" i="15" s="1"/>
  <c r="L120" i="1"/>
  <c r="I9" i="15" s="1"/>
  <c r="I52" i="15" s="1"/>
  <c r="K120" i="1"/>
  <c r="H9" i="15" s="1"/>
  <c r="H52" i="15" s="1"/>
  <c r="J120" i="1"/>
  <c r="G9" i="15" s="1"/>
  <c r="G52" i="15" s="1"/>
  <c r="I120" i="1"/>
  <c r="F9" i="15" s="1"/>
  <c r="F52" i="15" s="1"/>
  <c r="H120" i="1"/>
  <c r="E9" i="15" s="1"/>
  <c r="E52" i="15" s="1"/>
  <c r="G120" i="1"/>
  <c r="D9" i="15" s="1"/>
  <c r="D52" i="15" s="1"/>
  <c r="AQ119" i="1"/>
  <c r="AN8" i="15" s="1"/>
  <c r="AN51" i="15" s="1"/>
  <c r="AP119" i="1"/>
  <c r="AM8" i="15" s="1"/>
  <c r="AM51" i="15" s="1"/>
  <c r="AO119" i="1"/>
  <c r="AL8" i="15" s="1"/>
  <c r="AL51" i="15" s="1"/>
  <c r="AN119" i="1"/>
  <c r="AK8" i="15" s="1"/>
  <c r="AK51" i="15" s="1"/>
  <c r="AM119" i="1"/>
  <c r="AJ8" i="15" s="1"/>
  <c r="AJ51" i="15" s="1"/>
  <c r="AJ147" i="15" s="1"/>
  <c r="AL119" i="1"/>
  <c r="AI8" i="15" s="1"/>
  <c r="AI51" i="15" s="1"/>
  <c r="AK119" i="1"/>
  <c r="AH8" i="15" s="1"/>
  <c r="AH51" i="15" s="1"/>
  <c r="AJ119" i="1"/>
  <c r="AG8" i="15" s="1"/>
  <c r="AG51" i="15" s="1"/>
  <c r="AI119" i="1"/>
  <c r="AF8" i="15" s="1"/>
  <c r="AF51" i="15" s="1"/>
  <c r="AH119" i="1"/>
  <c r="AE8" i="15" s="1"/>
  <c r="AE51" i="15" s="1"/>
  <c r="AF119" i="1"/>
  <c r="AC8" i="15" s="1"/>
  <c r="AC51" i="15" s="1"/>
  <c r="AE119" i="1"/>
  <c r="AB8" i="15" s="1"/>
  <c r="AB51" i="15" s="1"/>
  <c r="AD119" i="1"/>
  <c r="AA8" i="15" s="1"/>
  <c r="AA51" i="15" s="1"/>
  <c r="AC119" i="1"/>
  <c r="Z8" i="15" s="1"/>
  <c r="Z51" i="15" s="1"/>
  <c r="AB119" i="1"/>
  <c r="Y8" i="15" s="1"/>
  <c r="Y51" i="15" s="1"/>
  <c r="AA119" i="1"/>
  <c r="X8" i="15" s="1"/>
  <c r="X51" i="15" s="1"/>
  <c r="Z119" i="1"/>
  <c r="W8" i="15" s="1"/>
  <c r="W51" i="15" s="1"/>
  <c r="Y119" i="1"/>
  <c r="V8" i="15" s="1"/>
  <c r="V51" i="15" s="1"/>
  <c r="X119" i="1"/>
  <c r="U8" i="15" s="1"/>
  <c r="U51" i="15" s="1"/>
  <c r="W119" i="1"/>
  <c r="T8" i="15" s="1"/>
  <c r="T51" i="15" s="1"/>
  <c r="V119" i="1"/>
  <c r="S8" i="15" s="1"/>
  <c r="S51" i="15" s="1"/>
  <c r="U119" i="1"/>
  <c r="R8" i="15" s="1"/>
  <c r="R51" i="15" s="1"/>
  <c r="T119" i="1"/>
  <c r="Q8" i="15" s="1"/>
  <c r="Q51" i="15" s="1"/>
  <c r="S119" i="1"/>
  <c r="P8" i="15" s="1"/>
  <c r="P51" i="15" s="1"/>
  <c r="R119" i="1"/>
  <c r="O8" i="15" s="1"/>
  <c r="O51" i="15" s="1"/>
  <c r="Q119" i="1"/>
  <c r="N8" i="15" s="1"/>
  <c r="N51" i="15" s="1"/>
  <c r="P119" i="1"/>
  <c r="M8" i="15" s="1"/>
  <c r="M51" i="15" s="1"/>
  <c r="O119" i="1"/>
  <c r="L8" i="15" s="1"/>
  <c r="L51" i="15" s="1"/>
  <c r="N119" i="1"/>
  <c r="K8" i="15" s="1"/>
  <c r="K51" i="15" s="1"/>
  <c r="M119" i="1"/>
  <c r="J8" i="15" s="1"/>
  <c r="J51" i="15" s="1"/>
  <c r="L119" i="1"/>
  <c r="I8" i="15" s="1"/>
  <c r="I51" i="15" s="1"/>
  <c r="K119" i="1"/>
  <c r="H8" i="15" s="1"/>
  <c r="H51" i="15" s="1"/>
  <c r="J119" i="1"/>
  <c r="G8" i="15" s="1"/>
  <c r="G51" i="15" s="1"/>
  <c r="I119" i="1"/>
  <c r="F8" i="15" s="1"/>
  <c r="F51" i="15" s="1"/>
  <c r="H119" i="1"/>
  <c r="E8" i="15" s="1"/>
  <c r="E51" i="15" s="1"/>
  <c r="G119" i="1"/>
  <c r="D8" i="15" s="1"/>
  <c r="D51" i="15" s="1"/>
  <c r="AQ118" i="1"/>
  <c r="AN7" i="15" s="1"/>
  <c r="AN50" i="15" s="1"/>
  <c r="AN146" i="15" s="1"/>
  <c r="AP118" i="1"/>
  <c r="AM7" i="15" s="1"/>
  <c r="AM50" i="15" s="1"/>
  <c r="AM146" i="15" s="1"/>
  <c r="AO118" i="1"/>
  <c r="AL7" i="15" s="1"/>
  <c r="AL50" i="15" s="1"/>
  <c r="AN118" i="1"/>
  <c r="AK7" i="15" s="1"/>
  <c r="AK50" i="15" s="1"/>
  <c r="AK146" i="15" s="1"/>
  <c r="AM118" i="1"/>
  <c r="AJ7" i="15" s="1"/>
  <c r="AJ50" i="15" s="1"/>
  <c r="AJ146" i="15" s="1"/>
  <c r="AL118" i="1"/>
  <c r="AI7" i="15" s="1"/>
  <c r="AI50" i="15" s="1"/>
  <c r="AK118" i="1"/>
  <c r="AH7" i="15" s="1"/>
  <c r="AH50" i="15" s="1"/>
  <c r="AJ118" i="1"/>
  <c r="AG7" i="15" s="1"/>
  <c r="AG50" i="15" s="1"/>
  <c r="AI118" i="1"/>
  <c r="AF7" i="15" s="1"/>
  <c r="AF50" i="15" s="1"/>
  <c r="AH118" i="1"/>
  <c r="AE7" i="15" s="1"/>
  <c r="AE50" i="15" s="1"/>
  <c r="AG118" i="1"/>
  <c r="AD7" i="15" s="1"/>
  <c r="AD50" i="15" s="1"/>
  <c r="AF118" i="1"/>
  <c r="AC7" i="15" s="1"/>
  <c r="AC50" i="15" s="1"/>
  <c r="AE118" i="1"/>
  <c r="AB7" i="15" s="1"/>
  <c r="AB50" i="15" s="1"/>
  <c r="AD118" i="1"/>
  <c r="AA7" i="15" s="1"/>
  <c r="AA50" i="15" s="1"/>
  <c r="AC118" i="1"/>
  <c r="Z7" i="15" s="1"/>
  <c r="Z50" i="15" s="1"/>
  <c r="AB118" i="1"/>
  <c r="Y7" i="15" s="1"/>
  <c r="Y50" i="15" s="1"/>
  <c r="AA118" i="1"/>
  <c r="X7" i="15" s="1"/>
  <c r="X50" i="15" s="1"/>
  <c r="Z118" i="1"/>
  <c r="W7" i="15" s="1"/>
  <c r="W50" i="15" s="1"/>
  <c r="Y118" i="1"/>
  <c r="V7" i="15" s="1"/>
  <c r="V50" i="15" s="1"/>
  <c r="X118" i="1"/>
  <c r="U7" i="15" s="1"/>
  <c r="U50" i="15" s="1"/>
  <c r="W118" i="1"/>
  <c r="T7" i="15" s="1"/>
  <c r="T50" i="15" s="1"/>
  <c r="V118" i="1"/>
  <c r="S7" i="15" s="1"/>
  <c r="S50" i="15" s="1"/>
  <c r="U118" i="1"/>
  <c r="R7" i="15" s="1"/>
  <c r="R50" i="15" s="1"/>
  <c r="T118" i="1"/>
  <c r="Q7" i="15" s="1"/>
  <c r="Q50" i="15" s="1"/>
  <c r="S118" i="1"/>
  <c r="P7" i="15" s="1"/>
  <c r="P50" i="15" s="1"/>
  <c r="R118" i="1"/>
  <c r="O7" i="15" s="1"/>
  <c r="O50" i="15" s="1"/>
  <c r="Q118" i="1"/>
  <c r="N7" i="15" s="1"/>
  <c r="N50" i="15" s="1"/>
  <c r="P118" i="1"/>
  <c r="M7" i="15" s="1"/>
  <c r="M50" i="15" s="1"/>
  <c r="O118" i="1"/>
  <c r="L7" i="15" s="1"/>
  <c r="L50" i="15" s="1"/>
  <c r="N118" i="1"/>
  <c r="K7" i="15" s="1"/>
  <c r="K50" i="15" s="1"/>
  <c r="M118" i="1"/>
  <c r="J7" i="15" s="1"/>
  <c r="J50" i="15" s="1"/>
  <c r="L118" i="1"/>
  <c r="I7" i="15" s="1"/>
  <c r="I50" i="15" s="1"/>
  <c r="K118" i="1"/>
  <c r="H7" i="15" s="1"/>
  <c r="H50" i="15" s="1"/>
  <c r="J118" i="1"/>
  <c r="G7" i="15" s="1"/>
  <c r="G50" i="15" s="1"/>
  <c r="I118" i="1"/>
  <c r="F7" i="15" s="1"/>
  <c r="F50" i="15" s="1"/>
  <c r="H118" i="1"/>
  <c r="E7" i="15" s="1"/>
  <c r="E50" i="15" s="1"/>
  <c r="G118" i="1"/>
  <c r="D7" i="15" s="1"/>
  <c r="D50" i="15" s="1"/>
  <c r="AL117" i="1"/>
  <c r="AI6" i="15" s="1"/>
  <c r="AI49" i="15" s="1"/>
  <c r="AK117" i="1"/>
  <c r="AH6" i="15" s="1"/>
  <c r="AH49" i="15" s="1"/>
  <c r="AJ117" i="1"/>
  <c r="AG6" i="15" s="1"/>
  <c r="AG49" i="15" s="1"/>
  <c r="AI117" i="1"/>
  <c r="AF6" i="15" s="1"/>
  <c r="AF49" i="15" s="1"/>
  <c r="AH117" i="1"/>
  <c r="AE6" i="15" s="1"/>
  <c r="AE49" i="15" s="1"/>
  <c r="AG117" i="1"/>
  <c r="AD6" i="15" s="1"/>
  <c r="AD49" i="15" s="1"/>
  <c r="AF117" i="1"/>
  <c r="AC6" i="15" s="1"/>
  <c r="AC49" i="15" s="1"/>
  <c r="AE117" i="1"/>
  <c r="AB6" i="15" s="1"/>
  <c r="AB49" i="15" s="1"/>
  <c r="AD117" i="1"/>
  <c r="AA6" i="15" s="1"/>
  <c r="AA49" i="15" s="1"/>
  <c r="AC117" i="1"/>
  <c r="Z6" i="15" s="1"/>
  <c r="Z49" i="15" s="1"/>
  <c r="AB117" i="1"/>
  <c r="Y6" i="15" s="1"/>
  <c r="Y49" i="15" s="1"/>
  <c r="AA117" i="1"/>
  <c r="X6" i="15" s="1"/>
  <c r="X49" i="15" s="1"/>
  <c r="Z117" i="1"/>
  <c r="W6" i="15" s="1"/>
  <c r="W49" i="15" s="1"/>
  <c r="Y117" i="1"/>
  <c r="V6" i="15" s="1"/>
  <c r="V49" i="15" s="1"/>
  <c r="X117" i="1"/>
  <c r="U6" i="15" s="1"/>
  <c r="U49" i="15" s="1"/>
  <c r="W117" i="1"/>
  <c r="T6" i="15" s="1"/>
  <c r="T49" i="15" s="1"/>
  <c r="V117" i="1"/>
  <c r="S6" i="15" s="1"/>
  <c r="S49" i="15" s="1"/>
  <c r="U117" i="1"/>
  <c r="R6" i="15" s="1"/>
  <c r="R49" i="15" s="1"/>
  <c r="T117" i="1"/>
  <c r="Q6" i="15" s="1"/>
  <c r="Q49" i="15" s="1"/>
  <c r="S117" i="1"/>
  <c r="P6" i="15" s="1"/>
  <c r="P49" i="15" s="1"/>
  <c r="R117" i="1"/>
  <c r="O6" i="15" s="1"/>
  <c r="O49" i="15" s="1"/>
  <c r="Q117" i="1"/>
  <c r="N6" i="15" s="1"/>
  <c r="N49" i="15" s="1"/>
  <c r="P117" i="1"/>
  <c r="M6" i="15" s="1"/>
  <c r="M49" i="15" s="1"/>
  <c r="O117" i="1"/>
  <c r="L6" i="15" s="1"/>
  <c r="L49" i="15" s="1"/>
  <c r="N117" i="1"/>
  <c r="K6" i="15" s="1"/>
  <c r="K49" i="15" s="1"/>
  <c r="M117" i="1"/>
  <c r="J6" i="15" s="1"/>
  <c r="J49" i="15" s="1"/>
  <c r="L117" i="1"/>
  <c r="I6" i="15" s="1"/>
  <c r="I49" i="15" s="1"/>
  <c r="K117" i="1"/>
  <c r="H6" i="15" s="1"/>
  <c r="H49" i="15" s="1"/>
  <c r="J117" i="1"/>
  <c r="G6" i="15" s="1"/>
  <c r="G49" i="15" s="1"/>
  <c r="I117" i="1"/>
  <c r="F6" i="15" s="1"/>
  <c r="F49" i="15" s="1"/>
  <c r="H117" i="1"/>
  <c r="E6" i="15" s="1"/>
  <c r="E49" i="15" s="1"/>
  <c r="G117" i="1"/>
  <c r="D6" i="15" s="1"/>
  <c r="D49" i="15" s="1"/>
  <c r="AL116" i="1"/>
  <c r="AI5" i="15" s="1"/>
  <c r="AI48" i="15" s="1"/>
  <c r="AK116" i="1"/>
  <c r="AH5" i="15" s="1"/>
  <c r="AH48" i="15" s="1"/>
  <c r="AJ116" i="1"/>
  <c r="AG5" i="15" s="1"/>
  <c r="AG48" i="15" s="1"/>
  <c r="AI116" i="1"/>
  <c r="AF5" i="15" s="1"/>
  <c r="AF48" i="15" s="1"/>
  <c r="AH116" i="1"/>
  <c r="AE5" i="15" s="1"/>
  <c r="AE48" i="15" s="1"/>
  <c r="AG116" i="1"/>
  <c r="AD5" i="15" s="1"/>
  <c r="AD48" i="15" s="1"/>
  <c r="AF116" i="1"/>
  <c r="AC5" i="15" s="1"/>
  <c r="AC48" i="15" s="1"/>
  <c r="AE116" i="1"/>
  <c r="AB5" i="15" s="1"/>
  <c r="AB48" i="15" s="1"/>
  <c r="AD116" i="1"/>
  <c r="AA5" i="15" s="1"/>
  <c r="AA48" i="15" s="1"/>
  <c r="AC116" i="1"/>
  <c r="Z5" i="15" s="1"/>
  <c r="Z48" i="15" s="1"/>
  <c r="AB116" i="1"/>
  <c r="Y5" i="15" s="1"/>
  <c r="Y48" i="15" s="1"/>
  <c r="AA116" i="1"/>
  <c r="X5" i="15" s="1"/>
  <c r="X48" i="15" s="1"/>
  <c r="Z116" i="1"/>
  <c r="W5" i="15" s="1"/>
  <c r="W48" i="15" s="1"/>
  <c r="Y116" i="1"/>
  <c r="V5" i="15" s="1"/>
  <c r="V48" i="15" s="1"/>
  <c r="X116" i="1"/>
  <c r="U5" i="15" s="1"/>
  <c r="U48" i="15" s="1"/>
  <c r="W116" i="1"/>
  <c r="T5" i="15" s="1"/>
  <c r="T48" i="15" s="1"/>
  <c r="V116" i="1"/>
  <c r="S5" i="15" s="1"/>
  <c r="S48" i="15" s="1"/>
  <c r="U116" i="1"/>
  <c r="R5" i="15" s="1"/>
  <c r="R48" i="15" s="1"/>
  <c r="T116" i="1"/>
  <c r="Q5" i="15" s="1"/>
  <c r="Q48" i="15" s="1"/>
  <c r="S116" i="1"/>
  <c r="P5" i="15" s="1"/>
  <c r="P48" i="15" s="1"/>
  <c r="R116" i="1"/>
  <c r="O5" i="15" s="1"/>
  <c r="O48" i="15" s="1"/>
  <c r="Q116" i="1"/>
  <c r="N5" i="15" s="1"/>
  <c r="N48" i="15" s="1"/>
  <c r="P116" i="1"/>
  <c r="M5" i="15" s="1"/>
  <c r="M48" i="15" s="1"/>
  <c r="O116" i="1"/>
  <c r="L5" i="15" s="1"/>
  <c r="L48" i="15" s="1"/>
  <c r="N116" i="1"/>
  <c r="K5" i="15" s="1"/>
  <c r="K48" i="15" s="1"/>
  <c r="M116" i="1"/>
  <c r="J5" i="15" s="1"/>
  <c r="J48" i="15" s="1"/>
  <c r="L116" i="1"/>
  <c r="I5" i="15" s="1"/>
  <c r="I48" i="15" s="1"/>
  <c r="K116" i="1"/>
  <c r="H5" i="15" s="1"/>
  <c r="H48" i="15" s="1"/>
  <c r="J116" i="1"/>
  <c r="G5" i="15" s="1"/>
  <c r="G48" i="15" s="1"/>
  <c r="I116" i="1"/>
  <c r="F5" i="15" s="1"/>
  <c r="F48" i="15" s="1"/>
  <c r="H116" i="1"/>
  <c r="E5" i="15" s="1"/>
  <c r="E48" i="15" s="1"/>
  <c r="G116" i="1"/>
  <c r="D5" i="15" s="1"/>
  <c r="D48" i="15" s="1"/>
  <c r="AQ115" i="1"/>
  <c r="AN4" i="15" s="1"/>
  <c r="AN47" i="15" s="1"/>
  <c r="AN143" i="15" s="1"/>
  <c r="AO115" i="1"/>
  <c r="AL4" i="15"/>
  <c r="AL47" i="15" s="1"/>
  <c r="AN115" i="1"/>
  <c r="AK4" i="15" s="1"/>
  <c r="AK47" i="15" s="1"/>
  <c r="AK143" i="15" s="1"/>
  <c r="AM115" i="1"/>
  <c r="AJ4" i="15" s="1"/>
  <c r="AJ47" i="15" s="1"/>
  <c r="AJ143" i="15" s="1"/>
  <c r="AL115" i="1"/>
  <c r="AI4" i="15" s="1"/>
  <c r="AI47" i="15" s="1"/>
  <c r="AK115" i="1"/>
  <c r="AH4" i="15" s="1"/>
  <c r="AH47" i="15" s="1"/>
  <c r="AJ115" i="1"/>
  <c r="AG4" i="15" s="1"/>
  <c r="AG47" i="15" s="1"/>
  <c r="AI115" i="1"/>
  <c r="AF4" i="15" s="1"/>
  <c r="AF47" i="15" s="1"/>
  <c r="AH115" i="1"/>
  <c r="AE4" i="15" s="1"/>
  <c r="AE47" i="15" s="1"/>
  <c r="AG115" i="1"/>
  <c r="AD4" i="15" s="1"/>
  <c r="AD47" i="15" s="1"/>
  <c r="AF115" i="1"/>
  <c r="AC4" i="15" s="1"/>
  <c r="AC47" i="15" s="1"/>
  <c r="AE115" i="1"/>
  <c r="AB4" i="15" s="1"/>
  <c r="AB47" i="15" s="1"/>
  <c r="AD115" i="1"/>
  <c r="AA4" i="15" s="1"/>
  <c r="AA47" i="15" s="1"/>
  <c r="AC115" i="1"/>
  <c r="Z4" i="15" s="1"/>
  <c r="Z47" i="15" s="1"/>
  <c r="AB115" i="1"/>
  <c r="Y4" i="15" s="1"/>
  <c r="Y47" i="15" s="1"/>
  <c r="AA115" i="1"/>
  <c r="X4" i="15" s="1"/>
  <c r="X47" i="15" s="1"/>
  <c r="Z115" i="1"/>
  <c r="W4" i="15" s="1"/>
  <c r="W47" i="15" s="1"/>
  <c r="Y115" i="1"/>
  <c r="V4" i="15" s="1"/>
  <c r="V47" i="15" s="1"/>
  <c r="X115" i="1"/>
  <c r="U4" i="15" s="1"/>
  <c r="U47" i="15" s="1"/>
  <c r="W115" i="1"/>
  <c r="T4" i="15" s="1"/>
  <c r="T47" i="15" s="1"/>
  <c r="V115" i="1"/>
  <c r="S4" i="15" s="1"/>
  <c r="S47" i="15" s="1"/>
  <c r="U115" i="1"/>
  <c r="R4" i="15" s="1"/>
  <c r="R47" i="15" s="1"/>
  <c r="T115" i="1"/>
  <c r="Q4" i="15" s="1"/>
  <c r="Q47" i="15" s="1"/>
  <c r="S115" i="1"/>
  <c r="P4" i="15" s="1"/>
  <c r="P47" i="15" s="1"/>
  <c r="R115" i="1"/>
  <c r="O4" i="15" s="1"/>
  <c r="O47" i="15" s="1"/>
  <c r="O143" i="15" s="1"/>
  <c r="Q115" i="1"/>
  <c r="N4" i="15" s="1"/>
  <c r="N47" i="15" s="1"/>
  <c r="P115" i="1"/>
  <c r="M4" i="15" s="1"/>
  <c r="M47" i="15" s="1"/>
  <c r="O115" i="1"/>
  <c r="L4" i="15" s="1"/>
  <c r="L47" i="15" s="1"/>
  <c r="N115" i="1"/>
  <c r="K4" i="15" s="1"/>
  <c r="K47" i="15" s="1"/>
  <c r="M115" i="1"/>
  <c r="J4" i="15" s="1"/>
  <c r="J47" i="15" s="1"/>
  <c r="L115" i="1"/>
  <c r="I4" i="15" s="1"/>
  <c r="I47" i="15" s="1"/>
  <c r="K115" i="1"/>
  <c r="H4" i="15" s="1"/>
  <c r="H47" i="15" s="1"/>
  <c r="J115" i="1"/>
  <c r="G4" i="15" s="1"/>
  <c r="G47" i="15" s="1"/>
  <c r="I115" i="1"/>
  <c r="F4" i="15" s="1"/>
  <c r="F47" i="15" s="1"/>
  <c r="H115" i="1"/>
  <c r="E4" i="15" s="1"/>
  <c r="E47" i="15" s="1"/>
  <c r="G115" i="1"/>
  <c r="D4" i="15" s="1"/>
  <c r="D47" i="15" s="1"/>
  <c r="AQ114" i="1"/>
  <c r="AN3" i="15" s="1"/>
  <c r="AN46" i="15" s="1"/>
  <c r="AO114" i="1"/>
  <c r="AL3" i="15" s="1"/>
  <c r="AL46" i="15" s="1"/>
  <c r="AL142" i="15" s="1"/>
  <c r="AN114" i="1"/>
  <c r="AK3" i="15" s="1"/>
  <c r="AK46" i="15" s="1"/>
  <c r="AK142" i="15" s="1"/>
  <c r="AL114" i="1"/>
  <c r="AI3" i="15" s="1"/>
  <c r="AI46" i="15" s="1"/>
  <c r="AK114" i="1"/>
  <c r="AH3" i="15" s="1"/>
  <c r="AH46" i="15" s="1"/>
  <c r="AJ114" i="1"/>
  <c r="AG3" i="15" s="1"/>
  <c r="AG46" i="15" s="1"/>
  <c r="AI114" i="1"/>
  <c r="AF3" i="15" s="1"/>
  <c r="AF46" i="15" s="1"/>
  <c r="AH114" i="1"/>
  <c r="AE3" i="15" s="1"/>
  <c r="AE46" i="15" s="1"/>
  <c r="AG114" i="1"/>
  <c r="AD3" i="15" s="1"/>
  <c r="AD46" i="15" s="1"/>
  <c r="AF114" i="1"/>
  <c r="AC3" i="15" s="1"/>
  <c r="AC46" i="15" s="1"/>
  <c r="AE114" i="1"/>
  <c r="AB3" i="15" s="1"/>
  <c r="AB46" i="15" s="1"/>
  <c r="AD114" i="1"/>
  <c r="AA3" i="15" s="1"/>
  <c r="AA46" i="15" s="1"/>
  <c r="AC114" i="1"/>
  <c r="Z3" i="15" s="1"/>
  <c r="Z46" i="15" s="1"/>
  <c r="AB114" i="1"/>
  <c r="Y3" i="15" s="1"/>
  <c r="Y46" i="15" s="1"/>
  <c r="AA114" i="1"/>
  <c r="X3" i="15" s="1"/>
  <c r="X46" i="15" s="1"/>
  <c r="Z114" i="1"/>
  <c r="W3" i="15" s="1"/>
  <c r="W46" i="15" s="1"/>
  <c r="Y114" i="1"/>
  <c r="V3" i="15" s="1"/>
  <c r="V46" i="15" s="1"/>
  <c r="X114" i="1"/>
  <c r="U3" i="15" s="1"/>
  <c r="U46" i="15" s="1"/>
  <c r="W114" i="1"/>
  <c r="T3" i="15" s="1"/>
  <c r="T46" i="15" s="1"/>
  <c r="V114" i="1"/>
  <c r="S3" i="15" s="1"/>
  <c r="S46" i="15" s="1"/>
  <c r="U114" i="1"/>
  <c r="R3" i="15" s="1"/>
  <c r="R46" i="15" s="1"/>
  <c r="T114" i="1"/>
  <c r="Q3" i="15" s="1"/>
  <c r="Q46" i="15" s="1"/>
  <c r="S114" i="1"/>
  <c r="P3" i="15" s="1"/>
  <c r="P46" i="15" s="1"/>
  <c r="R114" i="1"/>
  <c r="O3" i="15" s="1"/>
  <c r="O46" i="15" s="1"/>
  <c r="Q114" i="1"/>
  <c r="N3" i="15" s="1"/>
  <c r="N46" i="15" s="1"/>
  <c r="P114" i="1"/>
  <c r="M3" i="15" s="1"/>
  <c r="M46" i="15" s="1"/>
  <c r="O114" i="1"/>
  <c r="L3" i="15" s="1"/>
  <c r="L46" i="15" s="1"/>
  <c r="N114" i="1"/>
  <c r="K3" i="15" s="1"/>
  <c r="K46" i="15" s="1"/>
  <c r="M114" i="1"/>
  <c r="J3" i="15" s="1"/>
  <c r="J46" i="15" s="1"/>
  <c r="L114" i="1"/>
  <c r="I3" i="15" s="1"/>
  <c r="I46" i="15" s="1"/>
  <c r="K114" i="1"/>
  <c r="H3" i="15" s="1"/>
  <c r="H46" i="15" s="1"/>
  <c r="J114" i="1"/>
  <c r="G3" i="15" s="1"/>
  <c r="G46" i="15" s="1"/>
  <c r="I114" i="1"/>
  <c r="F3" i="15" s="1"/>
  <c r="F46" i="15" s="1"/>
  <c r="H114" i="1"/>
  <c r="E3" i="15" s="1"/>
  <c r="E46" i="15" s="1"/>
  <c r="G114" i="1"/>
  <c r="D3" i="15" s="1"/>
  <c r="D46" i="15" s="1"/>
  <c r="AL35" i="1"/>
  <c r="AI41" i="15" s="1"/>
  <c r="AI84" i="15" s="1"/>
  <c r="AQ21" i="2"/>
  <c r="AR41" i="2" s="1"/>
  <c r="AP21" i="2"/>
  <c r="AQ20" i="2"/>
  <c r="AR40" i="2"/>
  <c r="AP20" i="2"/>
  <c r="AQ40" i="2"/>
  <c r="AQ19" i="2"/>
  <c r="AR39" i="2"/>
  <c r="AP19" i="2"/>
  <c r="AQ39" i="2" s="1"/>
  <c r="AQ18" i="2"/>
  <c r="AR38" i="2"/>
  <c r="AP18" i="2"/>
  <c r="AQ38" i="2"/>
  <c r="AQ17" i="2"/>
  <c r="AQ16" i="2"/>
  <c r="AP16" i="2"/>
  <c r="AQ36" i="2" s="1"/>
  <c r="AQ15" i="2"/>
  <c r="AR35" i="2"/>
  <c r="AP15" i="2"/>
  <c r="AQ35" i="2"/>
  <c r="AQ14" i="2"/>
  <c r="AR34" i="2"/>
  <c r="AP14" i="2"/>
  <c r="AQ34" i="2" s="1"/>
  <c r="AQ13" i="2"/>
  <c r="AR33" i="2"/>
  <c r="AP13" i="2"/>
  <c r="AQ33" i="2"/>
  <c r="AQ12" i="2"/>
  <c r="AR32" i="2"/>
  <c r="AP12" i="2"/>
  <c r="AQ32" i="2" s="1"/>
  <c r="AQ11" i="2"/>
  <c r="AR31" i="2"/>
  <c r="AP11" i="2"/>
  <c r="AQ31" i="2"/>
  <c r="AQ10" i="2"/>
  <c r="AR30" i="2"/>
  <c r="AP10" i="2"/>
  <c r="AQ30" i="2" s="1"/>
  <c r="AQ9" i="2"/>
  <c r="AP9" i="2"/>
  <c r="AQ8" i="2"/>
  <c r="AR28" i="2"/>
  <c r="AP8" i="2"/>
  <c r="AQ28" i="2"/>
  <c r="AQ7" i="2"/>
  <c r="AR27" i="2" s="1"/>
  <c r="AP7" i="2"/>
  <c r="AQ27" i="2"/>
  <c r="AQ6" i="2"/>
  <c r="AP6" i="2"/>
  <c r="AQ26" i="2" s="1"/>
  <c r="AQ5" i="2"/>
  <c r="AR25" i="2"/>
  <c r="AQ25" i="2"/>
  <c r="AN21" i="2"/>
  <c r="AO41" i="2"/>
  <c r="AN20" i="2"/>
  <c r="AO40" i="2" s="1"/>
  <c r="AN19" i="2"/>
  <c r="AO39" i="2"/>
  <c r="AN18" i="2"/>
  <c r="AO38" i="2"/>
  <c r="AN17" i="2"/>
  <c r="AO37" i="2"/>
  <c r="AN16" i="2"/>
  <c r="AO36" i="2" s="1"/>
  <c r="AN15" i="2"/>
  <c r="AO35" i="2"/>
  <c r="AN14" i="2"/>
  <c r="AO34" i="2"/>
  <c r="AN13" i="2"/>
  <c r="AO33" i="2"/>
  <c r="AN12" i="2"/>
  <c r="AN11" i="2"/>
  <c r="AO31" i="2" s="1"/>
  <c r="AN10" i="2"/>
  <c r="AO30" i="2"/>
  <c r="AN9" i="2"/>
  <c r="AO29" i="2" s="1"/>
  <c r="AN8" i="2"/>
  <c r="AO28" i="2"/>
  <c r="AN7" i="2"/>
  <c r="AN6" i="2"/>
  <c r="AO26" i="2"/>
  <c r="AN5" i="2"/>
  <c r="AO21" i="2"/>
  <c r="AO20" i="2"/>
  <c r="AP40" i="2"/>
  <c r="AO19" i="2"/>
  <c r="AP39" i="2" s="1"/>
  <c r="AO18" i="2"/>
  <c r="AP38" i="2"/>
  <c r="AO17" i="2"/>
  <c r="AP37" i="2" s="1"/>
  <c r="AO16" i="2"/>
  <c r="AP36" i="2"/>
  <c r="AO15" i="2"/>
  <c r="AP35" i="2" s="1"/>
  <c r="AO14" i="2"/>
  <c r="AP34" i="2"/>
  <c r="AO13" i="2"/>
  <c r="AP33" i="2" s="1"/>
  <c r="AO12" i="2"/>
  <c r="AP32" i="2"/>
  <c r="AO11" i="2"/>
  <c r="AP31" i="2" s="1"/>
  <c r="AO10" i="2"/>
  <c r="AP30" i="2"/>
  <c r="AO9" i="2"/>
  <c r="AP29" i="2" s="1"/>
  <c r="AO8" i="2"/>
  <c r="AP28" i="2"/>
  <c r="AO7" i="2"/>
  <c r="AP27" i="2" s="1"/>
  <c r="AO6" i="2"/>
  <c r="AP26" i="2"/>
  <c r="AO5" i="2"/>
  <c r="AM21" i="2"/>
  <c r="AN41" i="2" s="1"/>
  <c r="AM20" i="2"/>
  <c r="AN40" i="2"/>
  <c r="AM19" i="2"/>
  <c r="AN39" i="2" s="1"/>
  <c r="AM18" i="2"/>
  <c r="AN38" i="2"/>
  <c r="AM17" i="2"/>
  <c r="AM15" i="2"/>
  <c r="AN35" i="2"/>
  <c r="AM14" i="2"/>
  <c r="AN34" i="2"/>
  <c r="AM13" i="2"/>
  <c r="AN33" i="2"/>
  <c r="AM12" i="2"/>
  <c r="AN32" i="2" s="1"/>
  <c r="AM11" i="2"/>
  <c r="AN31" i="2"/>
  <c r="AM10" i="2"/>
  <c r="AN30" i="2"/>
  <c r="AM8" i="2"/>
  <c r="AM7" i="2"/>
  <c r="AN27" i="2"/>
  <c r="AM5" i="2"/>
  <c r="AN25" i="2" s="1"/>
  <c r="AN18" i="5"/>
  <c r="AN35" i="5"/>
  <c r="AN17" i="5"/>
  <c r="AN34" i="5" s="1"/>
  <c r="AN15" i="5"/>
  <c r="AN32" i="5"/>
  <c r="AN14" i="5"/>
  <c r="AN31" i="5" s="1"/>
  <c r="AN12" i="5"/>
  <c r="AN29" i="5"/>
  <c r="AR102" i="2"/>
  <c r="AM102" i="2"/>
  <c r="AL102" i="2"/>
  <c r="AK102" i="2"/>
  <c r="AJ102" i="2"/>
  <c r="AF169" i="15" s="1"/>
  <c r="AI102" i="2"/>
  <c r="AE169" i="15"/>
  <c r="AH102" i="2"/>
  <c r="AG102" i="2"/>
  <c r="AF102" i="2"/>
  <c r="AB169" i="15"/>
  <c r="AE102" i="2"/>
  <c r="AA169" i="15" s="1"/>
  <c r="AD102" i="2"/>
  <c r="AC102" i="2"/>
  <c r="AB102" i="2"/>
  <c r="AA102" i="2"/>
  <c r="W169" i="15"/>
  <c r="Z102" i="2"/>
  <c r="V169" i="15"/>
  <c r="Y102" i="2"/>
  <c r="X102" i="2"/>
  <c r="W102" i="2"/>
  <c r="V102" i="2"/>
  <c r="U102" i="2"/>
  <c r="T102" i="2"/>
  <c r="P169" i="15" s="1"/>
  <c r="S102" i="2"/>
  <c r="O169" i="15"/>
  <c r="R102" i="2"/>
  <c r="Q102" i="2"/>
  <c r="M169" i="15" s="1"/>
  <c r="P102" i="2"/>
  <c r="L169" i="15"/>
  <c r="O102" i="2"/>
  <c r="N102" i="2"/>
  <c r="M102" i="2"/>
  <c r="L102" i="2"/>
  <c r="H169" i="15" s="1"/>
  <c r="K102" i="2"/>
  <c r="G169" i="15"/>
  <c r="J102" i="2"/>
  <c r="I102" i="2"/>
  <c r="H102" i="2"/>
  <c r="AN101" i="2"/>
  <c r="AJ168" i="15" s="1"/>
  <c r="AM101" i="2"/>
  <c r="AL101" i="2"/>
  <c r="AK101" i="2"/>
  <c r="AG168" i="15" s="1"/>
  <c r="AJ101" i="2"/>
  <c r="AF168" i="15"/>
  <c r="AI101" i="2"/>
  <c r="AH101" i="2"/>
  <c r="AG101" i="2"/>
  <c r="AF101" i="2"/>
  <c r="AE101" i="2"/>
  <c r="AD101" i="2"/>
  <c r="AC101" i="2"/>
  <c r="Y168" i="15"/>
  <c r="AB101" i="2"/>
  <c r="X168" i="15"/>
  <c r="AA101" i="2"/>
  <c r="Z101" i="2"/>
  <c r="Y101" i="2"/>
  <c r="X101" i="2"/>
  <c r="T168" i="15"/>
  <c r="W101" i="2"/>
  <c r="V101" i="2"/>
  <c r="U101" i="2"/>
  <c r="Q168" i="15"/>
  <c r="T101" i="2"/>
  <c r="P168" i="15" s="1"/>
  <c r="S101" i="2"/>
  <c r="R101" i="2"/>
  <c r="N168" i="15" s="1"/>
  <c r="Q101" i="2"/>
  <c r="P101" i="2"/>
  <c r="O101" i="2"/>
  <c r="N101" i="2"/>
  <c r="M101" i="2"/>
  <c r="L101" i="2"/>
  <c r="H168" i="15" s="1"/>
  <c r="K101" i="2"/>
  <c r="J101" i="2"/>
  <c r="I101" i="2"/>
  <c r="H101" i="2"/>
  <c r="AM100" i="2"/>
  <c r="AL100" i="2"/>
  <c r="AH167" i="15"/>
  <c r="AK100" i="2"/>
  <c r="AJ100" i="2"/>
  <c r="AF167" i="15"/>
  <c r="AI100" i="2"/>
  <c r="AH100" i="2"/>
  <c r="AG100" i="2"/>
  <c r="AF100" i="2"/>
  <c r="AE100" i="2"/>
  <c r="AA167" i="15" s="1"/>
  <c r="AD100" i="2"/>
  <c r="Z167" i="15"/>
  <c r="AC100" i="2"/>
  <c r="AB100" i="2"/>
  <c r="AA100" i="2"/>
  <c r="Z100" i="2"/>
  <c r="V167" i="15"/>
  <c r="Y100" i="2"/>
  <c r="X100" i="2"/>
  <c r="W100" i="2"/>
  <c r="S167" i="15"/>
  <c r="V100" i="2"/>
  <c r="R167" i="15"/>
  <c r="U100" i="2"/>
  <c r="Q167" i="15"/>
  <c r="T100" i="2"/>
  <c r="S100" i="2"/>
  <c r="R100" i="2"/>
  <c r="Q100" i="2"/>
  <c r="P100" i="2"/>
  <c r="O100" i="2"/>
  <c r="N100" i="2"/>
  <c r="J167" i="15"/>
  <c r="M100" i="2"/>
  <c r="L100" i="2"/>
  <c r="K100" i="2"/>
  <c r="J100" i="2"/>
  <c r="F167" i="15" s="1"/>
  <c r="I100" i="2"/>
  <c r="H100" i="2"/>
  <c r="AQ99" i="2"/>
  <c r="AP99" i="2"/>
  <c r="AL166" i="15"/>
  <c r="AM99" i="2"/>
  <c r="AI166" i="15" s="1"/>
  <c r="AL99" i="2"/>
  <c r="AH166" i="15"/>
  <c r="AK99" i="2"/>
  <c r="AJ99" i="2"/>
  <c r="AI99" i="2"/>
  <c r="AH99" i="2"/>
  <c r="AG99" i="2"/>
  <c r="AC166" i="15" s="1"/>
  <c r="AF99" i="2"/>
  <c r="AB166" i="15"/>
  <c r="AE99" i="2"/>
  <c r="AD99" i="2"/>
  <c r="AC99" i="2"/>
  <c r="AB99" i="2"/>
  <c r="X166" i="15"/>
  <c r="AA99" i="2"/>
  <c r="Z99" i="2"/>
  <c r="Y99" i="2"/>
  <c r="U166" i="15"/>
  <c r="X99" i="2"/>
  <c r="T166" i="15" s="1"/>
  <c r="W99" i="2"/>
  <c r="S166" i="15"/>
  <c r="V99" i="2"/>
  <c r="U99" i="2"/>
  <c r="T99" i="2"/>
  <c r="S99" i="2"/>
  <c r="R99" i="2"/>
  <c r="Q99" i="2"/>
  <c r="M166" i="15"/>
  <c r="P99" i="2"/>
  <c r="L166" i="15"/>
  <c r="O99" i="2"/>
  <c r="N99" i="2"/>
  <c r="M99" i="2"/>
  <c r="L99" i="2"/>
  <c r="K99" i="2"/>
  <c r="J99" i="2"/>
  <c r="I99" i="2"/>
  <c r="H99" i="2"/>
  <c r="D166" i="15" s="1"/>
  <c r="AQ98" i="2"/>
  <c r="AQ106" i="2" s="1"/>
  <c r="AN98" i="2"/>
  <c r="AN106" i="2" s="1"/>
  <c r="AM98" i="2"/>
  <c r="AM106" i="2" s="1"/>
  <c r="AL98" i="2"/>
  <c r="AL106" i="2" s="1"/>
  <c r="AK98" i="2"/>
  <c r="AK106" i="2" s="1"/>
  <c r="AJ98" i="2"/>
  <c r="AJ106" i="2" s="1"/>
  <c r="AI98" i="2"/>
  <c r="AI106" i="2" s="1"/>
  <c r="AH98" i="2"/>
  <c r="AH106" i="2" s="1"/>
  <c r="AG98" i="2"/>
  <c r="AG106" i="2" s="1"/>
  <c r="AF98" i="2"/>
  <c r="AF106" i="2" s="1"/>
  <c r="AE98" i="2"/>
  <c r="AE106" i="2" s="1"/>
  <c r="AA165" i="15"/>
  <c r="AD98" i="2"/>
  <c r="AD106" i="2" s="1"/>
  <c r="AC98" i="2"/>
  <c r="AC106" i="2" s="1"/>
  <c r="AB98" i="2"/>
  <c r="AB106" i="2" s="1"/>
  <c r="X165" i="15"/>
  <c r="AA98" i="2"/>
  <c r="AA106" i="2" s="1"/>
  <c r="Z98" i="2"/>
  <c r="Z106" i="2" s="1"/>
  <c r="Y98" i="2"/>
  <c r="X98" i="2"/>
  <c r="X106" i="2" s="1"/>
  <c r="W98" i="2"/>
  <c r="W106" i="2" s="1"/>
  <c r="V98" i="2"/>
  <c r="V106" i="2" s="1"/>
  <c r="U98" i="2"/>
  <c r="U106" i="2" s="1"/>
  <c r="T98" i="2"/>
  <c r="T106" i="2" s="1"/>
  <c r="S98" i="2"/>
  <c r="S106" i="2" s="1"/>
  <c r="R98" i="2"/>
  <c r="R106" i="2" s="1"/>
  <c r="Q98" i="2"/>
  <c r="Q106" i="2" s="1"/>
  <c r="P98" i="2"/>
  <c r="P106" i="2" s="1"/>
  <c r="O98" i="2"/>
  <c r="N98" i="2"/>
  <c r="N106" i="2" s="1"/>
  <c r="M98" i="2"/>
  <c r="M106" i="2" s="1"/>
  <c r="L98" i="2"/>
  <c r="K98" i="2"/>
  <c r="K106" i="2" s="1"/>
  <c r="G165" i="15"/>
  <c r="J98" i="2"/>
  <c r="I98" i="2"/>
  <c r="I106" i="2" s="1"/>
  <c r="H98" i="2"/>
  <c r="H106" i="2" s="1"/>
  <c r="AR97" i="2"/>
  <c r="AR105" i="2" s="1"/>
  <c r="AO97" i="2"/>
  <c r="AO105" i="2" s="1"/>
  <c r="AN97" i="2"/>
  <c r="AN105" i="2" s="1"/>
  <c r="AM97" i="2"/>
  <c r="AM105" i="2" s="1"/>
  <c r="AL97" i="2"/>
  <c r="AL105" i="2" s="1"/>
  <c r="AH164" i="15"/>
  <c r="AK97" i="2"/>
  <c r="AK105" i="2" s="1"/>
  <c r="AJ97" i="2"/>
  <c r="AJ105" i="2" s="1"/>
  <c r="AI97" i="2"/>
  <c r="AI105" i="2" s="1"/>
  <c r="AH97" i="2"/>
  <c r="AH105" i="2" s="1"/>
  <c r="AG97" i="2"/>
  <c r="AG105" i="2" s="1"/>
  <c r="AF97" i="2"/>
  <c r="AF105" i="2" s="1"/>
  <c r="AE97" i="2"/>
  <c r="AE105" i="2" s="1"/>
  <c r="AD97" i="2"/>
  <c r="AD105" i="2" s="1"/>
  <c r="AC97" i="2"/>
  <c r="AC105" i="2" s="1"/>
  <c r="Y164" i="15"/>
  <c r="AB97" i="2"/>
  <c r="AA97" i="2"/>
  <c r="AA105" i="2" s="1"/>
  <c r="Z97" i="2"/>
  <c r="Z105" i="2" s="1"/>
  <c r="Y97" i="2"/>
  <c r="Y105" i="2" s="1"/>
  <c r="X97" i="2"/>
  <c r="X105" i="2" s="1"/>
  <c r="T164" i="15"/>
  <c r="W97" i="2"/>
  <c r="W105" i="2" s="1"/>
  <c r="V97" i="2"/>
  <c r="V105" i="2" s="1"/>
  <c r="U97" i="2"/>
  <c r="U105" i="2" s="1"/>
  <c r="T97" i="2"/>
  <c r="T105" i="2" s="1"/>
  <c r="S97" i="2"/>
  <c r="S105" i="2" s="1"/>
  <c r="R97" i="2"/>
  <c r="R105" i="2" s="1"/>
  <c r="Q97" i="2"/>
  <c r="Q105" i="2" s="1"/>
  <c r="P97" i="2"/>
  <c r="P105" i="2" s="1"/>
  <c r="O97" i="2"/>
  <c r="O105" i="2" s="1"/>
  <c r="N97" i="2"/>
  <c r="N105" i="2" s="1"/>
  <c r="J164" i="15"/>
  <c r="M97" i="2"/>
  <c r="M105" i="2" s="1"/>
  <c r="L97" i="2"/>
  <c r="L105" i="2" s="1"/>
  <c r="K97" i="2"/>
  <c r="K105" i="2" s="1"/>
  <c r="J97" i="2"/>
  <c r="J105" i="2" s="1"/>
  <c r="I97" i="2"/>
  <c r="I105" i="2" s="1"/>
  <c r="H97" i="2"/>
  <c r="H105" i="2" s="1"/>
  <c r="AP96" i="2"/>
  <c r="AP104" i="2" s="1"/>
  <c r="AM96" i="2"/>
  <c r="AM104" i="2" s="1"/>
  <c r="AI163" i="15"/>
  <c r="AL96" i="2"/>
  <c r="AL104" i="2" s="1"/>
  <c r="AK96" i="2"/>
  <c r="AK104" i="2" s="1"/>
  <c r="AJ96" i="2"/>
  <c r="AJ104" i="2" s="1"/>
  <c r="AF163" i="15"/>
  <c r="AI96" i="2"/>
  <c r="AI104" i="2" s="1"/>
  <c r="AH96" i="2"/>
  <c r="AH104" i="2" s="1"/>
  <c r="AG96" i="2"/>
  <c r="AG104" i="2" s="1"/>
  <c r="AF96" i="2"/>
  <c r="AF104" i="2" s="1"/>
  <c r="AE96" i="2"/>
  <c r="AE104" i="2" s="1"/>
  <c r="AD96" i="2"/>
  <c r="AD104" i="2" s="1"/>
  <c r="AC96" i="2"/>
  <c r="AC104" i="2" s="1"/>
  <c r="AB96" i="2"/>
  <c r="AB104" i="2" s="1"/>
  <c r="AA96" i="2"/>
  <c r="AA104" i="2" s="1"/>
  <c r="Z96" i="2"/>
  <c r="Z104" i="2" s="1"/>
  <c r="Y96" i="2"/>
  <c r="Y104" i="2" s="1"/>
  <c r="X96" i="2"/>
  <c r="X104" i="2" s="1"/>
  <c r="W96" i="2"/>
  <c r="W104" i="2" s="1"/>
  <c r="V96" i="2"/>
  <c r="V104" i="2" s="1"/>
  <c r="U96" i="2"/>
  <c r="U104" i="2" s="1"/>
  <c r="T96" i="2"/>
  <c r="T104" i="2" s="1"/>
  <c r="P163" i="15"/>
  <c r="S96" i="2"/>
  <c r="S104" i="2" s="1"/>
  <c r="R96" i="2"/>
  <c r="R104" i="2" s="1"/>
  <c r="Q96" i="2"/>
  <c r="Q104" i="2" s="1"/>
  <c r="P96" i="2"/>
  <c r="P104" i="2" s="1"/>
  <c r="O96" i="2"/>
  <c r="O104" i="2" s="1"/>
  <c r="N96" i="2"/>
  <c r="N104" i="2" s="1"/>
  <c r="M96" i="2"/>
  <c r="M104" i="2" s="1"/>
  <c r="L96" i="2"/>
  <c r="L104" i="2" s="1"/>
  <c r="K96" i="2"/>
  <c r="K104" i="2" s="1"/>
  <c r="J96" i="2"/>
  <c r="J104" i="2" s="1"/>
  <c r="I96" i="2"/>
  <c r="I104" i="2" s="1"/>
  <c r="H96" i="2"/>
  <c r="H104" i="2" s="1"/>
  <c r="AM95" i="2"/>
  <c r="AM103" i="2" s="1"/>
  <c r="AL95" i="2"/>
  <c r="AL103" i="2" s="1"/>
  <c r="AK95" i="2"/>
  <c r="AK103" i="2" s="1"/>
  <c r="AJ95" i="2"/>
  <c r="AJ103" i="2" s="1"/>
  <c r="AI95" i="2"/>
  <c r="AI103" i="2" s="1"/>
  <c r="AH95" i="2"/>
  <c r="AH103" i="2" s="1"/>
  <c r="AG95" i="2"/>
  <c r="AG103" i="2" s="1"/>
  <c r="AF95" i="2"/>
  <c r="AF103" i="2" s="1"/>
  <c r="AE95" i="2"/>
  <c r="AE103" i="2" s="1"/>
  <c r="AD95" i="2"/>
  <c r="AD103" i="2" s="1"/>
  <c r="AC95" i="2"/>
  <c r="AC103" i="2" s="1"/>
  <c r="AB95" i="2"/>
  <c r="AB103" i="2" s="1"/>
  <c r="AA95" i="2"/>
  <c r="AA103" i="2" s="1"/>
  <c r="Z95" i="2"/>
  <c r="Z103" i="2" s="1"/>
  <c r="Y95" i="2"/>
  <c r="Y103" i="2" s="1"/>
  <c r="X95" i="2"/>
  <c r="X103" i="2" s="1"/>
  <c r="T162" i="15"/>
  <c r="W95" i="2"/>
  <c r="W103" i="2" s="1"/>
  <c r="S162" i="15"/>
  <c r="V95" i="2"/>
  <c r="V103" i="2" s="1"/>
  <c r="U95" i="2"/>
  <c r="U103" i="2" s="1"/>
  <c r="T95" i="2"/>
  <c r="T103" i="2" s="1"/>
  <c r="S95" i="2"/>
  <c r="S103" i="2" s="1"/>
  <c r="R95" i="2"/>
  <c r="R103" i="2" s="1"/>
  <c r="Q95" i="2"/>
  <c r="Q103" i="2" s="1"/>
  <c r="M162" i="15"/>
  <c r="P95" i="2"/>
  <c r="P103" i="2" s="1"/>
  <c r="O95" i="2"/>
  <c r="O103" i="2" s="1"/>
  <c r="K162" i="15"/>
  <c r="N95" i="2"/>
  <c r="N103" i="2" s="1"/>
  <c r="M95" i="2"/>
  <c r="M103" i="2" s="1"/>
  <c r="L95" i="2"/>
  <c r="L103" i="2" s="1"/>
  <c r="K95" i="2"/>
  <c r="K103" i="2" s="1"/>
  <c r="G162" i="15"/>
  <c r="J95" i="2"/>
  <c r="J103" i="2" s="1"/>
  <c r="I95" i="2"/>
  <c r="I103" i="2" s="1"/>
  <c r="E162" i="15"/>
  <c r="H95" i="2"/>
  <c r="H103" i="2" s="1"/>
  <c r="AQ94" i="2"/>
  <c r="AM161" i="15" s="1"/>
  <c r="AN94" i="2"/>
  <c r="AM94" i="2"/>
  <c r="AL94" i="2"/>
  <c r="AH161" i="15" s="1"/>
  <c r="AK94" i="2"/>
  <c r="AJ94" i="2"/>
  <c r="AI94" i="2"/>
  <c r="AE161" i="15" s="1"/>
  <c r="AH94" i="2"/>
  <c r="AD161" i="15"/>
  <c r="AG94" i="2"/>
  <c r="AC161" i="15" s="1"/>
  <c r="AF94" i="2"/>
  <c r="AE94" i="2"/>
  <c r="AA161" i="15"/>
  <c r="AD94" i="2"/>
  <c r="Z161" i="15"/>
  <c r="AC94" i="2"/>
  <c r="AB94" i="2"/>
  <c r="AA94" i="2"/>
  <c r="Z94" i="2"/>
  <c r="Y94" i="2"/>
  <c r="U161" i="15"/>
  <c r="X94" i="2"/>
  <c r="W94" i="2"/>
  <c r="V94" i="2"/>
  <c r="U94" i="2"/>
  <c r="T94" i="2"/>
  <c r="S94" i="2"/>
  <c r="R94" i="2"/>
  <c r="Q94" i="2"/>
  <c r="M161" i="15" s="1"/>
  <c r="P94" i="2"/>
  <c r="L161" i="15"/>
  <c r="O94" i="2"/>
  <c r="K161" i="15" s="1"/>
  <c r="N94" i="2"/>
  <c r="J161" i="15" s="1"/>
  <c r="M94" i="2"/>
  <c r="L94" i="2"/>
  <c r="K94" i="2"/>
  <c r="J94" i="2"/>
  <c r="F161" i="15" s="1"/>
  <c r="I94" i="2"/>
  <c r="E161" i="15"/>
  <c r="H94" i="2"/>
  <c r="AN93" i="2"/>
  <c r="AM93" i="2"/>
  <c r="AL93" i="2"/>
  <c r="AK93" i="2"/>
  <c r="AG160" i="15" s="1"/>
  <c r="AJ93" i="2"/>
  <c r="AF160" i="15"/>
  <c r="AI93" i="2"/>
  <c r="AH93" i="2"/>
  <c r="AD160" i="15" s="1"/>
  <c r="AG93" i="2"/>
  <c r="AC160" i="15"/>
  <c r="AF93" i="2"/>
  <c r="AE93" i="2"/>
  <c r="AD93" i="2"/>
  <c r="Z160" i="15" s="1"/>
  <c r="AC93" i="2"/>
  <c r="AB93" i="2"/>
  <c r="X160" i="15"/>
  <c r="AA93" i="2"/>
  <c r="Z93" i="2"/>
  <c r="Y93" i="2"/>
  <c r="X93" i="2"/>
  <c r="W93" i="2"/>
  <c r="S160" i="15"/>
  <c r="V93" i="2"/>
  <c r="R160" i="15"/>
  <c r="U93" i="2"/>
  <c r="Q160" i="15" s="1"/>
  <c r="T93" i="2"/>
  <c r="P160" i="15"/>
  <c r="S93" i="2"/>
  <c r="R93" i="2"/>
  <c r="N160" i="15" s="1"/>
  <c r="Q93" i="2"/>
  <c r="M160" i="15"/>
  <c r="P93" i="2"/>
  <c r="O93" i="2"/>
  <c r="K160" i="15"/>
  <c r="N93" i="2"/>
  <c r="M93" i="2"/>
  <c r="I160" i="15" s="1"/>
  <c r="L93" i="2"/>
  <c r="H160" i="15"/>
  <c r="K93" i="2"/>
  <c r="J93" i="2"/>
  <c r="I93" i="2"/>
  <c r="H93" i="2"/>
  <c r="AP92" i="2"/>
  <c r="AM92" i="2"/>
  <c r="AL92" i="2"/>
  <c r="AH159" i="15" s="1"/>
  <c r="AK92" i="2"/>
  <c r="AJ92" i="2"/>
  <c r="AF159" i="15"/>
  <c r="AI92" i="2"/>
  <c r="AE159" i="15"/>
  <c r="AH92" i="2"/>
  <c r="AG92" i="2"/>
  <c r="AF92" i="2"/>
  <c r="AE92" i="2"/>
  <c r="AA159" i="15" s="1"/>
  <c r="AD92" i="2"/>
  <c r="Z159" i="15"/>
  <c r="AC92" i="2"/>
  <c r="AB92" i="2"/>
  <c r="AA92" i="2"/>
  <c r="Z92" i="2"/>
  <c r="Y92" i="2"/>
  <c r="U159" i="15" s="1"/>
  <c r="X92" i="2"/>
  <c r="T159" i="15"/>
  <c r="W92" i="2"/>
  <c r="S159" i="15" s="1"/>
  <c r="V92" i="2"/>
  <c r="R159" i="15" s="1"/>
  <c r="U92" i="2"/>
  <c r="T92" i="2"/>
  <c r="S92" i="2"/>
  <c r="O159" i="15"/>
  <c r="R92" i="2"/>
  <c r="Q92" i="2"/>
  <c r="P92" i="2"/>
  <c r="O92" i="2"/>
  <c r="K159" i="15"/>
  <c r="N92" i="2"/>
  <c r="J159" i="15"/>
  <c r="M92" i="2"/>
  <c r="L92" i="2"/>
  <c r="K92" i="2"/>
  <c r="J92" i="2"/>
  <c r="G92" i="2" s="1"/>
  <c r="I92" i="2"/>
  <c r="E159" i="15"/>
  <c r="H92" i="2"/>
  <c r="AQ91" i="2"/>
  <c r="AM158" i="15" s="1"/>
  <c r="AP91" i="2"/>
  <c r="AL158" i="15"/>
  <c r="AM91" i="2"/>
  <c r="AL91" i="2"/>
  <c r="AH158" i="15" s="1"/>
  <c r="AK91" i="2"/>
  <c r="AG158" i="15" s="1"/>
  <c r="AJ91" i="2"/>
  <c r="AI91" i="2"/>
  <c r="AH91" i="2"/>
  <c r="AG91" i="2"/>
  <c r="AF91" i="2"/>
  <c r="AB158" i="15"/>
  <c r="AE91" i="2"/>
  <c r="AD91" i="2"/>
  <c r="AC91" i="2"/>
  <c r="AB91" i="2"/>
  <c r="AA91" i="2"/>
  <c r="Z91" i="2"/>
  <c r="Y91" i="2"/>
  <c r="U158" i="15"/>
  <c r="X91" i="2"/>
  <c r="T158" i="15" s="1"/>
  <c r="W91" i="2"/>
  <c r="V91" i="2"/>
  <c r="R158" i="15" s="1"/>
  <c r="U91" i="2"/>
  <c r="Q158" i="15" s="1"/>
  <c r="T91" i="2"/>
  <c r="S91" i="2"/>
  <c r="R91" i="2"/>
  <c r="Q91" i="2"/>
  <c r="P91" i="2"/>
  <c r="L158" i="15" s="1"/>
  <c r="O91" i="2"/>
  <c r="N91" i="2"/>
  <c r="M91" i="2"/>
  <c r="L91" i="2"/>
  <c r="K91" i="2"/>
  <c r="G158" i="15" s="1"/>
  <c r="J91" i="2"/>
  <c r="I91" i="2"/>
  <c r="E158" i="15"/>
  <c r="H91" i="2"/>
  <c r="D158" i="15"/>
  <c r="AN90" i="2"/>
  <c r="AM90" i="2"/>
  <c r="AL90" i="2"/>
  <c r="AK90" i="2"/>
  <c r="AJ90" i="2"/>
  <c r="AF157" i="15"/>
  <c r="AI90" i="2"/>
  <c r="AE157" i="15"/>
  <c r="AH90" i="2"/>
  <c r="AG90" i="2"/>
  <c r="AF90" i="2"/>
  <c r="AE90" i="2"/>
  <c r="AD90" i="2"/>
  <c r="Z157" i="15"/>
  <c r="AC90" i="2"/>
  <c r="Y157" i="15"/>
  <c r="AB90" i="2"/>
  <c r="AA90" i="2"/>
  <c r="W157" i="15" s="1"/>
  <c r="Z90" i="2"/>
  <c r="Y90" i="2"/>
  <c r="X90" i="2"/>
  <c r="T157" i="15" s="1"/>
  <c r="W90" i="2"/>
  <c r="V90" i="2"/>
  <c r="U90" i="2"/>
  <c r="T90" i="2"/>
  <c r="P157" i="15"/>
  <c r="S90" i="2"/>
  <c r="O157" i="15"/>
  <c r="R90" i="2"/>
  <c r="Q90" i="2"/>
  <c r="P90" i="2"/>
  <c r="O90" i="2"/>
  <c r="N90" i="2"/>
  <c r="M90" i="2"/>
  <c r="I157" i="15" s="1"/>
  <c r="L90" i="2"/>
  <c r="K90" i="2"/>
  <c r="G157" i="15"/>
  <c r="J90" i="2"/>
  <c r="I90" i="2"/>
  <c r="H90" i="2"/>
  <c r="AM89" i="2"/>
  <c r="AL89" i="2"/>
  <c r="AK89" i="2"/>
  <c r="AJ89" i="2"/>
  <c r="AI89" i="2"/>
  <c r="AE156" i="15"/>
  <c r="AH89" i="2"/>
  <c r="AG89" i="2"/>
  <c r="AC156" i="15"/>
  <c r="AF89" i="2"/>
  <c r="AE89" i="2"/>
  <c r="AD89" i="2"/>
  <c r="AC89" i="2"/>
  <c r="AB89" i="2"/>
  <c r="X156" i="15" s="1"/>
  <c r="AA89" i="2"/>
  <c r="W156" i="15"/>
  <c r="Z89" i="2"/>
  <c r="Y89" i="2"/>
  <c r="X89" i="2"/>
  <c r="W89" i="2"/>
  <c r="V89" i="2"/>
  <c r="R156" i="15" s="1"/>
  <c r="U89" i="2"/>
  <c r="T89" i="2"/>
  <c r="P156" i="15" s="1"/>
  <c r="S89" i="2"/>
  <c r="O156" i="15" s="1"/>
  <c r="R89" i="2"/>
  <c r="Q89" i="2"/>
  <c r="M156" i="15" s="1"/>
  <c r="P89" i="2"/>
  <c r="O89" i="2"/>
  <c r="N89" i="2"/>
  <c r="M89" i="2"/>
  <c r="L89" i="2"/>
  <c r="H156" i="15"/>
  <c r="K89" i="2"/>
  <c r="G156" i="15" s="1"/>
  <c r="J89" i="2"/>
  <c r="I89" i="2"/>
  <c r="E156" i="15" s="1"/>
  <c r="H89" i="2"/>
  <c r="AO88" i="2"/>
  <c r="AM88" i="2"/>
  <c r="AL88" i="2"/>
  <c r="AK88" i="2"/>
  <c r="AG155" i="15" s="1"/>
  <c r="AJ88" i="2"/>
  <c r="AF155" i="15" s="1"/>
  <c r="AI88" i="2"/>
  <c r="AH88" i="2"/>
  <c r="AD155" i="15"/>
  <c r="AG88" i="2"/>
  <c r="AF88" i="2"/>
  <c r="AE88" i="2"/>
  <c r="AA155" i="15"/>
  <c r="AD88" i="2"/>
  <c r="AC88" i="2"/>
  <c r="Y155" i="15" s="1"/>
  <c r="AB88" i="2"/>
  <c r="AA88" i="2"/>
  <c r="Z88" i="2"/>
  <c r="V155" i="15" s="1"/>
  <c r="Y88" i="2"/>
  <c r="X88" i="2"/>
  <c r="T155" i="15"/>
  <c r="W88" i="2"/>
  <c r="V88" i="2"/>
  <c r="U88" i="2"/>
  <c r="Q155" i="15" s="1"/>
  <c r="T88" i="2"/>
  <c r="P155" i="15"/>
  <c r="S88" i="2"/>
  <c r="R88" i="2"/>
  <c r="N155" i="15" s="1"/>
  <c r="Q88" i="2"/>
  <c r="P88" i="2"/>
  <c r="O88" i="2"/>
  <c r="K155" i="15" s="1"/>
  <c r="N88" i="2"/>
  <c r="M88" i="2"/>
  <c r="I155" i="15"/>
  <c r="L88" i="2"/>
  <c r="H155" i="15"/>
  <c r="K88" i="2"/>
  <c r="J88" i="2"/>
  <c r="F155" i="15" s="1"/>
  <c r="I88" i="2"/>
  <c r="H88" i="2"/>
  <c r="AQ87" i="2"/>
  <c r="AM87" i="2"/>
  <c r="AL87" i="2"/>
  <c r="AK87" i="2"/>
  <c r="AG154" i="15" s="1"/>
  <c r="AJ87" i="2"/>
  <c r="AF154" i="15"/>
  <c r="AI87" i="2"/>
  <c r="AH87" i="2"/>
  <c r="AG87" i="2"/>
  <c r="AF87" i="2"/>
  <c r="AE87" i="2"/>
  <c r="AA154" i="15" s="1"/>
  <c r="AD87" i="2"/>
  <c r="Z154" i="15"/>
  <c r="AC87" i="2"/>
  <c r="AB87" i="2"/>
  <c r="X154" i="15" s="1"/>
  <c r="AA87" i="2"/>
  <c r="Z87" i="2"/>
  <c r="V154" i="15" s="1"/>
  <c r="Y87" i="2"/>
  <c r="X87" i="2"/>
  <c r="W87" i="2"/>
  <c r="V87" i="2"/>
  <c r="R154" i="15" s="1"/>
  <c r="U87" i="2"/>
  <c r="Q154" i="15"/>
  <c r="T87" i="2"/>
  <c r="P154" i="15" s="1"/>
  <c r="S87" i="2"/>
  <c r="R87" i="2"/>
  <c r="Q87" i="2"/>
  <c r="P87" i="2"/>
  <c r="O87" i="2"/>
  <c r="K154" i="15"/>
  <c r="N87" i="2"/>
  <c r="J154" i="15" s="1"/>
  <c r="M87" i="2"/>
  <c r="L87" i="2"/>
  <c r="H154" i="15"/>
  <c r="K87" i="2"/>
  <c r="J87" i="2"/>
  <c r="I87" i="2"/>
  <c r="H87" i="2"/>
  <c r="AR86" i="2"/>
  <c r="AN86" i="2"/>
  <c r="AJ153" i="15" s="1"/>
  <c r="AM86" i="2"/>
  <c r="AI153" i="15" s="1"/>
  <c r="AL86" i="2"/>
  <c r="AH153" i="15"/>
  <c r="AK86" i="2"/>
  <c r="AJ86" i="2"/>
  <c r="AI86" i="2"/>
  <c r="AH86" i="2"/>
  <c r="AG86" i="2"/>
  <c r="AF86" i="2"/>
  <c r="AB153" i="15"/>
  <c r="AE86" i="2"/>
  <c r="AD86" i="2"/>
  <c r="Z153" i="15" s="1"/>
  <c r="AC86" i="2"/>
  <c r="AB86" i="2"/>
  <c r="X153" i="15"/>
  <c r="AA86" i="2"/>
  <c r="Z86" i="2"/>
  <c r="Y86" i="2"/>
  <c r="U153" i="15" s="1"/>
  <c r="X86" i="2"/>
  <c r="T153" i="15"/>
  <c r="W86" i="2"/>
  <c r="V86" i="2"/>
  <c r="R153" i="15" s="1"/>
  <c r="U86" i="2"/>
  <c r="T86" i="2"/>
  <c r="S86" i="2"/>
  <c r="R86" i="2"/>
  <c r="Q86" i="2"/>
  <c r="M153" i="15" s="1"/>
  <c r="P86" i="2"/>
  <c r="L153" i="15" s="1"/>
  <c r="O86" i="2"/>
  <c r="N86" i="2"/>
  <c r="M86" i="2"/>
  <c r="L86" i="2"/>
  <c r="K86" i="2"/>
  <c r="J86" i="2"/>
  <c r="I86" i="2"/>
  <c r="E153" i="15" s="1"/>
  <c r="H86" i="2"/>
  <c r="D153" i="15"/>
  <c r="AR85" i="2"/>
  <c r="AN152" i="15" s="1"/>
  <c r="AN85" i="2"/>
  <c r="AM85" i="2"/>
  <c r="AL85" i="2"/>
  <c r="AK85" i="2"/>
  <c r="AJ85" i="2"/>
  <c r="AF152" i="15"/>
  <c r="AI85" i="2"/>
  <c r="AE152" i="15" s="1"/>
  <c r="AH85" i="2"/>
  <c r="AG85" i="2"/>
  <c r="AC152" i="15"/>
  <c r="AF85" i="2"/>
  <c r="AE85" i="2"/>
  <c r="AA152" i="15"/>
  <c r="AD85" i="2"/>
  <c r="AC85" i="2"/>
  <c r="AB85" i="2"/>
  <c r="X152" i="15" s="1"/>
  <c r="AA85" i="2"/>
  <c r="W152" i="15" s="1"/>
  <c r="Z85" i="2"/>
  <c r="V152" i="15"/>
  <c r="Y85" i="2"/>
  <c r="U152" i="15" s="1"/>
  <c r="X85" i="2"/>
  <c r="W85" i="2"/>
  <c r="V85" i="2"/>
  <c r="U85" i="2"/>
  <c r="T85" i="2"/>
  <c r="P152" i="15"/>
  <c r="S85" i="2"/>
  <c r="O152" i="15" s="1"/>
  <c r="R85" i="2"/>
  <c r="Q85" i="2"/>
  <c r="M152" i="15"/>
  <c r="P85" i="2"/>
  <c r="O85" i="2"/>
  <c r="K152" i="15"/>
  <c r="N85" i="2"/>
  <c r="M85" i="2"/>
  <c r="L85" i="2"/>
  <c r="H152" i="15" s="1"/>
  <c r="K85" i="2"/>
  <c r="G152" i="15" s="1"/>
  <c r="J85" i="2"/>
  <c r="F152" i="15"/>
  <c r="I85" i="2"/>
  <c r="E152" i="15" s="1"/>
  <c r="H85" i="2"/>
  <c r="AM84" i="2"/>
  <c r="AI151" i="15"/>
  <c r="AL84" i="2"/>
  <c r="AH151" i="15"/>
  <c r="AK84" i="2"/>
  <c r="AJ84" i="2"/>
  <c r="AF151" i="15" s="1"/>
  <c r="AI84" i="2"/>
  <c r="AH84" i="2"/>
  <c r="AG84" i="2"/>
  <c r="AC151" i="15" s="1"/>
  <c r="AF84" i="2"/>
  <c r="AE84" i="2"/>
  <c r="AD84" i="2"/>
  <c r="AC84" i="2"/>
  <c r="AB84" i="2"/>
  <c r="X151" i="15" s="1"/>
  <c r="AA84" i="2"/>
  <c r="W151" i="15" s="1"/>
  <c r="Z84" i="2"/>
  <c r="Y84" i="2"/>
  <c r="X84" i="2"/>
  <c r="W84" i="2"/>
  <c r="S151" i="15"/>
  <c r="V84" i="2"/>
  <c r="R151" i="15"/>
  <c r="U84" i="2"/>
  <c r="T84" i="2"/>
  <c r="S84" i="2"/>
  <c r="O151" i="15" s="1"/>
  <c r="R84" i="2"/>
  <c r="Q84" i="2"/>
  <c r="M151" i="15" s="1"/>
  <c r="P84" i="2"/>
  <c r="O84" i="2"/>
  <c r="N84" i="2"/>
  <c r="M84" i="2"/>
  <c r="L84" i="2"/>
  <c r="H151" i="15" s="1"/>
  <c r="K84" i="2"/>
  <c r="J84" i="2"/>
  <c r="I84" i="2"/>
  <c r="H84" i="2"/>
  <c r="AM83" i="2"/>
  <c r="AI150" i="15"/>
  <c r="AL83" i="2"/>
  <c r="AK83" i="2"/>
  <c r="AJ83" i="2"/>
  <c r="AI83" i="2"/>
  <c r="AE150" i="15"/>
  <c r="AH83" i="2"/>
  <c r="AG83" i="2"/>
  <c r="AF83" i="2"/>
  <c r="AE83" i="2"/>
  <c r="AD83" i="2"/>
  <c r="AC83" i="2"/>
  <c r="Y150" i="15" s="1"/>
  <c r="AB83" i="2"/>
  <c r="X150" i="15"/>
  <c r="AA83" i="2"/>
  <c r="W150" i="15" s="1"/>
  <c r="Z83" i="2"/>
  <c r="V150" i="15" s="1"/>
  <c r="Y83" i="2"/>
  <c r="X83" i="2"/>
  <c r="W83" i="2"/>
  <c r="S150" i="15"/>
  <c r="V83" i="2"/>
  <c r="U83" i="2"/>
  <c r="T83" i="2"/>
  <c r="S83" i="2"/>
  <c r="O150" i="15"/>
  <c r="R83" i="2"/>
  <c r="N150" i="15"/>
  <c r="Q83" i="2"/>
  <c r="M150" i="15" s="1"/>
  <c r="P83" i="2"/>
  <c r="O83" i="2"/>
  <c r="N83" i="2"/>
  <c r="M83" i="2"/>
  <c r="I150" i="15"/>
  <c r="L83" i="2"/>
  <c r="H150" i="15" s="1"/>
  <c r="K83" i="2"/>
  <c r="G150" i="15"/>
  <c r="J83" i="2"/>
  <c r="F150" i="15"/>
  <c r="I83" i="2"/>
  <c r="H83" i="2"/>
  <c r="AR82" i="2"/>
  <c r="AN149" i="15" s="1"/>
  <c r="AQ82" i="2"/>
  <c r="AM82" i="2"/>
  <c r="AL82" i="2"/>
  <c r="AH149" i="15"/>
  <c r="AK82" i="2"/>
  <c r="AG149" i="15"/>
  <c r="AJ82" i="2"/>
  <c r="AI82" i="2"/>
  <c r="AE149" i="15"/>
  <c r="AH82" i="2"/>
  <c r="AG82" i="2"/>
  <c r="AF82" i="2"/>
  <c r="AE82" i="2"/>
  <c r="AA149" i="15"/>
  <c r="AD82" i="2"/>
  <c r="Z149" i="15" s="1"/>
  <c r="AC82" i="2"/>
  <c r="Y149" i="15" s="1"/>
  <c r="AB82" i="2"/>
  <c r="AA82" i="2"/>
  <c r="Z82" i="2"/>
  <c r="Y82" i="2"/>
  <c r="X82" i="2"/>
  <c r="W82" i="2"/>
  <c r="V82" i="2"/>
  <c r="U82" i="2"/>
  <c r="Q149" i="15"/>
  <c r="T82" i="2"/>
  <c r="S82" i="2"/>
  <c r="O149" i="15"/>
  <c r="R82" i="2"/>
  <c r="Q82" i="2"/>
  <c r="P82" i="2"/>
  <c r="L149" i="15" s="1"/>
  <c r="O82" i="2"/>
  <c r="N82" i="2"/>
  <c r="J149" i="15"/>
  <c r="M82" i="2"/>
  <c r="I149" i="15" s="1"/>
  <c r="L82" i="2"/>
  <c r="K82" i="2"/>
  <c r="J82" i="2"/>
  <c r="F149" i="15"/>
  <c r="I82" i="2"/>
  <c r="H82" i="2"/>
  <c r="AO81" i="2"/>
  <c r="AK148" i="15" s="1"/>
  <c r="AM81" i="2"/>
  <c r="AL81" i="2"/>
  <c r="AK81" i="2"/>
  <c r="AJ81" i="2"/>
  <c r="AI81" i="2"/>
  <c r="AE148" i="15"/>
  <c r="AH81" i="2"/>
  <c r="AD148" i="15" s="1"/>
  <c r="AG81" i="2"/>
  <c r="AF81" i="2"/>
  <c r="AB148" i="15" s="1"/>
  <c r="AE81" i="2"/>
  <c r="AD81" i="2"/>
  <c r="AC81" i="2"/>
  <c r="Y148" i="15" s="1"/>
  <c r="AB81" i="2"/>
  <c r="AA81" i="2"/>
  <c r="Z81" i="2"/>
  <c r="Y81" i="2"/>
  <c r="U148" i="15" s="1"/>
  <c r="X81" i="2"/>
  <c r="T148" i="15" s="1"/>
  <c r="W81" i="2"/>
  <c r="V81" i="2"/>
  <c r="U81" i="2"/>
  <c r="T81" i="2"/>
  <c r="S81" i="2"/>
  <c r="O148" i="15"/>
  <c r="R81" i="2"/>
  <c r="N148" i="15" s="1"/>
  <c r="Q81" i="2"/>
  <c r="M148" i="15"/>
  <c r="P81" i="2"/>
  <c r="L148" i="15"/>
  <c r="L185" i="15" s="1"/>
  <c r="O81" i="2"/>
  <c r="N81" i="2"/>
  <c r="M81" i="2"/>
  <c r="I148" i="15"/>
  <c r="L81" i="2"/>
  <c r="K81" i="2"/>
  <c r="J81" i="2"/>
  <c r="I81" i="2"/>
  <c r="E148" i="15"/>
  <c r="H81" i="2"/>
  <c r="AP80" i="2"/>
  <c r="AO80" i="2"/>
  <c r="AK147" i="15" s="1"/>
  <c r="AM80" i="2"/>
  <c r="AL80" i="2"/>
  <c r="AK80" i="2"/>
  <c r="AG147" i="15" s="1"/>
  <c r="AJ80" i="2"/>
  <c r="AI80" i="2"/>
  <c r="AE147" i="15"/>
  <c r="AH80" i="2"/>
  <c r="AG80" i="2"/>
  <c r="AF80" i="2"/>
  <c r="AE80" i="2"/>
  <c r="AD80" i="2"/>
  <c r="AC80" i="2"/>
  <c r="AB80" i="2"/>
  <c r="AA80" i="2"/>
  <c r="Z80" i="2"/>
  <c r="V147" i="15"/>
  <c r="Y80" i="2"/>
  <c r="X80" i="2"/>
  <c r="T147" i="15"/>
  <c r="W80" i="2"/>
  <c r="V80" i="2"/>
  <c r="U80" i="2"/>
  <c r="Q147" i="15"/>
  <c r="T80" i="2"/>
  <c r="P147" i="15" s="1"/>
  <c r="S80" i="2"/>
  <c r="O147" i="15"/>
  <c r="R80" i="2"/>
  <c r="N147" i="15" s="1"/>
  <c r="Q80" i="2"/>
  <c r="P80" i="2"/>
  <c r="O80" i="2"/>
  <c r="N80" i="2"/>
  <c r="M80" i="2"/>
  <c r="L80" i="2"/>
  <c r="K80" i="2"/>
  <c r="G147" i="15" s="1"/>
  <c r="J80" i="2"/>
  <c r="F147" i="15"/>
  <c r="I80" i="2"/>
  <c r="H80" i="2"/>
  <c r="AP79" i="2"/>
  <c r="AM79" i="2"/>
  <c r="AL79" i="2"/>
  <c r="AK79" i="2"/>
  <c r="AJ79" i="2"/>
  <c r="AF146" i="15"/>
  <c r="AI79" i="2"/>
  <c r="AH79" i="2"/>
  <c r="AD146" i="15"/>
  <c r="AG79" i="2"/>
  <c r="AC146" i="15"/>
  <c r="AF79" i="2"/>
  <c r="AE79" i="2"/>
  <c r="AD79" i="2"/>
  <c r="AC79" i="2"/>
  <c r="AB79" i="2"/>
  <c r="X146" i="15"/>
  <c r="AA79" i="2"/>
  <c r="Z79" i="2"/>
  <c r="Y79" i="2"/>
  <c r="X79" i="2"/>
  <c r="W79" i="2"/>
  <c r="V79" i="2"/>
  <c r="U79" i="2"/>
  <c r="T79" i="2"/>
  <c r="P146" i="15" s="1"/>
  <c r="S79" i="2"/>
  <c r="R79" i="2"/>
  <c r="N146" i="15"/>
  <c r="Q79" i="2"/>
  <c r="M146" i="15" s="1"/>
  <c r="P79" i="2"/>
  <c r="O79" i="2"/>
  <c r="N79" i="2"/>
  <c r="M79" i="2"/>
  <c r="I146" i="15" s="1"/>
  <c r="L79" i="2"/>
  <c r="H146" i="15"/>
  <c r="K79" i="2"/>
  <c r="J79" i="2"/>
  <c r="I79" i="2"/>
  <c r="H79" i="2"/>
  <c r="AR78" i="2"/>
  <c r="AQ78" i="2"/>
  <c r="AN78" i="2"/>
  <c r="AM78" i="2"/>
  <c r="AI145" i="15" s="1"/>
  <c r="AL78" i="2"/>
  <c r="AK78" i="2"/>
  <c r="AJ78" i="2"/>
  <c r="AF145" i="15"/>
  <c r="AI78" i="2"/>
  <c r="AH78" i="2"/>
  <c r="AG78" i="2"/>
  <c r="AF78" i="2"/>
  <c r="AE78" i="2"/>
  <c r="AA145" i="15"/>
  <c r="AD78" i="2"/>
  <c r="AC78" i="2"/>
  <c r="Y145" i="15" s="1"/>
  <c r="AB78" i="2"/>
  <c r="AA78" i="2"/>
  <c r="Z78" i="2"/>
  <c r="V145" i="15" s="1"/>
  <c r="Y78" i="2"/>
  <c r="U145" i="15" s="1"/>
  <c r="X78" i="2"/>
  <c r="T145" i="15" s="1"/>
  <c r="W78" i="2"/>
  <c r="S145" i="15"/>
  <c r="V78" i="2"/>
  <c r="U78" i="2"/>
  <c r="T78" i="2"/>
  <c r="P145" i="15" s="1"/>
  <c r="S78" i="2"/>
  <c r="R78" i="2"/>
  <c r="Q78" i="2"/>
  <c r="P78" i="2"/>
  <c r="O78" i="2"/>
  <c r="K145" i="15" s="1"/>
  <c r="N78" i="2"/>
  <c r="M78" i="2"/>
  <c r="I145" i="15"/>
  <c r="L78" i="2"/>
  <c r="K78" i="2"/>
  <c r="J78" i="2"/>
  <c r="I78" i="2"/>
  <c r="E145" i="15" s="1"/>
  <c r="H78" i="2"/>
  <c r="D145" i="15" s="1"/>
  <c r="AO77" i="2"/>
  <c r="AN77" i="2"/>
  <c r="AM77" i="2"/>
  <c r="AI144" i="15"/>
  <c r="AL77" i="2"/>
  <c r="AK77" i="2"/>
  <c r="AJ77" i="2"/>
  <c r="AI77" i="2"/>
  <c r="AH77" i="2"/>
  <c r="AG77" i="2"/>
  <c r="AF77" i="2"/>
  <c r="AE77" i="2"/>
  <c r="AA144" i="15" s="1"/>
  <c r="AD77" i="2"/>
  <c r="AC77" i="2"/>
  <c r="Y144" i="15" s="1"/>
  <c r="AB77" i="2"/>
  <c r="X144" i="15" s="1"/>
  <c r="AA77" i="2"/>
  <c r="Z77" i="2"/>
  <c r="V144" i="15" s="1"/>
  <c r="Y77" i="2"/>
  <c r="U144" i="15" s="1"/>
  <c r="X77" i="2"/>
  <c r="W77" i="2"/>
  <c r="S144" i="15"/>
  <c r="V77" i="2"/>
  <c r="U77" i="2"/>
  <c r="T77" i="2"/>
  <c r="S77" i="2"/>
  <c r="R77" i="2"/>
  <c r="N144" i="15"/>
  <c r="Q77" i="2"/>
  <c r="M144" i="15"/>
  <c r="P77" i="2"/>
  <c r="O77" i="2"/>
  <c r="K144" i="15"/>
  <c r="N77" i="2"/>
  <c r="M77" i="2"/>
  <c r="I144" i="15" s="1"/>
  <c r="L77" i="2"/>
  <c r="K77" i="2"/>
  <c r="J77" i="2"/>
  <c r="F144" i="15" s="1"/>
  <c r="I77" i="2"/>
  <c r="E144" i="15" s="1"/>
  <c r="H77" i="2"/>
  <c r="AP76" i="2"/>
  <c r="AM76" i="2"/>
  <c r="AL76" i="2"/>
  <c r="AK76" i="2"/>
  <c r="AJ76" i="2"/>
  <c r="AF143" i="15"/>
  <c r="AI76" i="2"/>
  <c r="AE143" i="15"/>
  <c r="AH76" i="2"/>
  <c r="AG76" i="2"/>
  <c r="AC143" i="15"/>
  <c r="AF76" i="2"/>
  <c r="AE76" i="2"/>
  <c r="AD76" i="2"/>
  <c r="AC76" i="2"/>
  <c r="AB76" i="2"/>
  <c r="AA76" i="2"/>
  <c r="W143" i="15"/>
  <c r="Z76" i="2"/>
  <c r="Y76" i="2"/>
  <c r="X76" i="2"/>
  <c r="W76" i="2"/>
  <c r="V76" i="2"/>
  <c r="U76" i="2"/>
  <c r="T76" i="2"/>
  <c r="P143" i="15"/>
  <c r="S76" i="2"/>
  <c r="R76" i="2"/>
  <c r="Q76" i="2"/>
  <c r="M143" i="15"/>
  <c r="P76" i="2"/>
  <c r="O76" i="2"/>
  <c r="K143" i="15" s="1"/>
  <c r="N76" i="2"/>
  <c r="M76" i="2"/>
  <c r="L76" i="2"/>
  <c r="H143" i="15"/>
  <c r="K76" i="2"/>
  <c r="G143" i="15"/>
  <c r="J76" i="2"/>
  <c r="I76" i="2"/>
  <c r="H76" i="2"/>
  <c r="AR75" i="2"/>
  <c r="AM75" i="2"/>
  <c r="AL75" i="2"/>
  <c r="AK75" i="2"/>
  <c r="AG142" i="15"/>
  <c r="AJ75" i="2"/>
  <c r="AF142" i="15" s="1"/>
  <c r="AF182" i="15" s="1"/>
  <c r="AI75" i="2"/>
  <c r="AH75" i="2"/>
  <c r="AD142" i="15"/>
  <c r="AG75" i="2"/>
  <c r="AC142" i="15" s="1"/>
  <c r="AC182" i="15" s="1"/>
  <c r="AF75" i="2"/>
  <c r="AB142" i="15"/>
  <c r="AE75" i="2"/>
  <c r="AD75" i="2"/>
  <c r="AC75" i="2"/>
  <c r="Y142" i="15"/>
  <c r="AB75" i="2"/>
  <c r="X142" i="15" s="1"/>
  <c r="AA75" i="2"/>
  <c r="W142" i="15"/>
  <c r="Z75" i="2"/>
  <c r="Y75" i="2"/>
  <c r="X75" i="2"/>
  <c r="W75" i="2"/>
  <c r="V75" i="2"/>
  <c r="U75" i="2"/>
  <c r="Q142" i="15" s="1"/>
  <c r="T75" i="2"/>
  <c r="S75" i="2"/>
  <c r="R75" i="2"/>
  <c r="N142" i="15" s="1"/>
  <c r="Q75" i="2"/>
  <c r="P75" i="2"/>
  <c r="L142" i="15" s="1"/>
  <c r="O75" i="2"/>
  <c r="N75" i="2"/>
  <c r="M75" i="2"/>
  <c r="L75" i="2"/>
  <c r="H142" i="15" s="1"/>
  <c r="H182" i="15" s="1"/>
  <c r="K75" i="2"/>
  <c r="G142" i="15" s="1"/>
  <c r="J75" i="2"/>
  <c r="I75" i="2"/>
  <c r="H75" i="2"/>
  <c r="AQ41" i="2"/>
  <c r="AP41" i="2"/>
  <c r="AR37" i="2"/>
  <c r="AN37" i="2"/>
  <c r="AR36" i="2"/>
  <c r="AO32" i="2"/>
  <c r="AR29" i="2"/>
  <c r="AQ29" i="2"/>
  <c r="AN28" i="2"/>
  <c r="AO27" i="2"/>
  <c r="AR26" i="2"/>
  <c r="AP25" i="2"/>
  <c r="AO25" i="2"/>
  <c r="AN21" i="4"/>
  <c r="AM21" i="4"/>
  <c r="AL21" i="4"/>
  <c r="AK21" i="4"/>
  <c r="AJ21" i="4"/>
  <c r="AL24" i="1"/>
  <c r="AL45" i="1" s="1"/>
  <c r="AL26" i="1"/>
  <c r="AL25" i="1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B70" i="5"/>
  <c r="B66" i="5"/>
  <c r="B67" i="5"/>
  <c r="B62" i="5"/>
  <c r="B58" i="5"/>
  <c r="B54" i="5"/>
  <c r="B50" i="5"/>
  <c r="B51" i="5" s="1"/>
  <c r="B48" i="5"/>
  <c r="B49" i="5" s="1"/>
  <c r="B46" i="5"/>
  <c r="B47" i="5"/>
  <c r="B44" i="5"/>
  <c r="B45" i="5" s="1"/>
  <c r="B42" i="5"/>
  <c r="B43" i="5" s="1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44" i="2"/>
  <c r="B68" i="2"/>
  <c r="B69" i="2" s="1"/>
  <c r="B70" i="2" s="1"/>
  <c r="B71" i="2" s="1"/>
  <c r="B64" i="2"/>
  <c r="B65" i="2" s="1"/>
  <c r="B66" i="2" s="1"/>
  <c r="B67" i="2" s="1"/>
  <c r="B60" i="2"/>
  <c r="B61" i="2" s="1"/>
  <c r="B62" i="2" s="1"/>
  <c r="B63" i="2" s="1"/>
  <c r="B56" i="2"/>
  <c r="B57" i="2" s="1"/>
  <c r="B58" i="2" s="1"/>
  <c r="B59" i="2" s="1"/>
  <c r="B52" i="2"/>
  <c r="B53" i="2" s="1"/>
  <c r="B54" i="2" s="1"/>
  <c r="B55" i="2" s="1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B50" i="2"/>
  <c r="B51" i="2" s="1"/>
  <c r="B48" i="2"/>
  <c r="B49" i="2"/>
  <c r="B46" i="2"/>
  <c r="B47" i="2"/>
  <c r="B44" i="2"/>
  <c r="B45" i="2"/>
  <c r="A44" i="2"/>
  <c r="A45" i="2" s="1"/>
  <c r="A46" i="2" s="1"/>
  <c r="A47" i="2" s="1"/>
  <c r="A48" i="2" s="1"/>
  <c r="A49" i="2" s="1"/>
  <c r="A50" i="2" s="1"/>
  <c r="A51" i="2" s="1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46" i="3"/>
  <c r="B48" i="3"/>
  <c r="B49" i="3" s="1"/>
  <c r="B50" i="3"/>
  <c r="B51" i="3"/>
  <c r="B52" i="3"/>
  <c r="B53" i="3"/>
  <c r="B54" i="3"/>
  <c r="B55" i="3"/>
  <c r="B56" i="3"/>
  <c r="B57" i="3" s="1"/>
  <c r="A55" i="3"/>
  <c r="A56" i="3"/>
  <c r="B58" i="3"/>
  <c r="B59" i="3"/>
  <c r="B60" i="3" s="1"/>
  <c r="B61" i="3" s="1"/>
  <c r="B62" i="3"/>
  <c r="B63" i="3" s="1"/>
  <c r="B64" i="3" s="1"/>
  <c r="B65" i="3" s="1"/>
  <c r="B66" i="3"/>
  <c r="B67" i="3"/>
  <c r="B68" i="3" s="1"/>
  <c r="B69" i="3" s="1"/>
  <c r="B70" i="3"/>
  <c r="B71" i="3" s="1"/>
  <c r="B72" i="3" s="1"/>
  <c r="B73" i="3" s="1"/>
  <c r="B74" i="3"/>
  <c r="B75" i="3"/>
  <c r="B76" i="3" s="1"/>
  <c r="B77" i="3" s="1"/>
  <c r="B46" i="3"/>
  <c r="B47" i="3" s="1"/>
  <c r="A46" i="3"/>
  <c r="A47" i="3"/>
  <c r="A48" i="3" s="1"/>
  <c r="A49" i="3" s="1"/>
  <c r="A50" i="3" s="1"/>
  <c r="A51" i="3" s="1"/>
  <c r="A52" i="3" s="1"/>
  <c r="A53" i="3" s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L113" i="1"/>
  <c r="AI2" i="15" s="1"/>
  <c r="AK113" i="1"/>
  <c r="AH2" i="15" s="1"/>
  <c r="AJ113" i="1"/>
  <c r="AG2" i="15" s="1"/>
  <c r="AI113" i="1"/>
  <c r="AF2" i="15" s="1"/>
  <c r="AH113" i="1"/>
  <c r="AE2" i="15" s="1"/>
  <c r="AG113" i="1"/>
  <c r="AD2" i="15" s="1"/>
  <c r="AF113" i="1"/>
  <c r="AC2" i="15" s="1"/>
  <c r="AE113" i="1"/>
  <c r="AB2" i="15" s="1"/>
  <c r="AD113" i="1"/>
  <c r="AA2" i="15" s="1"/>
  <c r="AC113" i="1"/>
  <c r="Z2" i="15" s="1"/>
  <c r="AB113" i="1"/>
  <c r="Y2" i="15" s="1"/>
  <c r="AA113" i="1"/>
  <c r="X2" i="15" s="1"/>
  <c r="Z113" i="1"/>
  <c r="W2" i="15" s="1"/>
  <c r="Y113" i="1"/>
  <c r="V2" i="15" s="1"/>
  <c r="X113" i="1"/>
  <c r="U2" i="15" s="1"/>
  <c r="W113" i="1"/>
  <c r="T2" i="15" s="1"/>
  <c r="V113" i="1"/>
  <c r="S2" i="15" s="1"/>
  <c r="U113" i="1"/>
  <c r="R2" i="15" s="1"/>
  <c r="T113" i="1"/>
  <c r="Q2" i="15" s="1"/>
  <c r="S113" i="1"/>
  <c r="P2" i="15" s="1"/>
  <c r="R113" i="1"/>
  <c r="O2" i="15" s="1"/>
  <c r="Q113" i="1"/>
  <c r="N2" i="15" s="1"/>
  <c r="P113" i="1"/>
  <c r="M2" i="15" s="1"/>
  <c r="O113" i="1"/>
  <c r="L2" i="15" s="1"/>
  <c r="N113" i="1"/>
  <c r="K2" i="15" s="1"/>
  <c r="M113" i="1"/>
  <c r="J2" i="15" s="1"/>
  <c r="L113" i="1"/>
  <c r="I2" i="15" s="1"/>
  <c r="K113" i="1"/>
  <c r="H2" i="15" s="1"/>
  <c r="J113" i="1"/>
  <c r="G2" i="15" s="1"/>
  <c r="I113" i="1"/>
  <c r="F2" i="15" s="1"/>
  <c r="H113" i="1"/>
  <c r="E2" i="15" s="1"/>
  <c r="G113" i="1"/>
  <c r="D2" i="15" s="1"/>
  <c r="F122" i="1"/>
  <c r="C11" i="15" s="1"/>
  <c r="C54" i="15" s="1"/>
  <c r="C110" i="1"/>
  <c r="C109" i="1"/>
  <c r="C108" i="1"/>
  <c r="C107" i="1"/>
  <c r="B107" i="1"/>
  <c r="B108" i="1" s="1"/>
  <c r="B109" i="1" s="1"/>
  <c r="C106" i="1"/>
  <c r="C105" i="1"/>
  <c r="C104" i="1"/>
  <c r="C103" i="1"/>
  <c r="B103" i="1"/>
  <c r="E138" i="1" s="1"/>
  <c r="B27" i="15" s="1"/>
  <c r="B70" i="15" s="1"/>
  <c r="C102" i="1"/>
  <c r="C101" i="1"/>
  <c r="C100" i="1"/>
  <c r="C99" i="1"/>
  <c r="B99" i="1"/>
  <c r="C98" i="1"/>
  <c r="C97" i="1"/>
  <c r="C96" i="1"/>
  <c r="C95" i="1"/>
  <c r="B95" i="1"/>
  <c r="C94" i="1"/>
  <c r="C93" i="1"/>
  <c r="C92" i="1"/>
  <c r="C91" i="1"/>
  <c r="B91" i="1"/>
  <c r="C90" i="1"/>
  <c r="C89" i="1"/>
  <c r="C88" i="1"/>
  <c r="C87" i="1"/>
  <c r="B87" i="1"/>
  <c r="B88" i="1" s="1"/>
  <c r="C86" i="1"/>
  <c r="C85" i="1"/>
  <c r="B85" i="1"/>
  <c r="E120" i="1"/>
  <c r="B9" i="15" s="1"/>
  <c r="B52" i="15" s="1"/>
  <c r="C84" i="1"/>
  <c r="C83" i="1"/>
  <c r="B83" i="1"/>
  <c r="B84" i="1"/>
  <c r="E119" i="1"/>
  <c r="B8" i="15" s="1"/>
  <c r="B51" i="15" s="1"/>
  <c r="E118" i="1"/>
  <c r="B7" i="15" s="1"/>
  <c r="B50" i="15" s="1"/>
  <c r="C82" i="1"/>
  <c r="C81" i="1"/>
  <c r="B81" i="1"/>
  <c r="C80" i="1"/>
  <c r="C79" i="1"/>
  <c r="B79" i="1"/>
  <c r="E114" i="1"/>
  <c r="B3" i="15" s="1"/>
  <c r="B46" i="15" s="1"/>
  <c r="F114" i="1"/>
  <c r="C3" i="15" s="1"/>
  <c r="C46" i="15" s="1"/>
  <c r="B12" i="1"/>
  <c r="E33" i="1"/>
  <c r="B39" i="15" s="1"/>
  <c r="B82" i="15" s="1"/>
  <c r="AU25" i="1"/>
  <c r="E2" i="4"/>
  <c r="E21" i="4"/>
  <c r="F2" i="4"/>
  <c r="F21" i="4" s="1"/>
  <c r="G2" i="4"/>
  <c r="G21" i="4"/>
  <c r="H2" i="4"/>
  <c r="H21" i="4"/>
  <c r="I2" i="4"/>
  <c r="I21" i="4"/>
  <c r="J2" i="4"/>
  <c r="J21" i="4" s="1"/>
  <c r="K2" i="4"/>
  <c r="K21" i="4"/>
  <c r="L2" i="4"/>
  <c r="L21" i="4"/>
  <c r="M2" i="4"/>
  <c r="M21" i="4"/>
  <c r="N2" i="4"/>
  <c r="N21" i="4" s="1"/>
  <c r="O2" i="4"/>
  <c r="O21" i="4"/>
  <c r="P2" i="4"/>
  <c r="P21" i="4"/>
  <c r="Q2" i="4"/>
  <c r="Q21" i="4"/>
  <c r="R2" i="4"/>
  <c r="R21" i="4" s="1"/>
  <c r="S2" i="4"/>
  <c r="S21" i="4"/>
  <c r="T2" i="4"/>
  <c r="T21" i="4"/>
  <c r="U2" i="4"/>
  <c r="U21" i="4"/>
  <c r="V2" i="4"/>
  <c r="V21" i="4" s="1"/>
  <c r="W2" i="4"/>
  <c r="W21" i="4"/>
  <c r="X2" i="4"/>
  <c r="X21" i="4"/>
  <c r="Y2" i="4"/>
  <c r="Y21" i="4"/>
  <c r="Z2" i="4"/>
  <c r="Z21" i="4" s="1"/>
  <c r="AA2" i="4"/>
  <c r="AA21" i="4"/>
  <c r="AB2" i="4"/>
  <c r="AB21" i="4"/>
  <c r="AC2" i="4"/>
  <c r="AC21" i="4"/>
  <c r="AD2" i="4"/>
  <c r="AD21" i="4" s="1"/>
  <c r="AE2" i="4"/>
  <c r="AE21" i="4"/>
  <c r="AF2" i="4"/>
  <c r="AF21" i="4"/>
  <c r="AG2" i="4"/>
  <c r="AG21" i="4"/>
  <c r="AH2" i="4"/>
  <c r="AH21" i="4" s="1"/>
  <c r="AI2" i="4"/>
  <c r="AI21" i="4"/>
  <c r="D2" i="4"/>
  <c r="D21" i="4"/>
  <c r="F51" i="1"/>
  <c r="F50" i="1"/>
  <c r="F49" i="1"/>
  <c r="F48" i="1"/>
  <c r="F47" i="1"/>
  <c r="F46" i="1"/>
  <c r="B36" i="1"/>
  <c r="B37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M41" i="1"/>
  <c r="L41" i="1"/>
  <c r="K41" i="1"/>
  <c r="J41" i="1"/>
  <c r="I41" i="1"/>
  <c r="H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L36" i="1"/>
  <c r="AI42" i="15" s="1"/>
  <c r="AI85" i="15" s="1"/>
  <c r="AK36" i="1"/>
  <c r="AH42" i="15" s="1"/>
  <c r="AH85" i="15" s="1"/>
  <c r="AJ36" i="1"/>
  <c r="AG42" i="15" s="1"/>
  <c r="AG85" i="15" s="1"/>
  <c r="AI36" i="1"/>
  <c r="AF42" i="15" s="1"/>
  <c r="AF85" i="15" s="1"/>
  <c r="AH36" i="1"/>
  <c r="AE42" i="15" s="1"/>
  <c r="AE85" i="15" s="1"/>
  <c r="AG36" i="1"/>
  <c r="AD42" i="15" s="1"/>
  <c r="AD85" i="15" s="1"/>
  <c r="AF36" i="1"/>
  <c r="AC42" i="15" s="1"/>
  <c r="AC85" i="15" s="1"/>
  <c r="AE36" i="1"/>
  <c r="AB42" i="15" s="1"/>
  <c r="AB85" i="15" s="1"/>
  <c r="AD36" i="1"/>
  <c r="AA42" i="15" s="1"/>
  <c r="AA85" i="15" s="1"/>
  <c r="AC36" i="1"/>
  <c r="Z42" i="15" s="1"/>
  <c r="Z85" i="15" s="1"/>
  <c r="Z181" i="15" s="1"/>
  <c r="Z193" i="15" s="1"/>
  <c r="AB36" i="1"/>
  <c r="Y42" i="15" s="1"/>
  <c r="Y85" i="15" s="1"/>
  <c r="AA36" i="1"/>
  <c r="X42" i="15" s="1"/>
  <c r="X85" i="15" s="1"/>
  <c r="Z36" i="1"/>
  <c r="W42" i="15" s="1"/>
  <c r="W85" i="15" s="1"/>
  <c r="Y36" i="1"/>
  <c r="V42" i="15" s="1"/>
  <c r="V85" i="15" s="1"/>
  <c r="X36" i="1"/>
  <c r="U42" i="15" s="1"/>
  <c r="U85" i="15" s="1"/>
  <c r="W36" i="1"/>
  <c r="T42" i="15" s="1"/>
  <c r="T85" i="15" s="1"/>
  <c r="V36" i="1"/>
  <c r="S42" i="15" s="1"/>
  <c r="S85" i="15" s="1"/>
  <c r="U36" i="1"/>
  <c r="R42" i="15" s="1"/>
  <c r="R85" i="15" s="1"/>
  <c r="R181" i="15" s="1"/>
  <c r="R193" i="15" s="1"/>
  <c r="T36" i="1"/>
  <c r="Q42" i="15" s="1"/>
  <c r="Q85" i="15" s="1"/>
  <c r="S36" i="1"/>
  <c r="P42" i="15" s="1"/>
  <c r="P85" i="15" s="1"/>
  <c r="R36" i="1"/>
  <c r="O42" i="15" s="1"/>
  <c r="O85" i="15" s="1"/>
  <c r="Q36" i="1"/>
  <c r="N42" i="15" s="1"/>
  <c r="N85" i="15" s="1"/>
  <c r="P36" i="1"/>
  <c r="M42" i="15" s="1"/>
  <c r="M85" i="15" s="1"/>
  <c r="O36" i="1"/>
  <c r="L42" i="15" s="1"/>
  <c r="L85" i="15" s="1"/>
  <c r="N36" i="1"/>
  <c r="K42" i="15" s="1"/>
  <c r="K85" i="15" s="1"/>
  <c r="M36" i="1"/>
  <c r="J42" i="15" s="1"/>
  <c r="J85" i="15" s="1"/>
  <c r="J181" i="15" s="1"/>
  <c r="L36" i="1"/>
  <c r="I42" i="15" s="1"/>
  <c r="I85" i="15" s="1"/>
  <c r="K36" i="1"/>
  <c r="H42" i="15" s="1"/>
  <c r="H85" i="15" s="1"/>
  <c r="J36" i="1"/>
  <c r="G42" i="15" s="1"/>
  <c r="G85" i="15" s="1"/>
  <c r="G181" i="15" s="1"/>
  <c r="G193" i="15" s="1"/>
  <c r="I36" i="1"/>
  <c r="F42" i="15" s="1"/>
  <c r="F85" i="15" s="1"/>
  <c r="H36" i="1"/>
  <c r="E42" i="15" s="1"/>
  <c r="E85" i="15" s="1"/>
  <c r="AK35" i="1"/>
  <c r="AH41" i="15" s="1"/>
  <c r="AH84" i="15" s="1"/>
  <c r="AJ35" i="1"/>
  <c r="AG41" i="15" s="1"/>
  <c r="AG84" i="15" s="1"/>
  <c r="AI35" i="1"/>
  <c r="AF41" i="15" s="1"/>
  <c r="AF84" i="15" s="1"/>
  <c r="AH35" i="1"/>
  <c r="AE41" i="15" s="1"/>
  <c r="AE84" i="15" s="1"/>
  <c r="AG35" i="1"/>
  <c r="AD41" i="15" s="1"/>
  <c r="AD84" i="15" s="1"/>
  <c r="AF35" i="1"/>
  <c r="AC41" i="15" s="1"/>
  <c r="AC84" i="15" s="1"/>
  <c r="AE35" i="1"/>
  <c r="AB41" i="15" s="1"/>
  <c r="AB84" i="15" s="1"/>
  <c r="AD35" i="1"/>
  <c r="AA41" i="15" s="1"/>
  <c r="AA84" i="15" s="1"/>
  <c r="AC35" i="1"/>
  <c r="Z41" i="15" s="1"/>
  <c r="Z84" i="15" s="1"/>
  <c r="AB35" i="1"/>
  <c r="Y41" i="15" s="1"/>
  <c r="Y84" i="15" s="1"/>
  <c r="AA35" i="1"/>
  <c r="X41" i="15" s="1"/>
  <c r="X84" i="15" s="1"/>
  <c r="Z35" i="1"/>
  <c r="W41" i="15" s="1"/>
  <c r="W84" i="15" s="1"/>
  <c r="Y35" i="1"/>
  <c r="V41" i="15" s="1"/>
  <c r="V84" i="15" s="1"/>
  <c r="X35" i="1"/>
  <c r="U41" i="15" s="1"/>
  <c r="U84" i="15" s="1"/>
  <c r="W35" i="1"/>
  <c r="T41" i="15" s="1"/>
  <c r="T84" i="15" s="1"/>
  <c r="V35" i="1"/>
  <c r="S41" i="15" s="1"/>
  <c r="S84" i="15" s="1"/>
  <c r="U35" i="1"/>
  <c r="R41" i="15" s="1"/>
  <c r="R84" i="15" s="1"/>
  <c r="T35" i="1"/>
  <c r="Q41" i="15" s="1"/>
  <c r="Q84" i="15" s="1"/>
  <c r="S35" i="1"/>
  <c r="P41" i="15" s="1"/>
  <c r="P84" i="15" s="1"/>
  <c r="P180" i="15" s="1"/>
  <c r="P192" i="15" s="1"/>
  <c r="R35" i="1"/>
  <c r="O41" i="15" s="1"/>
  <c r="O84" i="15" s="1"/>
  <c r="Q35" i="1"/>
  <c r="N41" i="15" s="1"/>
  <c r="N84" i="15" s="1"/>
  <c r="P35" i="1"/>
  <c r="M41" i="15" s="1"/>
  <c r="M84" i="15" s="1"/>
  <c r="O35" i="1"/>
  <c r="L41" i="15" s="1"/>
  <c r="L84" i="15" s="1"/>
  <c r="N35" i="1"/>
  <c r="K41" i="15" s="1"/>
  <c r="K84" i="15" s="1"/>
  <c r="M35" i="1"/>
  <c r="J41" i="15" s="1"/>
  <c r="J84" i="15" s="1"/>
  <c r="L35" i="1"/>
  <c r="I41" i="15" s="1"/>
  <c r="I84" i="15" s="1"/>
  <c r="K35" i="1"/>
  <c r="H41" i="15" s="1"/>
  <c r="H84" i="15" s="1"/>
  <c r="J35" i="1"/>
  <c r="G41" i="15" s="1"/>
  <c r="G84" i="15" s="1"/>
  <c r="I35" i="1"/>
  <c r="F41" i="15" s="1"/>
  <c r="F84" i="15" s="1"/>
  <c r="H35" i="1"/>
  <c r="E41" i="15" s="1"/>
  <c r="E84" i="15" s="1"/>
  <c r="AL34" i="1"/>
  <c r="AI40" i="15" s="1"/>
  <c r="AI83" i="15" s="1"/>
  <c r="AK34" i="1"/>
  <c r="AH40" i="15" s="1"/>
  <c r="AH83" i="15" s="1"/>
  <c r="AJ34" i="1"/>
  <c r="AG40" i="15" s="1"/>
  <c r="AG83" i="15" s="1"/>
  <c r="AI34" i="1"/>
  <c r="AF40" i="15" s="1"/>
  <c r="AF83" i="15" s="1"/>
  <c r="AH34" i="1"/>
  <c r="AE40" i="15" s="1"/>
  <c r="AE83" i="15" s="1"/>
  <c r="AG34" i="1"/>
  <c r="AD40" i="15" s="1"/>
  <c r="AD83" i="15" s="1"/>
  <c r="AF34" i="1"/>
  <c r="AC40" i="15" s="1"/>
  <c r="AC83" i="15" s="1"/>
  <c r="AE34" i="1"/>
  <c r="AB40" i="15" s="1"/>
  <c r="AB83" i="15" s="1"/>
  <c r="AD34" i="1"/>
  <c r="AA40" i="15" s="1"/>
  <c r="AA83" i="15" s="1"/>
  <c r="AC34" i="1"/>
  <c r="Z40" i="15" s="1"/>
  <c r="Z83" i="15" s="1"/>
  <c r="AB34" i="1"/>
  <c r="Y40" i="15" s="1"/>
  <c r="Y83" i="15" s="1"/>
  <c r="AA34" i="1"/>
  <c r="X40" i="15" s="1"/>
  <c r="X83" i="15" s="1"/>
  <c r="Z34" i="1"/>
  <c r="W40" i="15" s="1"/>
  <c r="W83" i="15" s="1"/>
  <c r="W179" i="15" s="1"/>
  <c r="W191" i="15" s="1"/>
  <c r="Y34" i="1"/>
  <c r="V40" i="15" s="1"/>
  <c r="V83" i="15" s="1"/>
  <c r="X34" i="1"/>
  <c r="U40" i="15" s="1"/>
  <c r="U83" i="15" s="1"/>
  <c r="W34" i="1"/>
  <c r="T40" i="15" s="1"/>
  <c r="T83" i="15" s="1"/>
  <c r="V34" i="1"/>
  <c r="S40" i="15" s="1"/>
  <c r="S83" i="15" s="1"/>
  <c r="U34" i="1"/>
  <c r="R40" i="15" s="1"/>
  <c r="R83" i="15" s="1"/>
  <c r="T34" i="1"/>
  <c r="Q40" i="15" s="1"/>
  <c r="Q83" i="15" s="1"/>
  <c r="S34" i="1"/>
  <c r="P40" i="15" s="1"/>
  <c r="P83" i="15" s="1"/>
  <c r="R34" i="1"/>
  <c r="O40" i="15" s="1"/>
  <c r="O83" i="15" s="1"/>
  <c r="Q34" i="1"/>
  <c r="N40" i="15" s="1"/>
  <c r="N83" i="15" s="1"/>
  <c r="P34" i="1"/>
  <c r="M40" i="15" s="1"/>
  <c r="M83" i="15" s="1"/>
  <c r="O34" i="1"/>
  <c r="L40" i="15" s="1"/>
  <c r="L83" i="15" s="1"/>
  <c r="N34" i="1"/>
  <c r="K40" i="15" s="1"/>
  <c r="K83" i="15" s="1"/>
  <c r="M34" i="1"/>
  <c r="J40" i="15" s="1"/>
  <c r="J83" i="15" s="1"/>
  <c r="L34" i="1"/>
  <c r="I40" i="15" s="1"/>
  <c r="I83" i="15" s="1"/>
  <c r="K34" i="1"/>
  <c r="H40" i="15" s="1"/>
  <c r="H83" i="15" s="1"/>
  <c r="J34" i="1"/>
  <c r="G40" i="15" s="1"/>
  <c r="G83" i="15" s="1"/>
  <c r="G179" i="15" s="1"/>
  <c r="G191" i="15" s="1"/>
  <c r="I34" i="1"/>
  <c r="F40" i="15" s="1"/>
  <c r="F83" i="15" s="1"/>
  <c r="H34" i="1"/>
  <c r="E40" i="15" s="1"/>
  <c r="E83" i="15" s="1"/>
  <c r="AL33" i="1"/>
  <c r="AI39" i="15" s="1"/>
  <c r="AI82" i="15" s="1"/>
  <c r="AI178" i="15" s="1"/>
  <c r="AI190" i="15" s="1"/>
  <c r="AK33" i="1"/>
  <c r="AH39" i="15" s="1"/>
  <c r="AH82" i="15" s="1"/>
  <c r="AJ33" i="1"/>
  <c r="AG39" i="15" s="1"/>
  <c r="AG82" i="15" s="1"/>
  <c r="AI33" i="1"/>
  <c r="AF39" i="15" s="1"/>
  <c r="AF82" i="15" s="1"/>
  <c r="AH33" i="1"/>
  <c r="AE39" i="15" s="1"/>
  <c r="AE82" i="15" s="1"/>
  <c r="AG33" i="1"/>
  <c r="AD39" i="15" s="1"/>
  <c r="AD82" i="15" s="1"/>
  <c r="AF33" i="1"/>
  <c r="AC39" i="15" s="1"/>
  <c r="AC82" i="15" s="1"/>
  <c r="AE33" i="1"/>
  <c r="AB39" i="15" s="1"/>
  <c r="AB82" i="15" s="1"/>
  <c r="AD33" i="1"/>
  <c r="AA39" i="15" s="1"/>
  <c r="AA82" i="15" s="1"/>
  <c r="AA178" i="15" s="1"/>
  <c r="AA190" i="15" s="1"/>
  <c r="AC33" i="1"/>
  <c r="Z39" i="15" s="1"/>
  <c r="Z82" i="15" s="1"/>
  <c r="AB33" i="1"/>
  <c r="Y39" i="15" s="1"/>
  <c r="Y82" i="15" s="1"/>
  <c r="AA33" i="1"/>
  <c r="X39" i="15" s="1"/>
  <c r="X82" i="15" s="1"/>
  <c r="Z33" i="1"/>
  <c r="W39" i="15" s="1"/>
  <c r="W82" i="15" s="1"/>
  <c r="Y33" i="1"/>
  <c r="V39" i="15" s="1"/>
  <c r="V82" i="15" s="1"/>
  <c r="X33" i="1"/>
  <c r="U39" i="15" s="1"/>
  <c r="U82" i="15" s="1"/>
  <c r="W33" i="1"/>
  <c r="T39" i="15" s="1"/>
  <c r="T82" i="15" s="1"/>
  <c r="V33" i="1"/>
  <c r="S39" i="15" s="1"/>
  <c r="S82" i="15" s="1"/>
  <c r="U33" i="1"/>
  <c r="R39" i="15" s="1"/>
  <c r="R82" i="15" s="1"/>
  <c r="T33" i="1"/>
  <c r="Q39" i="15" s="1"/>
  <c r="Q82" i="15" s="1"/>
  <c r="S33" i="1"/>
  <c r="P39" i="15" s="1"/>
  <c r="P82" i="15" s="1"/>
  <c r="R33" i="1"/>
  <c r="O39" i="15" s="1"/>
  <c r="O82" i="15" s="1"/>
  <c r="Q33" i="1"/>
  <c r="N39" i="15" s="1"/>
  <c r="N82" i="15" s="1"/>
  <c r="P33" i="1"/>
  <c r="M39" i="15" s="1"/>
  <c r="M82" i="15" s="1"/>
  <c r="O33" i="1"/>
  <c r="L39" i="15" s="1"/>
  <c r="L82" i="15" s="1"/>
  <c r="N33" i="1"/>
  <c r="K39" i="15" s="1"/>
  <c r="K82" i="15" s="1"/>
  <c r="M33" i="1"/>
  <c r="J39" i="15" s="1"/>
  <c r="J82" i="15" s="1"/>
  <c r="L33" i="1"/>
  <c r="I39" i="15" s="1"/>
  <c r="I82" i="15" s="1"/>
  <c r="K33" i="1"/>
  <c r="H39" i="15" s="1"/>
  <c r="H82" i="15" s="1"/>
  <c r="J33" i="1"/>
  <c r="G39" i="15" s="1"/>
  <c r="G82" i="15" s="1"/>
  <c r="I33" i="1"/>
  <c r="F39" i="15" s="1"/>
  <c r="F82" i="15" s="1"/>
  <c r="H33" i="1"/>
  <c r="E39" i="15" s="1"/>
  <c r="E82" i="15" s="1"/>
  <c r="AL32" i="1"/>
  <c r="AI38" i="15" s="1"/>
  <c r="AI81" i="15" s="1"/>
  <c r="AK32" i="1"/>
  <c r="AH38" i="15" s="1"/>
  <c r="AH81" i="15" s="1"/>
  <c r="AJ32" i="1"/>
  <c r="AG38" i="15" s="1"/>
  <c r="AG81" i="15" s="1"/>
  <c r="AI32" i="1"/>
  <c r="AF38" i="15" s="1"/>
  <c r="AF81" i="15" s="1"/>
  <c r="AH32" i="1"/>
  <c r="AE38" i="15" s="1"/>
  <c r="AE81" i="15" s="1"/>
  <c r="AG32" i="1"/>
  <c r="AD38" i="15" s="1"/>
  <c r="AD81" i="15" s="1"/>
  <c r="AF32" i="1"/>
  <c r="AC38" i="15" s="1"/>
  <c r="AC81" i="15" s="1"/>
  <c r="AE32" i="1"/>
  <c r="AB38" i="15" s="1"/>
  <c r="AB81" i="15" s="1"/>
  <c r="AD32" i="1"/>
  <c r="AA38" i="15" s="1"/>
  <c r="AA81" i="15" s="1"/>
  <c r="AC32" i="1"/>
  <c r="Z38" i="15" s="1"/>
  <c r="Z81" i="15" s="1"/>
  <c r="Z177" i="15" s="1"/>
  <c r="AB32" i="1"/>
  <c r="Y38" i="15" s="1"/>
  <c r="Y81" i="15" s="1"/>
  <c r="AA32" i="1"/>
  <c r="X38" i="15" s="1"/>
  <c r="X81" i="15" s="1"/>
  <c r="Z32" i="1"/>
  <c r="W38" i="15" s="1"/>
  <c r="W81" i="15" s="1"/>
  <c r="Y32" i="1"/>
  <c r="V38" i="15" s="1"/>
  <c r="V81" i="15" s="1"/>
  <c r="X32" i="1"/>
  <c r="U38" i="15" s="1"/>
  <c r="U81" i="15" s="1"/>
  <c r="W32" i="1"/>
  <c r="T38" i="15" s="1"/>
  <c r="T81" i="15" s="1"/>
  <c r="V32" i="1"/>
  <c r="S38" i="15" s="1"/>
  <c r="S81" i="15" s="1"/>
  <c r="U32" i="1"/>
  <c r="R38" i="15" s="1"/>
  <c r="R81" i="15" s="1"/>
  <c r="R177" i="15" s="1"/>
  <c r="R189" i="15" s="1"/>
  <c r="R216" i="15" s="1"/>
  <c r="T32" i="1"/>
  <c r="Q38" i="15" s="1"/>
  <c r="Q81" i="15" s="1"/>
  <c r="S32" i="1"/>
  <c r="P38" i="15" s="1"/>
  <c r="P81" i="15" s="1"/>
  <c r="R32" i="1"/>
  <c r="O38" i="15" s="1"/>
  <c r="O81" i="15" s="1"/>
  <c r="Q32" i="1"/>
  <c r="N38" i="15" s="1"/>
  <c r="N81" i="15" s="1"/>
  <c r="P32" i="1"/>
  <c r="M38" i="15" s="1"/>
  <c r="M81" i="15" s="1"/>
  <c r="O32" i="1"/>
  <c r="L38" i="15" s="1"/>
  <c r="L81" i="15" s="1"/>
  <c r="N32" i="1"/>
  <c r="K38" i="15" s="1"/>
  <c r="K81" i="15" s="1"/>
  <c r="M32" i="1"/>
  <c r="J38" i="15" s="1"/>
  <c r="J81" i="15" s="1"/>
  <c r="J177" i="15" s="1"/>
  <c r="J189" i="15" s="1"/>
  <c r="L32" i="1"/>
  <c r="I38" i="15" s="1"/>
  <c r="I81" i="15" s="1"/>
  <c r="K32" i="1"/>
  <c r="H38" i="15" s="1"/>
  <c r="H81" i="15" s="1"/>
  <c r="J32" i="1"/>
  <c r="G38" i="15" s="1"/>
  <c r="G81" i="15" s="1"/>
  <c r="I32" i="1"/>
  <c r="F38" i="15" s="1"/>
  <c r="F81" i="15" s="1"/>
  <c r="H32" i="1"/>
  <c r="E38" i="15" s="1"/>
  <c r="E81" i="15" s="1"/>
  <c r="AL31" i="1"/>
  <c r="AI37" i="15" s="1"/>
  <c r="AI80" i="15" s="1"/>
  <c r="AK31" i="1"/>
  <c r="AH37" i="15" s="1"/>
  <c r="AH80" i="15" s="1"/>
  <c r="AJ31" i="1"/>
  <c r="AG37" i="15" s="1"/>
  <c r="AG80" i="15" s="1"/>
  <c r="AI31" i="1"/>
  <c r="AF37" i="15" s="1"/>
  <c r="AF80" i="15" s="1"/>
  <c r="AH31" i="1"/>
  <c r="AE37" i="15" s="1"/>
  <c r="AE80" i="15" s="1"/>
  <c r="AG31" i="1"/>
  <c r="AD37" i="15" s="1"/>
  <c r="AD80" i="15" s="1"/>
  <c r="AF31" i="1"/>
  <c r="AC37" i="15" s="1"/>
  <c r="AC80" i="15" s="1"/>
  <c r="AE31" i="1"/>
  <c r="AB37" i="15" s="1"/>
  <c r="AB80" i="15" s="1"/>
  <c r="AD31" i="1"/>
  <c r="AA37" i="15" s="1"/>
  <c r="AA80" i="15" s="1"/>
  <c r="AC31" i="1"/>
  <c r="Z37" i="15" s="1"/>
  <c r="Z80" i="15" s="1"/>
  <c r="AB31" i="1"/>
  <c r="Y37" i="15" s="1"/>
  <c r="Y80" i="15" s="1"/>
  <c r="AA31" i="1"/>
  <c r="X37" i="15" s="1"/>
  <c r="X80" i="15" s="1"/>
  <c r="Z31" i="1"/>
  <c r="W37" i="15" s="1"/>
  <c r="W80" i="15" s="1"/>
  <c r="Y31" i="1"/>
  <c r="V37" i="15" s="1"/>
  <c r="V80" i="15" s="1"/>
  <c r="X31" i="1"/>
  <c r="U37" i="15" s="1"/>
  <c r="U80" i="15" s="1"/>
  <c r="W31" i="1"/>
  <c r="T37" i="15" s="1"/>
  <c r="T80" i="15" s="1"/>
  <c r="V31" i="1"/>
  <c r="S37" i="15" s="1"/>
  <c r="S80" i="15" s="1"/>
  <c r="U31" i="1"/>
  <c r="R37" i="15" s="1"/>
  <c r="R80" i="15" s="1"/>
  <c r="T31" i="1"/>
  <c r="Q37" i="15" s="1"/>
  <c r="Q80" i="15" s="1"/>
  <c r="S31" i="1"/>
  <c r="P37" i="15" s="1"/>
  <c r="P80" i="15" s="1"/>
  <c r="R31" i="1"/>
  <c r="O37" i="15" s="1"/>
  <c r="O80" i="15" s="1"/>
  <c r="Q31" i="1"/>
  <c r="N37" i="15" s="1"/>
  <c r="N80" i="15" s="1"/>
  <c r="P31" i="1"/>
  <c r="M37" i="15" s="1"/>
  <c r="M80" i="15" s="1"/>
  <c r="O31" i="1"/>
  <c r="L37" i="15" s="1"/>
  <c r="L80" i="15" s="1"/>
  <c r="L176" i="15" s="1"/>
  <c r="N31" i="1"/>
  <c r="K37" i="15" s="1"/>
  <c r="K80" i="15" s="1"/>
  <c r="M31" i="1"/>
  <c r="J37" i="15" s="1"/>
  <c r="J80" i="15" s="1"/>
  <c r="L31" i="1"/>
  <c r="I37" i="15" s="1"/>
  <c r="I80" i="15" s="1"/>
  <c r="K31" i="1"/>
  <c r="H37" i="15" s="1"/>
  <c r="H80" i="15" s="1"/>
  <c r="J31" i="1"/>
  <c r="G37" i="15" s="1"/>
  <c r="G80" i="15" s="1"/>
  <c r="I31" i="1"/>
  <c r="F37" i="15" s="1"/>
  <c r="F80" i="15" s="1"/>
  <c r="H31" i="1"/>
  <c r="E37" i="15" s="1"/>
  <c r="E80" i="15" s="1"/>
  <c r="AL30" i="1"/>
  <c r="AI36" i="15" s="1"/>
  <c r="AI79" i="15" s="1"/>
  <c r="AK30" i="1"/>
  <c r="AH36" i="15" s="1"/>
  <c r="AH79" i="15" s="1"/>
  <c r="AJ30" i="1"/>
  <c r="AG36" i="15" s="1"/>
  <c r="AG79" i="15" s="1"/>
  <c r="AI30" i="1"/>
  <c r="AF36" i="15" s="1"/>
  <c r="AF79" i="15" s="1"/>
  <c r="AH30" i="1"/>
  <c r="AE36" i="15" s="1"/>
  <c r="AE79" i="15" s="1"/>
  <c r="AG30" i="1"/>
  <c r="AD36" i="15" s="1"/>
  <c r="AD79" i="15" s="1"/>
  <c r="AF30" i="1"/>
  <c r="AC36" i="15" s="1"/>
  <c r="AC79" i="15" s="1"/>
  <c r="AE30" i="1"/>
  <c r="AB36" i="15" s="1"/>
  <c r="AB79" i="15" s="1"/>
  <c r="AD30" i="1"/>
  <c r="AA36" i="15" s="1"/>
  <c r="AA79" i="15" s="1"/>
  <c r="AA175" i="15" s="1"/>
  <c r="AA187" i="15" s="1"/>
  <c r="AC30" i="1"/>
  <c r="Z36" i="15" s="1"/>
  <c r="Z79" i="15" s="1"/>
  <c r="AB30" i="1"/>
  <c r="Y36" i="15" s="1"/>
  <c r="Y79" i="15" s="1"/>
  <c r="AA30" i="1"/>
  <c r="X36" i="15" s="1"/>
  <c r="X79" i="15" s="1"/>
  <c r="Z30" i="1"/>
  <c r="W36" i="15" s="1"/>
  <c r="W79" i="15" s="1"/>
  <c r="Y30" i="1"/>
  <c r="V36" i="15" s="1"/>
  <c r="V79" i="15" s="1"/>
  <c r="X30" i="1"/>
  <c r="U36" i="15" s="1"/>
  <c r="U79" i="15" s="1"/>
  <c r="W30" i="1"/>
  <c r="T36" i="15" s="1"/>
  <c r="T79" i="15" s="1"/>
  <c r="V30" i="1"/>
  <c r="S36" i="15" s="1"/>
  <c r="S79" i="15" s="1"/>
  <c r="S175" i="15" s="1"/>
  <c r="S187" i="15" s="1"/>
  <c r="U30" i="1"/>
  <c r="R36" i="15" s="1"/>
  <c r="R79" i="15" s="1"/>
  <c r="R122" i="15" s="1"/>
  <c r="T30" i="1"/>
  <c r="Q36" i="15" s="1"/>
  <c r="Q79" i="15" s="1"/>
  <c r="S30" i="1"/>
  <c r="P36" i="15" s="1"/>
  <c r="P79" i="15" s="1"/>
  <c r="R30" i="1"/>
  <c r="O36" i="15" s="1"/>
  <c r="O79" i="15" s="1"/>
  <c r="Q30" i="1"/>
  <c r="N36" i="15" s="1"/>
  <c r="N79" i="15" s="1"/>
  <c r="P30" i="1"/>
  <c r="M36" i="15" s="1"/>
  <c r="M79" i="15" s="1"/>
  <c r="O30" i="1"/>
  <c r="L36" i="15" s="1"/>
  <c r="L79" i="15" s="1"/>
  <c r="N30" i="1"/>
  <c r="K36" i="15" s="1"/>
  <c r="K79" i="15" s="1"/>
  <c r="K175" i="15" s="1"/>
  <c r="K187" i="15" s="1"/>
  <c r="M30" i="1"/>
  <c r="J36" i="15" s="1"/>
  <c r="J79" i="15" s="1"/>
  <c r="L30" i="1"/>
  <c r="I36" i="15" s="1"/>
  <c r="I79" i="15" s="1"/>
  <c r="K30" i="1"/>
  <c r="H36" i="15" s="1"/>
  <c r="H79" i="15" s="1"/>
  <c r="J30" i="1"/>
  <c r="G36" i="15" s="1"/>
  <c r="G79" i="15" s="1"/>
  <c r="I30" i="1"/>
  <c r="F36" i="15" s="1"/>
  <c r="F79" i="15" s="1"/>
  <c r="H30" i="1"/>
  <c r="E36" i="15" s="1"/>
  <c r="E79" i="15" s="1"/>
  <c r="AL29" i="1"/>
  <c r="AI35" i="15" s="1"/>
  <c r="AI78" i="15" s="1"/>
  <c r="AK29" i="1"/>
  <c r="AH35" i="15" s="1"/>
  <c r="AH78" i="15" s="1"/>
  <c r="AH174" i="15" s="1"/>
  <c r="AH186" i="15" s="1"/>
  <c r="AJ29" i="1"/>
  <c r="AG35" i="15" s="1"/>
  <c r="AG78" i="15" s="1"/>
  <c r="AI29" i="1"/>
  <c r="AF35" i="15" s="1"/>
  <c r="AF78" i="15" s="1"/>
  <c r="AH29" i="1"/>
  <c r="AE35" i="15" s="1"/>
  <c r="AE78" i="15" s="1"/>
  <c r="AG29" i="1"/>
  <c r="AD35" i="15" s="1"/>
  <c r="AD78" i="15" s="1"/>
  <c r="AF29" i="1"/>
  <c r="AC35" i="15" s="1"/>
  <c r="AC78" i="15" s="1"/>
  <c r="AE29" i="1"/>
  <c r="AB35" i="15" s="1"/>
  <c r="AB78" i="15" s="1"/>
  <c r="AD29" i="1"/>
  <c r="AA35" i="15" s="1"/>
  <c r="AA78" i="15" s="1"/>
  <c r="AC29" i="1"/>
  <c r="Z35" i="15" s="1"/>
  <c r="Z78" i="15" s="1"/>
  <c r="Z174" i="15" s="1"/>
  <c r="Z186" i="15" s="1"/>
  <c r="AB29" i="1"/>
  <c r="Y35" i="15" s="1"/>
  <c r="Y78" i="15" s="1"/>
  <c r="Y121" i="15" s="1"/>
  <c r="AA29" i="1"/>
  <c r="X35" i="15" s="1"/>
  <c r="X78" i="15" s="1"/>
  <c r="Z29" i="1"/>
  <c r="W35" i="15" s="1"/>
  <c r="W78" i="15" s="1"/>
  <c r="Y29" i="1"/>
  <c r="V35" i="15" s="1"/>
  <c r="V78" i="15" s="1"/>
  <c r="X29" i="1"/>
  <c r="U35" i="15" s="1"/>
  <c r="U78" i="15" s="1"/>
  <c r="W29" i="1"/>
  <c r="T35" i="15" s="1"/>
  <c r="T78" i="15" s="1"/>
  <c r="V29" i="1"/>
  <c r="S35" i="15" s="1"/>
  <c r="S78" i="15" s="1"/>
  <c r="U29" i="1"/>
  <c r="R35" i="15" s="1"/>
  <c r="R78" i="15" s="1"/>
  <c r="T29" i="1"/>
  <c r="Q35" i="15" s="1"/>
  <c r="Q78" i="15" s="1"/>
  <c r="S29" i="1"/>
  <c r="P35" i="15" s="1"/>
  <c r="P78" i="15" s="1"/>
  <c r="R29" i="1"/>
  <c r="O35" i="15" s="1"/>
  <c r="O78" i="15" s="1"/>
  <c r="Q29" i="1"/>
  <c r="N35" i="15" s="1"/>
  <c r="N78" i="15" s="1"/>
  <c r="P29" i="1"/>
  <c r="M35" i="15" s="1"/>
  <c r="M78" i="15" s="1"/>
  <c r="O29" i="1"/>
  <c r="L35" i="15" s="1"/>
  <c r="L78" i="15" s="1"/>
  <c r="N29" i="1"/>
  <c r="K35" i="15" s="1"/>
  <c r="K78" i="15" s="1"/>
  <c r="M29" i="1"/>
  <c r="J35" i="15" s="1"/>
  <c r="J78" i="15" s="1"/>
  <c r="L29" i="1"/>
  <c r="I35" i="15" s="1"/>
  <c r="I78" i="15" s="1"/>
  <c r="K29" i="1"/>
  <c r="H35" i="15" s="1"/>
  <c r="H78" i="15" s="1"/>
  <c r="J29" i="1"/>
  <c r="G35" i="15" s="1"/>
  <c r="G78" i="15" s="1"/>
  <c r="G174" i="15" s="1"/>
  <c r="G186" i="15" s="1"/>
  <c r="I29" i="1"/>
  <c r="F35" i="15" s="1"/>
  <c r="F78" i="15" s="1"/>
  <c r="H29" i="1"/>
  <c r="E35" i="15" s="1"/>
  <c r="E78" i="15" s="1"/>
  <c r="AL28" i="1"/>
  <c r="AK28" i="1"/>
  <c r="AJ28" i="1"/>
  <c r="AI28" i="1"/>
  <c r="AH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K24" i="1"/>
  <c r="AK45" i="1"/>
  <c r="AJ24" i="1"/>
  <c r="AJ45" i="1" s="1"/>
  <c r="AI24" i="1"/>
  <c r="AI45" i="1" s="1"/>
  <c r="AH24" i="1"/>
  <c r="AH45" i="1" s="1"/>
  <c r="AG24" i="1"/>
  <c r="AG45" i="1"/>
  <c r="AF24" i="1"/>
  <c r="AF45" i="1" s="1"/>
  <c r="AE24" i="1"/>
  <c r="AE45" i="1" s="1"/>
  <c r="AD24" i="1"/>
  <c r="AD45" i="1" s="1"/>
  <c r="AC24" i="1"/>
  <c r="AC45" i="1"/>
  <c r="AB24" i="1"/>
  <c r="AB45" i="1" s="1"/>
  <c r="AA24" i="1"/>
  <c r="AA45" i="1" s="1"/>
  <c r="Z24" i="1"/>
  <c r="Z45" i="1" s="1"/>
  <c r="Y24" i="1"/>
  <c r="Y45" i="1"/>
  <c r="X24" i="1"/>
  <c r="X45" i="1" s="1"/>
  <c r="W24" i="1"/>
  <c r="W45" i="1" s="1"/>
  <c r="V24" i="1"/>
  <c r="V45" i="1" s="1"/>
  <c r="U24" i="1"/>
  <c r="U45" i="1"/>
  <c r="T24" i="1"/>
  <c r="T45" i="1" s="1"/>
  <c r="S24" i="1"/>
  <c r="S45" i="1" s="1"/>
  <c r="R24" i="1"/>
  <c r="R45" i="1" s="1"/>
  <c r="Q24" i="1"/>
  <c r="Q45" i="1"/>
  <c r="P24" i="1"/>
  <c r="P45" i="1" s="1"/>
  <c r="O24" i="1"/>
  <c r="O45" i="1" s="1"/>
  <c r="N24" i="1"/>
  <c r="N45" i="1" s="1"/>
  <c r="M24" i="1"/>
  <c r="M45" i="1"/>
  <c r="L24" i="1"/>
  <c r="L45" i="1" s="1"/>
  <c r="K24" i="1"/>
  <c r="K45" i="1" s="1"/>
  <c r="J24" i="1"/>
  <c r="J45" i="1" s="1"/>
  <c r="I24" i="1"/>
  <c r="I45" i="1"/>
  <c r="H24" i="1"/>
  <c r="H45" i="1" s="1"/>
  <c r="G42" i="1"/>
  <c r="G41" i="1"/>
  <c r="G40" i="1"/>
  <c r="G39" i="1"/>
  <c r="G38" i="1"/>
  <c r="G37" i="1"/>
  <c r="G36" i="1"/>
  <c r="D42" i="15" s="1"/>
  <c r="D85" i="15" s="1"/>
  <c r="G35" i="1"/>
  <c r="D41" i="15" s="1"/>
  <c r="D84" i="15" s="1"/>
  <c r="G34" i="1"/>
  <c r="D40" i="15" s="1"/>
  <c r="D83" i="15" s="1"/>
  <c r="G33" i="1"/>
  <c r="D39" i="15" s="1"/>
  <c r="D82" i="15" s="1"/>
  <c r="G32" i="1"/>
  <c r="D38" i="15" s="1"/>
  <c r="D81" i="15" s="1"/>
  <c r="G31" i="1"/>
  <c r="D37" i="15" s="1"/>
  <c r="D80" i="15" s="1"/>
  <c r="G30" i="1"/>
  <c r="D36" i="15" s="1"/>
  <c r="D79" i="15" s="1"/>
  <c r="G29" i="1"/>
  <c r="D35" i="15" s="1"/>
  <c r="D78" i="15" s="1"/>
  <c r="G28" i="1"/>
  <c r="G27" i="1"/>
  <c r="G26" i="1"/>
  <c r="G25" i="1"/>
  <c r="F25" i="1"/>
  <c r="F58" i="1" s="1"/>
  <c r="G24" i="1"/>
  <c r="G45" i="1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G21" i="5"/>
  <c r="B9" i="5"/>
  <c r="B10" i="5"/>
  <c r="B11" i="5"/>
  <c r="B12" i="5" s="1"/>
  <c r="B13" i="5" s="1"/>
  <c r="B14" i="5" s="1"/>
  <c r="B15" i="5" s="1"/>
  <c r="B16" i="5" s="1"/>
  <c r="B17" i="5"/>
  <c r="B18" i="5" s="1"/>
  <c r="B6" i="5"/>
  <c r="B7" i="5" s="1"/>
  <c r="B8" i="5" s="1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AM36" i="2"/>
  <c r="AL36" i="2"/>
  <c r="AH181" i="15"/>
  <c r="AH193" i="15" s="1"/>
  <c r="AK36" i="2"/>
  <c r="AJ36" i="2"/>
  <c r="AF181" i="15" s="1"/>
  <c r="AF193" i="15" s="1"/>
  <c r="AI36" i="2"/>
  <c r="AH36" i="2"/>
  <c r="AG36" i="2"/>
  <c r="AC181" i="15" s="1"/>
  <c r="AC193" i="15" s="1"/>
  <c r="AF36" i="2"/>
  <c r="AB181" i="15" s="1"/>
  <c r="AB193" i="15" s="1"/>
  <c r="AE36" i="2"/>
  <c r="AA181" i="15"/>
  <c r="AA193" i="15"/>
  <c r="AD36" i="2"/>
  <c r="AC36" i="2"/>
  <c r="AB36" i="2"/>
  <c r="AA36" i="2"/>
  <c r="Z36" i="2"/>
  <c r="Y36" i="2"/>
  <c r="X36" i="2"/>
  <c r="T181" i="15" s="1"/>
  <c r="T193" i="15" s="1"/>
  <c r="T220" i="15" s="1"/>
  <c r="W36" i="2"/>
  <c r="V36" i="2"/>
  <c r="U36" i="2"/>
  <c r="T36" i="2"/>
  <c r="P181" i="15"/>
  <c r="P193" i="15" s="1"/>
  <c r="S36" i="2"/>
  <c r="R36" i="2"/>
  <c r="Q36" i="2"/>
  <c r="M181" i="15"/>
  <c r="M193" i="15" s="1"/>
  <c r="P36" i="2"/>
  <c r="O36" i="2"/>
  <c r="K181" i="15" s="1"/>
  <c r="K193" i="15" s="1"/>
  <c r="N36" i="2"/>
  <c r="J193" i="15"/>
  <c r="M36" i="2"/>
  <c r="L36" i="2"/>
  <c r="K36" i="2"/>
  <c r="J36" i="2"/>
  <c r="I36" i="2"/>
  <c r="H36" i="2"/>
  <c r="AM35" i="2"/>
  <c r="AI180" i="15" s="1"/>
  <c r="AI192" i="15" s="1"/>
  <c r="AL35" i="2"/>
  <c r="AH180" i="15"/>
  <c r="AH192" i="15" s="1"/>
  <c r="AK35" i="2"/>
  <c r="AJ35" i="2"/>
  <c r="AI35" i="2"/>
  <c r="AH35" i="2"/>
  <c r="AG35" i="2"/>
  <c r="AF35" i="2"/>
  <c r="AB180" i="15"/>
  <c r="AB192" i="15" s="1"/>
  <c r="AE35" i="2"/>
  <c r="AA180" i="15"/>
  <c r="AA192" i="15" s="1"/>
  <c r="AD35" i="2"/>
  <c r="Z180" i="15"/>
  <c r="Z192" i="15" s="1"/>
  <c r="AC35" i="2"/>
  <c r="AB35" i="2"/>
  <c r="AA35" i="2"/>
  <c r="W180" i="15"/>
  <c r="W192" i="15" s="1"/>
  <c r="Z35" i="2"/>
  <c r="Y35" i="2"/>
  <c r="X35" i="2"/>
  <c r="W35" i="2"/>
  <c r="S180" i="15" s="1"/>
  <c r="S192" i="15" s="1"/>
  <c r="V35" i="2"/>
  <c r="R180" i="15" s="1"/>
  <c r="R192" i="15" s="1"/>
  <c r="R219" i="15" s="1"/>
  <c r="U35" i="2"/>
  <c r="T35" i="2"/>
  <c r="S35" i="2"/>
  <c r="R35" i="2"/>
  <c r="Q35" i="2"/>
  <c r="P35" i="2"/>
  <c r="O35" i="2"/>
  <c r="K180" i="15"/>
  <c r="K192" i="15" s="1"/>
  <c r="N35" i="2"/>
  <c r="J180" i="15"/>
  <c r="J192" i="15" s="1"/>
  <c r="M35" i="2"/>
  <c r="L35" i="2"/>
  <c r="K35" i="2"/>
  <c r="G180" i="15"/>
  <c r="G192" i="15" s="1"/>
  <c r="J35" i="2"/>
  <c r="I35" i="2"/>
  <c r="H35" i="2"/>
  <c r="AM34" i="2"/>
  <c r="AL34" i="2"/>
  <c r="AH179" i="15" s="1"/>
  <c r="AH191" i="15" s="1"/>
  <c r="AK34" i="2"/>
  <c r="AJ34" i="2"/>
  <c r="AI34" i="2"/>
  <c r="AH34" i="2"/>
  <c r="AG34" i="2"/>
  <c r="AF34" i="2"/>
  <c r="AE34" i="2"/>
  <c r="AA179" i="15"/>
  <c r="AA191" i="15" s="1"/>
  <c r="AD34" i="2"/>
  <c r="Z179" i="15"/>
  <c r="Z191" i="15" s="1"/>
  <c r="AC34" i="2"/>
  <c r="AB34" i="2"/>
  <c r="AA34" i="2"/>
  <c r="Z34" i="2"/>
  <c r="Y34" i="2"/>
  <c r="X34" i="2"/>
  <c r="W34" i="2"/>
  <c r="V34" i="2"/>
  <c r="U34" i="2"/>
  <c r="T34" i="2"/>
  <c r="P179" i="15" s="1"/>
  <c r="P191" i="15" s="1"/>
  <c r="S34" i="2"/>
  <c r="R34" i="2"/>
  <c r="Q34" i="2"/>
  <c r="M179" i="15"/>
  <c r="M191" i="15" s="1"/>
  <c r="P34" i="2"/>
  <c r="O34" i="2"/>
  <c r="K179" i="15"/>
  <c r="K191" i="15"/>
  <c r="N34" i="2"/>
  <c r="M34" i="2"/>
  <c r="L34" i="2"/>
  <c r="K34" i="2"/>
  <c r="J34" i="2"/>
  <c r="I34" i="2"/>
  <c r="E179" i="15" s="1"/>
  <c r="E191" i="15" s="1"/>
  <c r="H34" i="2"/>
  <c r="AM33" i="2"/>
  <c r="AL33" i="2"/>
  <c r="AH178" i="15"/>
  <c r="AH190" i="15" s="1"/>
  <c r="AK33" i="2"/>
  <c r="AJ33" i="2"/>
  <c r="AF178" i="15" s="1"/>
  <c r="AF190" i="15" s="1"/>
  <c r="AI33" i="2"/>
  <c r="AH33" i="2"/>
  <c r="AG33" i="2"/>
  <c r="AF33" i="2"/>
  <c r="AB178" i="15" s="1"/>
  <c r="AB190" i="15" s="1"/>
  <c r="AE33" i="2"/>
  <c r="AD33" i="2"/>
  <c r="AC33" i="2"/>
  <c r="AB33" i="2"/>
  <c r="AA33" i="2"/>
  <c r="W178" i="15"/>
  <c r="W190" i="15" s="1"/>
  <c r="Z33" i="2"/>
  <c r="Y33" i="2"/>
  <c r="X33" i="2"/>
  <c r="W33" i="2"/>
  <c r="V33" i="2"/>
  <c r="R178" i="15" s="1"/>
  <c r="R190" i="15" s="1"/>
  <c r="U33" i="2"/>
  <c r="T33" i="2"/>
  <c r="P178" i="15"/>
  <c r="P190" i="15" s="1"/>
  <c r="S33" i="2"/>
  <c r="R33" i="2"/>
  <c r="Q33" i="2"/>
  <c r="M178" i="15"/>
  <c r="M190" i="15" s="1"/>
  <c r="P33" i="2"/>
  <c r="L178" i="15"/>
  <c r="L190" i="15" s="1"/>
  <c r="O33" i="2"/>
  <c r="N33" i="2"/>
  <c r="J178" i="15"/>
  <c r="J190" i="15" s="1"/>
  <c r="M33" i="2"/>
  <c r="L33" i="2"/>
  <c r="K33" i="2"/>
  <c r="G178" i="15" s="1"/>
  <c r="G190" i="15" s="1"/>
  <c r="J33" i="2"/>
  <c r="I33" i="2"/>
  <c r="H33" i="2"/>
  <c r="AM32" i="2"/>
  <c r="AI177" i="15"/>
  <c r="AI189" i="15" s="1"/>
  <c r="AL32" i="2"/>
  <c r="AK32" i="2"/>
  <c r="AJ32" i="2"/>
  <c r="AI32" i="2"/>
  <c r="AH32" i="2"/>
  <c r="AG32" i="2"/>
  <c r="AC177" i="15"/>
  <c r="AC189" i="15" s="1"/>
  <c r="AF32" i="2"/>
  <c r="AE32" i="2"/>
  <c r="AA177" i="15" s="1"/>
  <c r="AA189" i="15" s="1"/>
  <c r="AD32" i="2"/>
  <c r="Z189" i="15"/>
  <c r="AC32" i="2"/>
  <c r="AB32" i="2"/>
  <c r="AA32" i="2"/>
  <c r="W177" i="15" s="1"/>
  <c r="Z32" i="2"/>
  <c r="Y32" i="2"/>
  <c r="X32" i="2"/>
  <c r="T177" i="15"/>
  <c r="T189" i="15" s="1"/>
  <c r="W32" i="2"/>
  <c r="S177" i="15"/>
  <c r="S189" i="15" s="1"/>
  <c r="V32" i="2"/>
  <c r="U32" i="2"/>
  <c r="T32" i="2"/>
  <c r="P177" i="15"/>
  <c r="P189" i="15" s="1"/>
  <c r="S32" i="2"/>
  <c r="R32" i="2"/>
  <c r="Q32" i="2"/>
  <c r="P32" i="2"/>
  <c r="L177" i="15" s="1"/>
  <c r="L189" i="15" s="1"/>
  <c r="O32" i="2"/>
  <c r="N32" i="2"/>
  <c r="M32" i="2"/>
  <c r="L32" i="2"/>
  <c r="K32" i="2"/>
  <c r="J32" i="2"/>
  <c r="I32" i="2"/>
  <c r="H32" i="2"/>
  <c r="AM31" i="2"/>
  <c r="AL31" i="2"/>
  <c r="AH176" i="15"/>
  <c r="AH188" i="15"/>
  <c r="AK31" i="2"/>
  <c r="AJ31" i="2"/>
  <c r="AI31" i="2"/>
  <c r="AH31" i="2"/>
  <c r="AG31" i="2"/>
  <c r="AC176" i="15" s="1"/>
  <c r="AC188" i="15" s="1"/>
  <c r="AF31" i="2"/>
  <c r="AE31" i="2"/>
  <c r="AA176" i="15" s="1"/>
  <c r="AA188" i="15" s="1"/>
  <c r="AD31" i="2"/>
  <c r="Z176" i="15"/>
  <c r="Z188" i="15" s="1"/>
  <c r="AC31" i="2"/>
  <c r="AB31" i="2"/>
  <c r="AA31" i="2"/>
  <c r="W176" i="15" s="1"/>
  <c r="Z31" i="2"/>
  <c r="Y31" i="2"/>
  <c r="X31" i="2"/>
  <c r="W31" i="2"/>
  <c r="S176" i="15"/>
  <c r="S188" i="15"/>
  <c r="V31" i="2"/>
  <c r="R176" i="15" s="1"/>
  <c r="R188" i="15" s="1"/>
  <c r="R215" i="15" s="1"/>
  <c r="U31" i="2"/>
  <c r="T31" i="2"/>
  <c r="P176" i="15"/>
  <c r="P188" i="15"/>
  <c r="S31" i="2"/>
  <c r="R31" i="2"/>
  <c r="Q31" i="2"/>
  <c r="M176" i="15" s="1"/>
  <c r="M188" i="15" s="1"/>
  <c r="P31" i="2"/>
  <c r="L188" i="15"/>
  <c r="O31" i="2"/>
  <c r="K176" i="15" s="1"/>
  <c r="K188" i="15" s="1"/>
  <c r="N31" i="2"/>
  <c r="J176" i="15"/>
  <c r="J188" i="15" s="1"/>
  <c r="M31" i="2"/>
  <c r="L31" i="2"/>
  <c r="K31" i="2"/>
  <c r="G176" i="15" s="1"/>
  <c r="G188" i="15" s="1"/>
  <c r="J31" i="2"/>
  <c r="I31" i="2"/>
  <c r="H31" i="2"/>
  <c r="AM30" i="2"/>
  <c r="AI175" i="15"/>
  <c r="AI187" i="15" s="1"/>
  <c r="AL30" i="2"/>
  <c r="AH175" i="15"/>
  <c r="AH187" i="15" s="1"/>
  <c r="AK30" i="2"/>
  <c r="AJ30" i="2"/>
  <c r="AI30" i="2"/>
  <c r="AH30" i="2"/>
  <c r="AG30" i="2"/>
  <c r="AF30" i="2"/>
  <c r="AB175" i="15"/>
  <c r="AB187" i="15" s="1"/>
  <c r="AE30" i="2"/>
  <c r="AD30" i="2"/>
  <c r="Z175" i="15" s="1"/>
  <c r="Z187" i="15" s="1"/>
  <c r="AC30" i="2"/>
  <c r="AB30" i="2"/>
  <c r="AA30" i="2"/>
  <c r="W175" i="15" s="1"/>
  <c r="W187" i="15" s="1"/>
  <c r="Z30" i="2"/>
  <c r="Y30" i="2"/>
  <c r="X30" i="2"/>
  <c r="W30" i="2"/>
  <c r="V30" i="2"/>
  <c r="R175" i="15"/>
  <c r="R187" i="15"/>
  <c r="U30" i="2"/>
  <c r="T30" i="2"/>
  <c r="P175" i="15"/>
  <c r="P187" i="15" s="1"/>
  <c r="S30" i="2"/>
  <c r="R30" i="2"/>
  <c r="Q30" i="2"/>
  <c r="P30" i="2"/>
  <c r="L175" i="15" s="1"/>
  <c r="L187" i="15" s="1"/>
  <c r="O30" i="2"/>
  <c r="N30" i="2"/>
  <c r="J175" i="15"/>
  <c r="J187" i="15"/>
  <c r="M30" i="2"/>
  <c r="L30" i="2"/>
  <c r="K30" i="2"/>
  <c r="J30" i="2"/>
  <c r="I30" i="2"/>
  <c r="H30" i="2"/>
  <c r="AM29" i="2"/>
  <c r="AL29" i="2"/>
  <c r="AK29" i="2"/>
  <c r="AJ29" i="2"/>
  <c r="AI29" i="2"/>
  <c r="AH29" i="2"/>
  <c r="AG29" i="2"/>
  <c r="AC174" i="15"/>
  <c r="AC186" i="15" s="1"/>
  <c r="AF29" i="2"/>
  <c r="AB174" i="15"/>
  <c r="AB186" i="15" s="1"/>
  <c r="AE29" i="2"/>
  <c r="AA174" i="15" s="1"/>
  <c r="AA186" i="15" s="1"/>
  <c r="AD29" i="2"/>
  <c r="AC29" i="2"/>
  <c r="Y174" i="15" s="1"/>
  <c r="Y186" i="15" s="1"/>
  <c r="AB29" i="2"/>
  <c r="AA29" i="2"/>
  <c r="W174" i="15"/>
  <c r="W186" i="15" s="1"/>
  <c r="Z29" i="2"/>
  <c r="Y29" i="2"/>
  <c r="X29" i="2"/>
  <c r="W29" i="2"/>
  <c r="S174" i="15" s="1"/>
  <c r="S186" i="15" s="1"/>
  <c r="V29" i="2"/>
  <c r="U29" i="2"/>
  <c r="T29" i="2"/>
  <c r="P174" i="15"/>
  <c r="P186" i="15" s="1"/>
  <c r="S29" i="2"/>
  <c r="R29" i="2"/>
  <c r="Q29" i="2"/>
  <c r="P29" i="2"/>
  <c r="L174" i="15"/>
  <c r="L186" i="15" s="1"/>
  <c r="O29" i="2"/>
  <c r="K174" i="15" s="1"/>
  <c r="K186" i="15" s="1"/>
  <c r="N29" i="2"/>
  <c r="M29" i="2"/>
  <c r="L29" i="2"/>
  <c r="K29" i="2"/>
  <c r="J29" i="2"/>
  <c r="I29" i="2"/>
  <c r="H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8" i="4"/>
  <c r="A19" i="4"/>
  <c r="A3" i="4"/>
  <c r="AI20" i="4"/>
  <c r="AI19" i="4"/>
  <c r="AI18" i="4"/>
  <c r="AI17" i="4"/>
  <c r="AI16" i="4"/>
  <c r="AI15" i="4"/>
  <c r="AI22" i="4" s="1"/>
  <c r="AI14" i="4"/>
  <c r="AI13" i="4"/>
  <c r="AI12" i="4"/>
  <c r="AI11" i="4"/>
  <c r="AI10" i="4"/>
  <c r="AI9" i="4"/>
  <c r="AI8" i="4"/>
  <c r="AI7" i="4"/>
  <c r="AI6" i="4"/>
  <c r="AI5" i="4"/>
  <c r="AI4" i="4"/>
  <c r="AI3" i="4"/>
  <c r="AH20" i="4"/>
  <c r="AG20" i="4"/>
  <c r="AF20" i="4"/>
  <c r="AE20" i="4"/>
  <c r="AD20" i="4"/>
  <c r="AC20" i="4"/>
  <c r="AB20" i="4"/>
  <c r="AH19" i="4"/>
  <c r="AG19" i="4"/>
  <c r="AF19" i="4"/>
  <c r="AE19" i="4"/>
  <c r="AD19" i="4"/>
  <c r="AC19" i="4"/>
  <c r="AB19" i="4"/>
  <c r="AH18" i="4"/>
  <c r="AG18" i="4"/>
  <c r="AF18" i="4"/>
  <c r="AE18" i="4"/>
  <c r="AD18" i="4"/>
  <c r="AC18" i="4"/>
  <c r="AB18" i="4"/>
  <c r="AH17" i="4"/>
  <c r="AG17" i="4"/>
  <c r="AF17" i="4"/>
  <c r="AE17" i="4"/>
  <c r="AD17" i="4"/>
  <c r="AC17" i="4"/>
  <c r="AB17" i="4"/>
  <c r="AH16" i="4"/>
  <c r="AG16" i="4"/>
  <c r="AF16" i="4"/>
  <c r="AE16" i="4"/>
  <c r="AD16" i="4"/>
  <c r="AC16" i="4"/>
  <c r="AB16" i="4"/>
  <c r="AH15" i="4"/>
  <c r="AG15" i="4"/>
  <c r="AF15" i="4"/>
  <c r="AE15" i="4"/>
  <c r="AD15" i="4"/>
  <c r="AC15" i="4"/>
  <c r="AB15" i="4"/>
  <c r="AH14" i="4"/>
  <c r="AG14" i="4"/>
  <c r="AF14" i="4"/>
  <c r="AE14" i="4"/>
  <c r="AD14" i="4"/>
  <c r="AC14" i="4"/>
  <c r="AB14" i="4"/>
  <c r="AH13" i="4"/>
  <c r="AG13" i="4"/>
  <c r="AF13" i="4"/>
  <c r="AE13" i="4"/>
  <c r="AD13" i="4"/>
  <c r="AC13" i="4"/>
  <c r="AB13" i="4"/>
  <c r="AH12" i="4"/>
  <c r="AG12" i="4"/>
  <c r="AF12" i="4"/>
  <c r="AE12" i="4"/>
  <c r="AD12" i="4"/>
  <c r="AC12" i="4"/>
  <c r="AB12" i="4"/>
  <c r="AH11" i="4"/>
  <c r="AG11" i="4"/>
  <c r="AF11" i="4"/>
  <c r="AE11" i="4"/>
  <c r="AD11" i="4"/>
  <c r="AC11" i="4"/>
  <c r="AB11" i="4"/>
  <c r="AH10" i="4"/>
  <c r="AG10" i="4"/>
  <c r="AF10" i="4"/>
  <c r="AE10" i="4"/>
  <c r="AD10" i="4"/>
  <c r="AC10" i="4"/>
  <c r="AB10" i="4"/>
  <c r="AH9" i="4"/>
  <c r="AG9" i="4"/>
  <c r="AF9" i="4"/>
  <c r="AE9" i="4"/>
  <c r="AD9" i="4"/>
  <c r="AC9" i="4"/>
  <c r="AB9" i="4"/>
  <c r="AH8" i="4"/>
  <c r="AG8" i="4"/>
  <c r="AF8" i="4"/>
  <c r="AE8" i="4"/>
  <c r="AD8" i="4"/>
  <c r="AC8" i="4"/>
  <c r="AB8" i="4"/>
  <c r="AH7" i="4"/>
  <c r="AG7" i="4"/>
  <c r="AF7" i="4"/>
  <c r="AE7" i="4"/>
  <c r="AD7" i="4"/>
  <c r="AC7" i="4"/>
  <c r="AB7" i="4"/>
  <c r="AH6" i="4"/>
  <c r="AG6" i="4"/>
  <c r="AF6" i="4"/>
  <c r="AE6" i="4"/>
  <c r="AD6" i="4"/>
  <c r="AC6" i="4"/>
  <c r="AB6" i="4"/>
  <c r="AH5" i="4"/>
  <c r="AG5" i="4"/>
  <c r="AF5" i="4"/>
  <c r="AE5" i="4"/>
  <c r="AD5" i="4"/>
  <c r="AC5" i="4"/>
  <c r="AB5" i="4"/>
  <c r="AH4" i="4"/>
  <c r="AG4" i="4"/>
  <c r="AF4" i="4"/>
  <c r="AE4" i="4"/>
  <c r="AD4" i="4"/>
  <c r="AC4" i="4"/>
  <c r="AB4" i="4"/>
  <c r="AH3" i="4"/>
  <c r="AG3" i="4"/>
  <c r="AF3" i="4"/>
  <c r="AE3" i="4"/>
  <c r="AD3" i="4"/>
  <c r="AC3" i="4"/>
  <c r="AB3" i="4"/>
  <c r="AB22" i="4" s="1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AA19" i="4"/>
  <c r="Z19" i="4"/>
  <c r="Y19" i="4"/>
  <c r="X19" i="4"/>
  <c r="W19" i="4"/>
  <c r="V19" i="4"/>
  <c r="U19" i="4"/>
  <c r="T19" i="4"/>
  <c r="S19" i="4"/>
  <c r="R19" i="4"/>
  <c r="Q19" i="4"/>
  <c r="P19" i="4"/>
  <c r="AM20" i="1" s="1"/>
  <c r="AM41" i="1"/>
  <c r="O19" i="4"/>
  <c r="N19" i="4"/>
  <c r="M19" i="4"/>
  <c r="L19" i="4"/>
  <c r="K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AA17" i="4"/>
  <c r="Z17" i="4"/>
  <c r="Y17" i="4"/>
  <c r="X17" i="4"/>
  <c r="W17" i="4"/>
  <c r="V17" i="4"/>
  <c r="U17" i="4"/>
  <c r="T17" i="4"/>
  <c r="S17" i="4"/>
  <c r="R17" i="4"/>
  <c r="Q17" i="4"/>
  <c r="AQ18" i="1"/>
  <c r="AQ39" i="1" s="1"/>
  <c r="P17" i="4"/>
  <c r="AM18" i="1"/>
  <c r="AM39" i="1" s="1"/>
  <c r="O17" i="4"/>
  <c r="N17" i="4"/>
  <c r="M17" i="4"/>
  <c r="L17" i="4"/>
  <c r="K17" i="4"/>
  <c r="AA16" i="4"/>
  <c r="Z16" i="4"/>
  <c r="Y16" i="4"/>
  <c r="X16" i="4"/>
  <c r="W16" i="4"/>
  <c r="V16" i="4"/>
  <c r="U16" i="4"/>
  <c r="T16" i="4"/>
  <c r="S16" i="4"/>
  <c r="R16" i="4"/>
  <c r="Q16" i="4"/>
  <c r="AK16" i="4" s="1"/>
  <c r="AN17" i="1" s="1"/>
  <c r="AN94" i="1" s="1"/>
  <c r="AN129" i="1" s="1"/>
  <c r="AK18" i="15" s="1"/>
  <c r="AK61" i="15" s="1"/>
  <c r="P16" i="4"/>
  <c r="O16" i="4"/>
  <c r="N16" i="4"/>
  <c r="M16" i="4"/>
  <c r="L16" i="4"/>
  <c r="K16" i="4"/>
  <c r="AA15" i="4"/>
  <c r="Z15" i="4"/>
  <c r="Z22" i="4"/>
  <c r="Y15" i="4"/>
  <c r="X15" i="4"/>
  <c r="W15" i="4"/>
  <c r="V15" i="4"/>
  <c r="U15" i="4"/>
  <c r="AM15" i="4" s="1"/>
  <c r="AP16" i="1" s="1"/>
  <c r="T15" i="4"/>
  <c r="S15" i="4"/>
  <c r="R15" i="4"/>
  <c r="Q15" i="4"/>
  <c r="AN16" i="1"/>
  <c r="AN37" i="1" s="1"/>
  <c r="P15" i="4"/>
  <c r="O15" i="4"/>
  <c r="N15" i="4"/>
  <c r="M15" i="4"/>
  <c r="L15" i="4"/>
  <c r="K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AA12" i="4"/>
  <c r="Z12" i="4"/>
  <c r="Y12" i="4"/>
  <c r="X12" i="4"/>
  <c r="W12" i="4"/>
  <c r="V12" i="4"/>
  <c r="U12" i="4"/>
  <c r="T12" i="4"/>
  <c r="S12" i="4"/>
  <c r="R12" i="4"/>
  <c r="Q12" i="4"/>
  <c r="AN13" i="1" s="1"/>
  <c r="AN34" i="1" s="1"/>
  <c r="P12" i="4"/>
  <c r="AM13" i="1"/>
  <c r="AM34" i="1" s="1"/>
  <c r="O12" i="4"/>
  <c r="N12" i="4"/>
  <c r="M12" i="4"/>
  <c r="L12" i="4"/>
  <c r="K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AA9" i="4"/>
  <c r="Z9" i="4"/>
  <c r="Y9" i="4"/>
  <c r="X9" i="4"/>
  <c r="W9" i="4"/>
  <c r="V9" i="4"/>
  <c r="U9" i="4"/>
  <c r="T9" i="4"/>
  <c r="S9" i="4"/>
  <c r="R9" i="4"/>
  <c r="Q9" i="4"/>
  <c r="AN10" i="1"/>
  <c r="AN31" i="1" s="1"/>
  <c r="AQ10" i="1"/>
  <c r="AQ31" i="1" s="1"/>
  <c r="P9" i="4"/>
  <c r="AO10" i="1"/>
  <c r="AO31" i="1" s="1"/>
  <c r="AL37" i="15" s="1"/>
  <c r="AL80" i="15" s="1"/>
  <c r="O9" i="4"/>
  <c r="N9" i="4"/>
  <c r="M9" i="4"/>
  <c r="L9" i="4"/>
  <c r="K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AA7" i="4"/>
  <c r="Z7" i="4"/>
  <c r="Y7" i="4"/>
  <c r="X7" i="4"/>
  <c r="W7" i="4"/>
  <c r="V7" i="4"/>
  <c r="U7" i="4"/>
  <c r="T7" i="4"/>
  <c r="S7" i="4"/>
  <c r="R7" i="4"/>
  <c r="Q7" i="4"/>
  <c r="P7" i="4"/>
  <c r="AL7" i="4" s="1"/>
  <c r="AO8" i="1" s="1"/>
  <c r="AO29" i="1" s="1"/>
  <c r="O7" i="4"/>
  <c r="N7" i="4"/>
  <c r="M7" i="4"/>
  <c r="L7" i="4"/>
  <c r="K7" i="4"/>
  <c r="AA6" i="4"/>
  <c r="Z6" i="4"/>
  <c r="Y6" i="4"/>
  <c r="X6" i="4"/>
  <c r="W6" i="4"/>
  <c r="V6" i="4"/>
  <c r="U6" i="4"/>
  <c r="T6" i="4"/>
  <c r="S6" i="4"/>
  <c r="R6" i="4"/>
  <c r="Q6" i="4"/>
  <c r="P6" i="4"/>
  <c r="AO7" i="1"/>
  <c r="AO28" i="1" s="1"/>
  <c r="O6" i="4"/>
  <c r="N6" i="4"/>
  <c r="M6" i="4"/>
  <c r="L6" i="4"/>
  <c r="K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AA3" i="4"/>
  <c r="Z3" i="4"/>
  <c r="Y3" i="4"/>
  <c r="X3" i="4"/>
  <c r="W3" i="4"/>
  <c r="V3" i="4"/>
  <c r="U3" i="4"/>
  <c r="T3" i="4"/>
  <c r="S3" i="4"/>
  <c r="R3" i="4"/>
  <c r="Q3" i="4"/>
  <c r="AQ4" i="1"/>
  <c r="AQ25" i="1" s="1"/>
  <c r="P3" i="4"/>
  <c r="AM4" i="1"/>
  <c r="AM25" i="1" s="1"/>
  <c r="O3" i="4"/>
  <c r="N3" i="4"/>
  <c r="M3" i="4"/>
  <c r="L3" i="4"/>
  <c r="K3" i="4"/>
  <c r="J20" i="4"/>
  <c r="I20" i="4"/>
  <c r="H20" i="4"/>
  <c r="G20" i="4"/>
  <c r="F20" i="4"/>
  <c r="E20" i="4"/>
  <c r="J19" i="4"/>
  <c r="I19" i="4"/>
  <c r="H19" i="4"/>
  <c r="G19" i="4"/>
  <c r="F19" i="4"/>
  <c r="E19" i="4"/>
  <c r="J18" i="4"/>
  <c r="I18" i="4"/>
  <c r="H18" i="4"/>
  <c r="G18" i="4"/>
  <c r="F18" i="4"/>
  <c r="E18" i="4"/>
  <c r="J17" i="4"/>
  <c r="I17" i="4"/>
  <c r="H17" i="4"/>
  <c r="G17" i="4"/>
  <c r="F17" i="4"/>
  <c r="E17" i="4"/>
  <c r="J16" i="4"/>
  <c r="I16" i="4"/>
  <c r="H16" i="4"/>
  <c r="G16" i="4"/>
  <c r="F16" i="4"/>
  <c r="E16" i="4"/>
  <c r="J15" i="4"/>
  <c r="I15" i="4"/>
  <c r="H15" i="4"/>
  <c r="G15" i="4"/>
  <c r="F15" i="4"/>
  <c r="E15" i="4"/>
  <c r="J14" i="4"/>
  <c r="I14" i="4"/>
  <c r="H14" i="4"/>
  <c r="G14" i="4"/>
  <c r="F14" i="4"/>
  <c r="E14" i="4"/>
  <c r="J13" i="4"/>
  <c r="I13" i="4"/>
  <c r="H13" i="4"/>
  <c r="G13" i="4"/>
  <c r="F13" i="4"/>
  <c r="E13" i="4"/>
  <c r="J12" i="4"/>
  <c r="I12" i="4"/>
  <c r="H12" i="4"/>
  <c r="G12" i="4"/>
  <c r="F12" i="4"/>
  <c r="E12" i="4"/>
  <c r="J11" i="4"/>
  <c r="I11" i="4"/>
  <c r="H11" i="4"/>
  <c r="G11" i="4"/>
  <c r="F11" i="4"/>
  <c r="E11" i="4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I25" i="4" s="1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F3" i="4"/>
  <c r="E3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2" i="3"/>
  <c r="B21" i="3"/>
  <c r="B20" i="3"/>
  <c r="B19" i="3"/>
  <c r="B18" i="3"/>
  <c r="B17" i="3"/>
  <c r="A17" i="3"/>
  <c r="A18" i="3"/>
  <c r="A19" i="3" s="1"/>
  <c r="A20" i="3" s="1"/>
  <c r="A21" i="3" s="1"/>
  <c r="A22" i="3" s="1"/>
  <c r="B16" i="3"/>
  <c r="A16" i="3"/>
  <c r="B15" i="3"/>
  <c r="A15" i="3"/>
  <c r="B14" i="3"/>
  <c r="B13" i="3"/>
  <c r="B12" i="3"/>
  <c r="B11" i="3"/>
  <c r="A11" i="3"/>
  <c r="A12" i="3" s="1"/>
  <c r="A13" i="3" s="1"/>
  <c r="A14" i="3" s="1"/>
  <c r="B10" i="3"/>
  <c r="B9" i="3"/>
  <c r="A9" i="3"/>
  <c r="A10" i="3" s="1"/>
  <c r="B8" i="3"/>
  <c r="B7" i="3"/>
  <c r="B6" i="3"/>
  <c r="B5" i="3"/>
  <c r="A5" i="3"/>
  <c r="A6" i="3" s="1"/>
  <c r="B21" i="2"/>
  <c r="B20" i="2"/>
  <c r="B19" i="2"/>
  <c r="B18" i="2"/>
  <c r="B17" i="2"/>
  <c r="A17" i="2"/>
  <c r="A18" i="2"/>
  <c r="A19" i="2" s="1"/>
  <c r="A20" i="2" s="1"/>
  <c r="A21" i="2" s="1"/>
  <c r="B16" i="2"/>
  <c r="A16" i="2"/>
  <c r="B15" i="2"/>
  <c r="A15" i="2"/>
  <c r="B14" i="2"/>
  <c r="B13" i="2"/>
  <c r="B12" i="2"/>
  <c r="B11" i="2"/>
  <c r="A11" i="2"/>
  <c r="A12" i="2"/>
  <c r="A13" i="2" s="1"/>
  <c r="A14" i="2" s="1"/>
  <c r="B10" i="2"/>
  <c r="B9" i="2"/>
  <c r="A9" i="2"/>
  <c r="A10" i="2"/>
  <c r="B8" i="2"/>
  <c r="B7" i="2"/>
  <c r="B6" i="2"/>
  <c r="B5" i="2"/>
  <c r="A5" i="2"/>
  <c r="A6" i="2" s="1"/>
  <c r="A7" i="2" s="1"/>
  <c r="A8" i="2" s="1"/>
  <c r="B21" i="1"/>
  <c r="B20" i="1"/>
  <c r="E74" i="1"/>
  <c r="B19" i="1"/>
  <c r="E73" i="1"/>
  <c r="B18" i="1"/>
  <c r="B17" i="1"/>
  <c r="E71" i="1"/>
  <c r="B16" i="1"/>
  <c r="E70" i="1"/>
  <c r="A16" i="1"/>
  <c r="F37" i="1"/>
  <c r="F70" i="1" s="1"/>
  <c r="B15" i="1"/>
  <c r="E36" i="1"/>
  <c r="B42" i="15" s="1"/>
  <c r="B85" i="15" s="1"/>
  <c r="A15" i="1"/>
  <c r="B14" i="1"/>
  <c r="E35" i="1" s="1"/>
  <c r="A14" i="1"/>
  <c r="AU35" i="1" s="1"/>
  <c r="B13" i="1"/>
  <c r="E34" i="1" s="1"/>
  <c r="B11" i="1"/>
  <c r="E32" i="1" s="1"/>
  <c r="B10" i="1"/>
  <c r="A10" i="1"/>
  <c r="B9" i="1"/>
  <c r="E30" i="1" s="1"/>
  <c r="B36" i="15" s="1"/>
  <c r="B79" i="15" s="1"/>
  <c r="E63" i="1"/>
  <c r="B8" i="1"/>
  <c r="E29" i="1" s="1"/>
  <c r="B35" i="15" s="1"/>
  <c r="B78" i="15" s="1"/>
  <c r="E62" i="1"/>
  <c r="A8" i="1"/>
  <c r="F29" i="1"/>
  <c r="C35" i="15" s="1"/>
  <c r="C78" i="15" s="1"/>
  <c r="B7" i="1"/>
  <c r="E61" i="1"/>
  <c r="B6" i="1"/>
  <c r="E60" i="1"/>
  <c r="B5" i="1"/>
  <c r="AU26" i="1"/>
  <c r="E59" i="1"/>
  <c r="A5" i="1"/>
  <c r="E58" i="1"/>
  <c r="E75" i="1"/>
  <c r="E72" i="1"/>
  <c r="A57" i="3"/>
  <c r="A58" i="3" s="1"/>
  <c r="A59" i="3" s="1"/>
  <c r="A60" i="3" s="1"/>
  <c r="A61" i="3" s="1"/>
  <c r="A62" i="3" s="1"/>
  <c r="A63" i="3" s="1"/>
  <c r="A64" i="3" s="1"/>
  <c r="B68" i="5"/>
  <c r="B69" i="5"/>
  <c r="I69" i="5" s="1"/>
  <c r="I104" i="5" s="1"/>
  <c r="A17" i="4"/>
  <c r="A89" i="1"/>
  <c r="A90" i="1" s="1"/>
  <c r="B104" i="1"/>
  <c r="A80" i="1"/>
  <c r="B96" i="1"/>
  <c r="B97" i="1" s="1"/>
  <c r="B98" i="1" s="1"/>
  <c r="E133" i="1"/>
  <c r="B22" i="15" s="1"/>
  <c r="B65" i="15" s="1"/>
  <c r="B82" i="1"/>
  <c r="E117" i="1" s="1"/>
  <c r="B6" i="15" s="1"/>
  <c r="B49" i="15" s="1"/>
  <c r="E116" i="1"/>
  <c r="B5" i="15" s="1"/>
  <c r="B48" i="15" s="1"/>
  <c r="AI69" i="5"/>
  <c r="AI104" i="5" s="1"/>
  <c r="AM68" i="5"/>
  <c r="AM103" i="5" s="1"/>
  <c r="AE68" i="5"/>
  <c r="AE103" i="5"/>
  <c r="W68" i="5"/>
  <c r="W103" i="5"/>
  <c r="O68" i="5"/>
  <c r="O103" i="5" s="1"/>
  <c r="AJ68" i="5"/>
  <c r="AJ103" i="5" s="1"/>
  <c r="AB68" i="5"/>
  <c r="AB103" i="5"/>
  <c r="T68" i="5"/>
  <c r="T103" i="5"/>
  <c r="L68" i="5"/>
  <c r="L103" i="5" s="1"/>
  <c r="AQ68" i="5"/>
  <c r="AQ103" i="5" s="1"/>
  <c r="AI68" i="5"/>
  <c r="AI103" i="5"/>
  <c r="AA68" i="5"/>
  <c r="AA103" i="5"/>
  <c r="S68" i="5"/>
  <c r="S103" i="5" s="1"/>
  <c r="K68" i="5"/>
  <c r="K103" i="5" s="1"/>
  <c r="AN68" i="5"/>
  <c r="AN103" i="5"/>
  <c r="AF68" i="5"/>
  <c r="AF103" i="5"/>
  <c r="X68" i="5"/>
  <c r="X103" i="5" s="1"/>
  <c r="P68" i="5"/>
  <c r="P103" i="5" s="1"/>
  <c r="H68" i="5"/>
  <c r="H103" i="5"/>
  <c r="AK68" i="5"/>
  <c r="AK103" i="5"/>
  <c r="U68" i="5"/>
  <c r="U103" i="5" s="1"/>
  <c r="AG68" i="5"/>
  <c r="AG103" i="5" s="1"/>
  <c r="Q68" i="5"/>
  <c r="Q103" i="5"/>
  <c r="AC68" i="5"/>
  <c r="AC103" i="5"/>
  <c r="M68" i="5"/>
  <c r="M103" i="5" s="1"/>
  <c r="AO68" i="5"/>
  <c r="AO103" i="5" s="1"/>
  <c r="AL115" i="15" s="1"/>
  <c r="Y68" i="5"/>
  <c r="Y103" i="5"/>
  <c r="I68" i="5"/>
  <c r="I103" i="5"/>
  <c r="V68" i="5"/>
  <c r="V103" i="5" s="1"/>
  <c r="R68" i="5"/>
  <c r="R103" i="5" s="1"/>
  <c r="G68" i="5"/>
  <c r="G103" i="5"/>
  <c r="N68" i="5"/>
  <c r="N103" i="5"/>
  <c r="AP68" i="5"/>
  <c r="AP103" i="5" s="1"/>
  <c r="J68" i="5"/>
  <c r="J103" i="5" s="1"/>
  <c r="AL68" i="5"/>
  <c r="AL103" i="5"/>
  <c r="AH68" i="5"/>
  <c r="AH103" i="5"/>
  <c r="AD68" i="5"/>
  <c r="AD103" i="5" s="1"/>
  <c r="Z68" i="5"/>
  <c r="Z103" i="5" s="1"/>
  <c r="R43" i="5"/>
  <c r="R78" i="5" s="1"/>
  <c r="Y43" i="5"/>
  <c r="Y78" i="5" s="1"/>
  <c r="AF43" i="5"/>
  <c r="AF78" i="5" s="1"/>
  <c r="AM43" i="5"/>
  <c r="AM78" i="5" s="1"/>
  <c r="AL43" i="5"/>
  <c r="AL78" i="5" s="1"/>
  <c r="AK43" i="5"/>
  <c r="AK78" i="5" s="1"/>
  <c r="AJ43" i="5"/>
  <c r="AJ78" i="5" s="1"/>
  <c r="AG90" i="15" s="1"/>
  <c r="G43" i="5"/>
  <c r="G78" i="5" s="1"/>
  <c r="S43" i="5"/>
  <c r="S78" i="5" s="1"/>
  <c r="AK47" i="5"/>
  <c r="AK82" i="5"/>
  <c r="AC47" i="5"/>
  <c r="AC82" i="5" s="1"/>
  <c r="U47" i="5"/>
  <c r="U82" i="5" s="1"/>
  <c r="M47" i="5"/>
  <c r="M82" i="5"/>
  <c r="AO47" i="5"/>
  <c r="AO82" i="5"/>
  <c r="AG47" i="5"/>
  <c r="AG82" i="5" s="1"/>
  <c r="Y47" i="5"/>
  <c r="Y82" i="5" s="1"/>
  <c r="Q47" i="5"/>
  <c r="Q82" i="5"/>
  <c r="I47" i="5"/>
  <c r="I82" i="5"/>
  <c r="AJ47" i="5"/>
  <c r="AJ82" i="5" s="1"/>
  <c r="Z47" i="5"/>
  <c r="Z82" i="5" s="1"/>
  <c r="O47" i="5"/>
  <c r="O82" i="5"/>
  <c r="AI47" i="5"/>
  <c r="AI82" i="5"/>
  <c r="X47" i="5"/>
  <c r="X82" i="5" s="1"/>
  <c r="N47" i="5"/>
  <c r="N82" i="5" s="1"/>
  <c r="G47" i="5"/>
  <c r="G82" i="5"/>
  <c r="AH47" i="5"/>
  <c r="AH82" i="5"/>
  <c r="W47" i="5"/>
  <c r="W82" i="5" s="1"/>
  <c r="L47" i="5"/>
  <c r="L82" i="5" s="1"/>
  <c r="AQ47" i="5"/>
  <c r="AQ82" i="5"/>
  <c r="AF47" i="5"/>
  <c r="AF82" i="5"/>
  <c r="V47" i="5"/>
  <c r="V82" i="5" s="1"/>
  <c r="K47" i="5"/>
  <c r="K82" i="5" s="1"/>
  <c r="AP47" i="5"/>
  <c r="AP82" i="5"/>
  <c r="AE47" i="5"/>
  <c r="AE82" i="5"/>
  <c r="T47" i="5"/>
  <c r="T82" i="5" s="1"/>
  <c r="J47" i="5"/>
  <c r="J82" i="5" s="1"/>
  <c r="AN47" i="5"/>
  <c r="AN82" i="5"/>
  <c r="AD47" i="5"/>
  <c r="AD82" i="5"/>
  <c r="S47" i="5"/>
  <c r="S82" i="5" s="1"/>
  <c r="H47" i="5"/>
  <c r="H82" i="5" s="1"/>
  <c r="AM47" i="5"/>
  <c r="AM82" i="5"/>
  <c r="AB47" i="5"/>
  <c r="AB82" i="5"/>
  <c r="R47" i="5"/>
  <c r="R82" i="5" s="1"/>
  <c r="AL47" i="5"/>
  <c r="AL82" i="5" s="1"/>
  <c r="AA47" i="5"/>
  <c r="AA82" i="5"/>
  <c r="P47" i="5"/>
  <c r="P82" i="5"/>
  <c r="S51" i="5"/>
  <c r="S86" i="5" s="1"/>
  <c r="AP62" i="5"/>
  <c r="AP97" i="5" s="1"/>
  <c r="AI62" i="5"/>
  <c r="AI97" i="5"/>
  <c r="AA62" i="5"/>
  <c r="AA97" i="5"/>
  <c r="S62" i="5"/>
  <c r="S97" i="5" s="1"/>
  <c r="K62" i="5"/>
  <c r="K97" i="5" s="1"/>
  <c r="AM62" i="5"/>
  <c r="AM97" i="5"/>
  <c r="AE62" i="5"/>
  <c r="AE97" i="5"/>
  <c r="W62" i="5"/>
  <c r="W97" i="5" s="1"/>
  <c r="O62" i="5"/>
  <c r="O97" i="5" s="1"/>
  <c r="AK62" i="5"/>
  <c r="AK97" i="5"/>
  <c r="Z62" i="5"/>
  <c r="Z97" i="5"/>
  <c r="P62" i="5"/>
  <c r="P97" i="5" s="1"/>
  <c r="AH62" i="5"/>
  <c r="AH97" i="5" s="1"/>
  <c r="X62" i="5"/>
  <c r="X97" i="5"/>
  <c r="M62" i="5"/>
  <c r="M97" i="5"/>
  <c r="AF62" i="5"/>
  <c r="AF97" i="5" s="1"/>
  <c r="AC109" i="15" s="1"/>
  <c r="U62" i="5"/>
  <c r="U97" i="5" s="1"/>
  <c r="J62" i="5"/>
  <c r="J97" i="5"/>
  <c r="AN62" i="5"/>
  <c r="AN97" i="5"/>
  <c r="AC62" i="5"/>
  <c r="AC97" i="5" s="1"/>
  <c r="R62" i="5"/>
  <c r="R97" i="5" s="1"/>
  <c r="H62" i="5"/>
  <c r="H97" i="5"/>
  <c r="AB62" i="5"/>
  <c r="AB97" i="5"/>
  <c r="Y62" i="5"/>
  <c r="Y97" i="5" s="1"/>
  <c r="V62" i="5"/>
  <c r="V97" i="5" s="1"/>
  <c r="AO62" i="5"/>
  <c r="AO97" i="5"/>
  <c r="AQ62" i="5"/>
  <c r="AQ97" i="5"/>
  <c r="T62" i="5"/>
  <c r="T97" i="5" s="1"/>
  <c r="AL62" i="5"/>
  <c r="AL97" i="5" s="1"/>
  <c r="Q62" i="5"/>
  <c r="Q97" i="5"/>
  <c r="G62" i="5"/>
  <c r="G97" i="5"/>
  <c r="AJ62" i="5"/>
  <c r="AJ97" i="5" s="1"/>
  <c r="N62" i="5"/>
  <c r="N97" i="5" s="1"/>
  <c r="AG62" i="5"/>
  <c r="AG97" i="5"/>
  <c r="L62" i="5"/>
  <c r="L97" i="5"/>
  <c r="AD62" i="5"/>
  <c r="AD97" i="5" s="1"/>
  <c r="I62" i="5"/>
  <c r="I97" i="5" s="1"/>
  <c r="B63" i="5"/>
  <c r="I63" i="5"/>
  <c r="I98" i="5" s="1"/>
  <c r="AL42" i="5"/>
  <c r="AL77" i="5" s="1"/>
  <c r="AD42" i="5"/>
  <c r="AD77" i="5"/>
  <c r="V42" i="5"/>
  <c r="V77" i="5" s="1"/>
  <c r="N42" i="5"/>
  <c r="N77" i="5" s="1"/>
  <c r="AK42" i="5"/>
  <c r="AK77" i="5" s="1"/>
  <c r="AC42" i="5"/>
  <c r="AC77" i="5"/>
  <c r="U42" i="5"/>
  <c r="U77" i="5" s="1"/>
  <c r="M42" i="5"/>
  <c r="M77" i="5" s="1"/>
  <c r="AJ42" i="5"/>
  <c r="AJ77" i="5" s="1"/>
  <c r="AB42" i="5"/>
  <c r="AB77" i="5"/>
  <c r="T42" i="5"/>
  <c r="T77" i="5" s="1"/>
  <c r="L42" i="5"/>
  <c r="L77" i="5" s="1"/>
  <c r="AQ42" i="5"/>
  <c r="AQ77" i="5" s="1"/>
  <c r="AI42" i="5"/>
  <c r="AI77" i="5"/>
  <c r="AA42" i="5"/>
  <c r="AA77" i="5" s="1"/>
  <c r="S42" i="5"/>
  <c r="S77" i="5" s="1"/>
  <c r="K42" i="5"/>
  <c r="K77" i="5" s="1"/>
  <c r="AP42" i="5"/>
  <c r="AP77" i="5"/>
  <c r="AM89" i="15" s="1"/>
  <c r="AH42" i="5"/>
  <c r="AH77" i="5" s="1"/>
  <c r="Z42" i="5"/>
  <c r="Z77" i="5" s="1"/>
  <c r="R42" i="5"/>
  <c r="R77" i="5" s="1"/>
  <c r="J42" i="5"/>
  <c r="J77" i="5"/>
  <c r="AO42" i="5"/>
  <c r="AO77" i="5" s="1"/>
  <c r="AG42" i="5"/>
  <c r="AG77" i="5" s="1"/>
  <c r="Y42" i="5"/>
  <c r="Y77" i="5" s="1"/>
  <c r="Q42" i="5"/>
  <c r="Q77" i="5"/>
  <c r="I42" i="5"/>
  <c r="I77" i="5" s="1"/>
  <c r="G42" i="5"/>
  <c r="G77" i="5" s="1"/>
  <c r="AN42" i="5"/>
  <c r="AN77" i="5" s="1"/>
  <c r="AF42" i="5"/>
  <c r="AF77" i="5"/>
  <c r="X42" i="5"/>
  <c r="X77" i="5" s="1"/>
  <c r="P42" i="5"/>
  <c r="P77" i="5" s="1"/>
  <c r="H42" i="5"/>
  <c r="H77" i="5" s="1"/>
  <c r="AM42" i="5"/>
  <c r="AM77" i="5"/>
  <c r="AE42" i="5"/>
  <c r="AE77" i="5" s="1"/>
  <c r="W42" i="5"/>
  <c r="W77" i="5" s="1"/>
  <c r="O42" i="5"/>
  <c r="O77" i="5" s="1"/>
  <c r="AO46" i="5"/>
  <c r="AO81" i="5"/>
  <c r="AG46" i="5"/>
  <c r="AG81" i="5" s="1"/>
  <c r="AK46" i="5"/>
  <c r="AK81" i="5" s="1"/>
  <c r="AN46" i="5"/>
  <c r="AN81" i="5" s="1"/>
  <c r="AD46" i="5"/>
  <c r="AD81" i="5"/>
  <c r="V46" i="5"/>
  <c r="V81" i="5" s="1"/>
  <c r="N46" i="5"/>
  <c r="N81" i="5" s="1"/>
  <c r="K93" i="15" s="1"/>
  <c r="AM46" i="5"/>
  <c r="AM81" i="5" s="1"/>
  <c r="AC46" i="5"/>
  <c r="AC81" i="5"/>
  <c r="U46" i="5"/>
  <c r="U81" i="5" s="1"/>
  <c r="M46" i="5"/>
  <c r="M81" i="5" s="1"/>
  <c r="AL46" i="5"/>
  <c r="AL81" i="5" s="1"/>
  <c r="AB46" i="5"/>
  <c r="AB81" i="5"/>
  <c r="Y93" i="15" s="1"/>
  <c r="T46" i="5"/>
  <c r="T81" i="5" s="1"/>
  <c r="L46" i="5"/>
  <c r="L81" i="5" s="1"/>
  <c r="G46" i="5"/>
  <c r="G81" i="5" s="1"/>
  <c r="AJ46" i="5"/>
  <c r="AJ81" i="5"/>
  <c r="AA46" i="5"/>
  <c r="AA81" i="5" s="1"/>
  <c r="S46" i="5"/>
  <c r="S81" i="5" s="1"/>
  <c r="K46" i="5"/>
  <c r="K81" i="5" s="1"/>
  <c r="H93" i="15" s="1"/>
  <c r="AI46" i="5"/>
  <c r="AI81" i="5"/>
  <c r="Z46" i="5"/>
  <c r="Z81" i="5" s="1"/>
  <c r="R46" i="5"/>
  <c r="R81" i="5" s="1"/>
  <c r="J46" i="5"/>
  <c r="J81" i="5" s="1"/>
  <c r="AH46" i="5"/>
  <c r="AH81" i="5"/>
  <c r="Y46" i="5"/>
  <c r="Y81" i="5" s="1"/>
  <c r="V93" i="15" s="1"/>
  <c r="Q46" i="5"/>
  <c r="Q81" i="5" s="1"/>
  <c r="I46" i="5"/>
  <c r="I81" i="5" s="1"/>
  <c r="AQ46" i="5"/>
  <c r="AQ81" i="5"/>
  <c r="AF46" i="5"/>
  <c r="AF81" i="5" s="1"/>
  <c r="X46" i="5"/>
  <c r="X81" i="5" s="1"/>
  <c r="P46" i="5"/>
  <c r="P81" i="5" s="1"/>
  <c r="H46" i="5"/>
  <c r="H81" i="5"/>
  <c r="AP46" i="5"/>
  <c r="AP81" i="5" s="1"/>
  <c r="AE46" i="5"/>
  <c r="AE81" i="5" s="1"/>
  <c r="W46" i="5"/>
  <c r="W81" i="5" s="1"/>
  <c r="O46" i="5"/>
  <c r="O81" i="5"/>
  <c r="AQ50" i="5"/>
  <c r="AQ85" i="5" s="1"/>
  <c r="AI50" i="5"/>
  <c r="AI85" i="5" s="1"/>
  <c r="AA50" i="5"/>
  <c r="AA85" i="5" s="1"/>
  <c r="S50" i="5"/>
  <c r="S85" i="5"/>
  <c r="K50" i="5"/>
  <c r="K85" i="5" s="1"/>
  <c r="AO50" i="5"/>
  <c r="AO85" i="5" s="1"/>
  <c r="AG50" i="5"/>
  <c r="AG85" i="5" s="1"/>
  <c r="Y50" i="5"/>
  <c r="Y85" i="5"/>
  <c r="Q50" i="5"/>
  <c r="Q85" i="5" s="1"/>
  <c r="I50" i="5"/>
  <c r="I85" i="5" s="1"/>
  <c r="AM50" i="5"/>
  <c r="AM85" i="5" s="1"/>
  <c r="AE50" i="5"/>
  <c r="AE85" i="5"/>
  <c r="W50" i="5"/>
  <c r="W85" i="5" s="1"/>
  <c r="O50" i="5"/>
  <c r="O85" i="5" s="1"/>
  <c r="AK50" i="5"/>
  <c r="AK85" i="5" s="1"/>
  <c r="AC50" i="5"/>
  <c r="AC85" i="5"/>
  <c r="U50" i="5"/>
  <c r="U85" i="5" s="1"/>
  <c r="M50" i="5"/>
  <c r="M85" i="5" s="1"/>
  <c r="AJ50" i="5"/>
  <c r="AJ85" i="5" s="1"/>
  <c r="T50" i="5"/>
  <c r="T85" i="5"/>
  <c r="AH50" i="5"/>
  <c r="AH85" i="5" s="1"/>
  <c r="AE97" i="15" s="1"/>
  <c r="R50" i="5"/>
  <c r="R85" i="5" s="1"/>
  <c r="AF50" i="5"/>
  <c r="AF85" i="5" s="1"/>
  <c r="P50" i="5"/>
  <c r="P85" i="5"/>
  <c r="G50" i="5"/>
  <c r="G85" i="5" s="1"/>
  <c r="AD50" i="5"/>
  <c r="AD85" i="5" s="1"/>
  <c r="N50" i="5"/>
  <c r="N85" i="5" s="1"/>
  <c r="AB50" i="5"/>
  <c r="AB85" i="5"/>
  <c r="L50" i="5"/>
  <c r="L85" i="5" s="1"/>
  <c r="AP50" i="5"/>
  <c r="AP85" i="5" s="1"/>
  <c r="Z50" i="5"/>
  <c r="Z85" i="5" s="1"/>
  <c r="J50" i="5"/>
  <c r="J85" i="5"/>
  <c r="AN50" i="5"/>
  <c r="AN85" i="5" s="1"/>
  <c r="X50" i="5"/>
  <c r="X85" i="5" s="1"/>
  <c r="H50" i="5"/>
  <c r="H85" i="5" s="1"/>
  <c r="AL50" i="5"/>
  <c r="AL85" i="5"/>
  <c r="V50" i="5"/>
  <c r="V85" i="5" s="1"/>
  <c r="AQ58" i="5"/>
  <c r="AQ93" i="5"/>
  <c r="AI58" i="5"/>
  <c r="AI93" i="5" s="1"/>
  <c r="AA58" i="5"/>
  <c r="AA93" i="5"/>
  <c r="S58" i="5"/>
  <c r="S93" i="5" s="1"/>
  <c r="K58" i="5"/>
  <c r="K93" i="5" s="1"/>
  <c r="AM58" i="5"/>
  <c r="AM93" i="5" s="1"/>
  <c r="AE58" i="5"/>
  <c r="AE93" i="5"/>
  <c r="W58" i="5"/>
  <c r="W93" i="5" s="1"/>
  <c r="T105" i="15" s="1"/>
  <c r="O58" i="5"/>
  <c r="O93" i="5"/>
  <c r="AP58" i="5"/>
  <c r="AP93" i="5" s="1"/>
  <c r="AF58" i="5"/>
  <c r="AF93" i="5"/>
  <c r="U58" i="5"/>
  <c r="U93" i="5" s="1"/>
  <c r="J58" i="5"/>
  <c r="J93" i="5"/>
  <c r="AN58" i="5"/>
  <c r="AN93" i="5" s="1"/>
  <c r="AC58" i="5"/>
  <c r="AC93" i="5"/>
  <c r="R58" i="5"/>
  <c r="R93" i="5" s="1"/>
  <c r="H58" i="5"/>
  <c r="H93" i="5"/>
  <c r="AK58" i="5"/>
  <c r="AK93" i="5" s="1"/>
  <c r="Z58" i="5"/>
  <c r="Z93" i="5"/>
  <c r="P58" i="5"/>
  <c r="P93" i="5" s="1"/>
  <c r="AH58" i="5"/>
  <c r="AH93" i="5" s="1"/>
  <c r="X58" i="5"/>
  <c r="X93" i="5"/>
  <c r="M58" i="5"/>
  <c r="M93" i="5"/>
  <c r="V58" i="5"/>
  <c r="V93" i="5" s="1"/>
  <c r="AO58" i="5"/>
  <c r="AO93" i="5" s="1"/>
  <c r="AL105" i="15" s="1"/>
  <c r="T58" i="5"/>
  <c r="T93" i="5"/>
  <c r="AL58" i="5"/>
  <c r="AL93" i="5" s="1"/>
  <c r="Q58" i="5"/>
  <c r="Q93" i="5" s="1"/>
  <c r="AJ58" i="5"/>
  <c r="AJ93" i="5"/>
  <c r="N58" i="5"/>
  <c r="N93" i="5" s="1"/>
  <c r="K105" i="15" s="1"/>
  <c r="AG58" i="5"/>
  <c r="AG93" i="5"/>
  <c r="L58" i="5"/>
  <c r="L93" i="5" s="1"/>
  <c r="AD58" i="5"/>
  <c r="AD93" i="5" s="1"/>
  <c r="I58" i="5"/>
  <c r="I93" i="5" s="1"/>
  <c r="AB58" i="5"/>
  <c r="AB93" i="5"/>
  <c r="G58" i="5"/>
  <c r="G93" i="5" s="1"/>
  <c r="Y58" i="5"/>
  <c r="Y93" i="5"/>
  <c r="B59" i="5"/>
  <c r="AM70" i="5"/>
  <c r="AM105" i="5" s="1"/>
  <c r="AE70" i="5"/>
  <c r="AE105" i="5"/>
  <c r="W70" i="5"/>
  <c r="W105" i="5"/>
  <c r="O70" i="5"/>
  <c r="O105" i="5" s="1"/>
  <c r="AJ70" i="5"/>
  <c r="AJ105" i="5" s="1"/>
  <c r="AB70" i="5"/>
  <c r="AB105" i="5"/>
  <c r="T70" i="5"/>
  <c r="T105" i="5" s="1"/>
  <c r="L70" i="5"/>
  <c r="L105" i="5" s="1"/>
  <c r="AQ70" i="5"/>
  <c r="AQ105" i="5" s="1"/>
  <c r="AI70" i="5"/>
  <c r="AI105" i="5"/>
  <c r="AA70" i="5"/>
  <c r="AA105" i="5" s="1"/>
  <c r="S70" i="5"/>
  <c r="S105" i="5" s="1"/>
  <c r="K70" i="5"/>
  <c r="K105" i="5" s="1"/>
  <c r="AN70" i="5"/>
  <c r="AN105" i="5"/>
  <c r="AF70" i="5"/>
  <c r="AF105" i="5" s="1"/>
  <c r="X70" i="5"/>
  <c r="X105" i="5" s="1"/>
  <c r="U117" i="15" s="1"/>
  <c r="P70" i="5"/>
  <c r="P105" i="5" s="1"/>
  <c r="H70" i="5"/>
  <c r="H105" i="5"/>
  <c r="AC70" i="5"/>
  <c r="AC105" i="5" s="1"/>
  <c r="M70" i="5"/>
  <c r="M105" i="5" s="1"/>
  <c r="AO70" i="5"/>
  <c r="AO105" i="5" s="1"/>
  <c r="AL117" i="15" s="1"/>
  <c r="Y70" i="5"/>
  <c r="Y105" i="5"/>
  <c r="I70" i="5"/>
  <c r="I105" i="5" s="1"/>
  <c r="F117" i="15" s="1"/>
  <c r="AK70" i="5"/>
  <c r="AK105" i="5" s="1"/>
  <c r="U70" i="5"/>
  <c r="U105" i="5" s="1"/>
  <c r="AG70" i="5"/>
  <c r="AG105" i="5"/>
  <c r="Q70" i="5"/>
  <c r="Q105" i="5" s="1"/>
  <c r="N70" i="5"/>
  <c r="N105" i="5" s="1"/>
  <c r="G70" i="5"/>
  <c r="G105" i="5" s="1"/>
  <c r="AP70" i="5"/>
  <c r="AP105" i="5"/>
  <c r="J70" i="5"/>
  <c r="J105" i="5" s="1"/>
  <c r="AL70" i="5"/>
  <c r="AL105" i="5" s="1"/>
  <c r="AH70" i="5"/>
  <c r="AH105" i="5" s="1"/>
  <c r="AD70" i="5"/>
  <c r="AD105" i="5"/>
  <c r="Z70" i="5"/>
  <c r="Z105" i="5" s="1"/>
  <c r="W117" i="15" s="1"/>
  <c r="V70" i="5"/>
  <c r="V105" i="5" s="1"/>
  <c r="R70" i="5"/>
  <c r="R105" i="5" s="1"/>
  <c r="B71" i="5"/>
  <c r="AP45" i="5"/>
  <c r="AP80" i="5"/>
  <c r="AH45" i="5"/>
  <c r="AH80" i="5"/>
  <c r="Z45" i="5"/>
  <c r="Z80" i="5"/>
  <c r="R45" i="5"/>
  <c r="R80" i="5" s="1"/>
  <c r="J45" i="5"/>
  <c r="J80" i="5"/>
  <c r="AO45" i="5"/>
  <c r="AO80" i="5"/>
  <c r="AG45" i="5"/>
  <c r="AG80" i="5"/>
  <c r="Y45" i="5"/>
  <c r="Y80" i="5" s="1"/>
  <c r="V92" i="15" s="1"/>
  <c r="Q45" i="5"/>
  <c r="Q80" i="5"/>
  <c r="I45" i="5"/>
  <c r="I80" i="5"/>
  <c r="AN45" i="5"/>
  <c r="AN80" i="5"/>
  <c r="AF45" i="5"/>
  <c r="AF80" i="5" s="1"/>
  <c r="AC92" i="15" s="1"/>
  <c r="X45" i="5"/>
  <c r="X80" i="5"/>
  <c r="P45" i="5"/>
  <c r="P80" i="5"/>
  <c r="H45" i="5"/>
  <c r="H80" i="5"/>
  <c r="AM45" i="5"/>
  <c r="AM80" i="5" s="1"/>
  <c r="AE45" i="5"/>
  <c r="AE80" i="5"/>
  <c r="W45" i="5"/>
  <c r="W80" i="5"/>
  <c r="O45" i="5"/>
  <c r="O80" i="5"/>
  <c r="G45" i="5"/>
  <c r="G80" i="5" s="1"/>
  <c r="AL45" i="5"/>
  <c r="AL80" i="5"/>
  <c r="AD45" i="5"/>
  <c r="AD80" i="5"/>
  <c r="V45" i="5"/>
  <c r="V80" i="5"/>
  <c r="N45" i="5"/>
  <c r="N80" i="5" s="1"/>
  <c r="AK45" i="5"/>
  <c r="AK80" i="5"/>
  <c r="AC45" i="5"/>
  <c r="AC80" i="5"/>
  <c r="Z92" i="15" s="1"/>
  <c r="U45" i="5"/>
  <c r="U80" i="5"/>
  <c r="M45" i="5"/>
  <c r="M80" i="5" s="1"/>
  <c r="J92" i="15" s="1"/>
  <c r="AJ45" i="5"/>
  <c r="AJ80" i="5"/>
  <c r="AB45" i="5"/>
  <c r="AB80" i="5"/>
  <c r="Y92" i="15" s="1"/>
  <c r="T45" i="5"/>
  <c r="T80" i="5"/>
  <c r="L45" i="5"/>
  <c r="L80" i="5" s="1"/>
  <c r="AQ45" i="5"/>
  <c r="AQ80" i="5"/>
  <c r="AI45" i="5"/>
  <c r="AI80" i="5"/>
  <c r="AA45" i="5"/>
  <c r="AA80" i="5"/>
  <c r="S45" i="5"/>
  <c r="S80" i="5" s="1"/>
  <c r="K45" i="5"/>
  <c r="K80" i="5"/>
  <c r="AL44" i="5"/>
  <c r="AL79" i="5"/>
  <c r="AD44" i="5"/>
  <c r="AD79" i="5" s="1"/>
  <c r="V44" i="5"/>
  <c r="V79" i="5"/>
  <c r="N44" i="5"/>
  <c r="N79" i="5"/>
  <c r="AK44" i="5"/>
  <c r="AK79" i="5"/>
  <c r="AC44" i="5"/>
  <c r="AC79" i="5" s="1"/>
  <c r="Z91" i="15" s="1"/>
  <c r="U44" i="5"/>
  <c r="U79" i="5"/>
  <c r="M44" i="5"/>
  <c r="M79" i="5"/>
  <c r="AJ44" i="5"/>
  <c r="AJ79" i="5"/>
  <c r="AB44" i="5"/>
  <c r="AB79" i="5" s="1"/>
  <c r="T44" i="5"/>
  <c r="T79" i="5"/>
  <c r="L44" i="5"/>
  <c r="L79" i="5"/>
  <c r="I91" i="15" s="1"/>
  <c r="AQ44" i="5"/>
  <c r="AQ79" i="5"/>
  <c r="AI44" i="5"/>
  <c r="AI79" i="5" s="1"/>
  <c r="AA44" i="5"/>
  <c r="AA79" i="5"/>
  <c r="S44" i="5"/>
  <c r="S79" i="5"/>
  <c r="K44" i="5"/>
  <c r="K79" i="5"/>
  <c r="AP44" i="5"/>
  <c r="AP79" i="5" s="1"/>
  <c r="AH44" i="5"/>
  <c r="AH79" i="5"/>
  <c r="Z44" i="5"/>
  <c r="Z79" i="5"/>
  <c r="R44" i="5"/>
  <c r="R79" i="5"/>
  <c r="J44" i="5"/>
  <c r="J79" i="5" s="1"/>
  <c r="G44" i="5"/>
  <c r="G79" i="5"/>
  <c r="AO44" i="5"/>
  <c r="AO79" i="5"/>
  <c r="AG44" i="5"/>
  <c r="AG79" i="5"/>
  <c r="Y44" i="5"/>
  <c r="Y79" i="5" s="1"/>
  <c r="Q44" i="5"/>
  <c r="Q79" i="5"/>
  <c r="I44" i="5"/>
  <c r="I79" i="5"/>
  <c r="AN44" i="5"/>
  <c r="AN79" i="5"/>
  <c r="AF44" i="5"/>
  <c r="AF79" i="5" s="1"/>
  <c r="AC91" i="15" s="1"/>
  <c r="X44" i="5"/>
  <c r="X79" i="5"/>
  <c r="P44" i="5"/>
  <c r="P79" i="5"/>
  <c r="H44" i="5"/>
  <c r="H79" i="5"/>
  <c r="AM44" i="5"/>
  <c r="AM79" i="5" s="1"/>
  <c r="AE44" i="5"/>
  <c r="AE79" i="5"/>
  <c r="W44" i="5"/>
  <c r="W79" i="5"/>
  <c r="O44" i="5"/>
  <c r="O79" i="5"/>
  <c r="AO48" i="5"/>
  <c r="AO83" i="5" s="1"/>
  <c r="AG48" i="5"/>
  <c r="AG83" i="5"/>
  <c r="Y48" i="5"/>
  <c r="Y83" i="5"/>
  <c r="Q48" i="5"/>
  <c r="Q83" i="5"/>
  <c r="I48" i="5"/>
  <c r="I83" i="5" s="1"/>
  <c r="F95" i="15" s="1"/>
  <c r="AK48" i="5"/>
  <c r="AK83" i="5"/>
  <c r="AC48" i="5"/>
  <c r="AC83" i="5"/>
  <c r="U48" i="5"/>
  <c r="U83" i="5"/>
  <c r="M48" i="5"/>
  <c r="M83" i="5" s="1"/>
  <c r="AQ48" i="5"/>
  <c r="AQ83" i="5"/>
  <c r="AF48" i="5"/>
  <c r="AF83" i="5"/>
  <c r="V48" i="5"/>
  <c r="V83" i="5"/>
  <c r="K48" i="5"/>
  <c r="K83" i="5" s="1"/>
  <c r="G48" i="5"/>
  <c r="G83" i="5"/>
  <c r="AP48" i="5"/>
  <c r="AP83" i="5"/>
  <c r="AE48" i="5"/>
  <c r="AE83" i="5"/>
  <c r="T48" i="5"/>
  <c r="T83" i="5" s="1"/>
  <c r="J48" i="5"/>
  <c r="J83" i="5"/>
  <c r="AN48" i="5"/>
  <c r="AN83" i="5"/>
  <c r="AK95" i="15" s="1"/>
  <c r="AD48" i="5"/>
  <c r="AD83" i="5"/>
  <c r="S48" i="5"/>
  <c r="S83" i="5" s="1"/>
  <c r="H48" i="5"/>
  <c r="H83" i="5"/>
  <c r="AM48" i="5"/>
  <c r="AM83" i="5"/>
  <c r="AB48" i="5"/>
  <c r="AB83" i="5"/>
  <c r="R48" i="5"/>
  <c r="R83" i="5" s="1"/>
  <c r="AL48" i="5"/>
  <c r="AL83" i="5"/>
  <c r="AA48" i="5"/>
  <c r="AA83" i="5"/>
  <c r="P48" i="5"/>
  <c r="P83" i="5"/>
  <c r="AJ48" i="5"/>
  <c r="AJ83" i="5" s="1"/>
  <c r="AG95" i="15" s="1"/>
  <c r="Z48" i="5"/>
  <c r="Z83" i="5"/>
  <c r="O48" i="5"/>
  <c r="O83" i="5"/>
  <c r="AI48" i="5"/>
  <c r="AI83" i="5"/>
  <c r="X48" i="5"/>
  <c r="X83" i="5" s="1"/>
  <c r="U95" i="15" s="1"/>
  <c r="N48" i="5"/>
  <c r="N83" i="5"/>
  <c r="AH48" i="5"/>
  <c r="AH83" i="5"/>
  <c r="W48" i="5"/>
  <c r="W83" i="5"/>
  <c r="L48" i="5"/>
  <c r="L83" i="5" s="1"/>
  <c r="AQ67" i="5"/>
  <c r="AQ102" i="5"/>
  <c r="AI67" i="5"/>
  <c r="AI102" i="5"/>
  <c r="AA67" i="5"/>
  <c r="AA102" i="5"/>
  <c r="S67" i="5"/>
  <c r="S102" i="5" s="1"/>
  <c r="K67" i="5"/>
  <c r="K102" i="5"/>
  <c r="AN67" i="5"/>
  <c r="AN102" i="5"/>
  <c r="AF67" i="5"/>
  <c r="AF102" i="5"/>
  <c r="X67" i="5"/>
  <c r="X102" i="5" s="1"/>
  <c r="P67" i="5"/>
  <c r="P102" i="5"/>
  <c r="H67" i="5"/>
  <c r="H102" i="5"/>
  <c r="AM67" i="5"/>
  <c r="AM102" i="5"/>
  <c r="AE67" i="5"/>
  <c r="AE102" i="5" s="1"/>
  <c r="W67" i="5"/>
  <c r="W102" i="5"/>
  <c r="O67" i="5"/>
  <c r="O102" i="5"/>
  <c r="L114" i="15" s="1"/>
  <c r="AJ67" i="5"/>
  <c r="AJ102" i="5"/>
  <c r="AB67" i="5"/>
  <c r="AB102" i="5" s="1"/>
  <c r="Y114" i="15" s="1"/>
  <c r="T67" i="5"/>
  <c r="T102" i="5"/>
  <c r="L67" i="5"/>
  <c r="L102" i="5"/>
  <c r="AO67" i="5"/>
  <c r="AO102" i="5"/>
  <c r="Y67" i="5"/>
  <c r="Y102" i="5" s="1"/>
  <c r="I67" i="5"/>
  <c r="I102" i="5"/>
  <c r="AK67" i="5"/>
  <c r="AK102" i="5"/>
  <c r="U67" i="5"/>
  <c r="U102" i="5"/>
  <c r="G67" i="5"/>
  <c r="G102" i="5" s="1"/>
  <c r="D114" i="15" s="1"/>
  <c r="AG67" i="5"/>
  <c r="AG102" i="5"/>
  <c r="Q67" i="5"/>
  <c r="Q102" i="5"/>
  <c r="AC67" i="5"/>
  <c r="AC102" i="5"/>
  <c r="M67" i="5"/>
  <c r="M102" i="5" s="1"/>
  <c r="J114" i="15" s="1"/>
  <c r="Z67" i="5"/>
  <c r="Z102" i="5"/>
  <c r="V67" i="5"/>
  <c r="V102" i="5"/>
  <c r="R67" i="5"/>
  <c r="R102" i="5"/>
  <c r="N67" i="5"/>
  <c r="N102" i="5" s="1"/>
  <c r="AP67" i="5"/>
  <c r="AP102" i="5"/>
  <c r="J67" i="5"/>
  <c r="J102" i="5"/>
  <c r="AL67" i="5"/>
  <c r="AL102" i="5"/>
  <c r="AH67" i="5"/>
  <c r="AH102" i="5" s="1"/>
  <c r="AD67" i="5"/>
  <c r="AD102" i="5"/>
  <c r="AQ54" i="5"/>
  <c r="AQ89" i="5"/>
  <c r="AI54" i="5"/>
  <c r="AI89" i="5"/>
  <c r="AA54" i="5"/>
  <c r="AA89" i="5" s="1"/>
  <c r="S54" i="5"/>
  <c r="S89" i="5"/>
  <c r="K54" i="5"/>
  <c r="K89" i="5"/>
  <c r="H101" i="15" s="1"/>
  <c r="AM54" i="5"/>
  <c r="AM89" i="5"/>
  <c r="AE54" i="5"/>
  <c r="AE89" i="5" s="1"/>
  <c r="W54" i="5"/>
  <c r="W89" i="5"/>
  <c r="O54" i="5"/>
  <c r="O89" i="5"/>
  <c r="L101" i="15" s="1"/>
  <c r="AK54" i="5"/>
  <c r="AK89" i="5"/>
  <c r="Z54" i="5"/>
  <c r="Z89" i="5" s="1"/>
  <c r="P54" i="5"/>
  <c r="P89" i="5"/>
  <c r="AH54" i="5"/>
  <c r="AH89" i="5"/>
  <c r="X54" i="5"/>
  <c r="X89" i="5"/>
  <c r="M54" i="5"/>
  <c r="M89" i="5" s="1"/>
  <c r="AP54" i="5"/>
  <c r="AP89" i="5"/>
  <c r="AF54" i="5"/>
  <c r="AF89" i="5"/>
  <c r="U54" i="5"/>
  <c r="U89" i="5"/>
  <c r="J54" i="5"/>
  <c r="J89" i="5" s="1"/>
  <c r="G101" i="15" s="1"/>
  <c r="AN54" i="5"/>
  <c r="AN89" i="5"/>
  <c r="AC54" i="5"/>
  <c r="AC89" i="5"/>
  <c r="R54" i="5"/>
  <c r="R89" i="5"/>
  <c r="H54" i="5"/>
  <c r="H89" i="5" s="1"/>
  <c r="E101" i="15" s="1"/>
  <c r="AL54" i="5"/>
  <c r="AL89" i="5"/>
  <c r="Q54" i="5"/>
  <c r="Q89" i="5"/>
  <c r="G54" i="5"/>
  <c r="G89" i="5"/>
  <c r="AJ54" i="5"/>
  <c r="AJ89" i="5" s="1"/>
  <c r="N54" i="5"/>
  <c r="N89" i="5"/>
  <c r="AG54" i="5"/>
  <c r="AG89" i="5"/>
  <c r="L54" i="5"/>
  <c r="L89" i="5"/>
  <c r="AD54" i="5"/>
  <c r="AD89" i="5" s="1"/>
  <c r="I54" i="5"/>
  <c r="I89" i="5"/>
  <c r="AB54" i="5"/>
  <c r="AB89" i="5"/>
  <c r="Y101" i="15" s="1"/>
  <c r="Y54" i="5"/>
  <c r="Y89" i="5"/>
  <c r="V54" i="5"/>
  <c r="V89" i="5" s="1"/>
  <c r="AO54" i="5"/>
  <c r="AO89" i="5"/>
  <c r="T54" i="5"/>
  <c r="T89" i="5"/>
  <c r="Q101" i="15" s="1"/>
  <c r="B55" i="5"/>
  <c r="AO55" i="5" s="1"/>
  <c r="AO90" i="5" s="1"/>
  <c r="AA55" i="5"/>
  <c r="AA90" i="5" s="1"/>
  <c r="AM66" i="5"/>
  <c r="AM101" i="5"/>
  <c r="AE66" i="5"/>
  <c r="AE101" i="5" s="1"/>
  <c r="W66" i="5"/>
  <c r="W101" i="5" s="1"/>
  <c r="O66" i="5"/>
  <c r="O101" i="5" s="1"/>
  <c r="L113" i="15" s="1"/>
  <c r="AJ66" i="5"/>
  <c r="AJ101" i="5"/>
  <c r="AB66" i="5"/>
  <c r="AB101" i="5" s="1"/>
  <c r="T66" i="5"/>
  <c r="T101" i="5" s="1"/>
  <c r="L66" i="5"/>
  <c r="L101" i="5" s="1"/>
  <c r="AQ66" i="5"/>
  <c r="AQ101" i="5"/>
  <c r="AI66" i="5"/>
  <c r="AI101" i="5" s="1"/>
  <c r="AF113" i="15" s="1"/>
  <c r="AA66" i="5"/>
  <c r="AA101" i="5" s="1"/>
  <c r="X113" i="15" s="1"/>
  <c r="S66" i="5"/>
  <c r="S101" i="5" s="1"/>
  <c r="K66" i="5"/>
  <c r="K101" i="5"/>
  <c r="AN66" i="5"/>
  <c r="AN101" i="5" s="1"/>
  <c r="AF66" i="5"/>
  <c r="AF101" i="5" s="1"/>
  <c r="X66" i="5"/>
  <c r="X101" i="5" s="1"/>
  <c r="P66" i="5"/>
  <c r="P101" i="5"/>
  <c r="H66" i="5"/>
  <c r="H101" i="5" s="1"/>
  <c r="AC66" i="5"/>
  <c r="AC101" i="5" s="1"/>
  <c r="Z113" i="15" s="1"/>
  <c r="M66" i="5"/>
  <c r="M101" i="5" s="1"/>
  <c r="AO66" i="5"/>
  <c r="AO101" i="5"/>
  <c r="Y66" i="5"/>
  <c r="Y101" i="5" s="1"/>
  <c r="V113" i="15" s="1"/>
  <c r="I66" i="5"/>
  <c r="I101" i="5" s="1"/>
  <c r="F113" i="15" s="1"/>
  <c r="AK66" i="5"/>
  <c r="AK101" i="5" s="1"/>
  <c r="AH113" i="15" s="1"/>
  <c r="U66" i="5"/>
  <c r="U101" i="5"/>
  <c r="AG66" i="5"/>
  <c r="AG101" i="5" s="1"/>
  <c r="Q66" i="5"/>
  <c r="Q101" i="5" s="1"/>
  <c r="AD66" i="5"/>
  <c r="AD101" i="5" s="1"/>
  <c r="Z66" i="5"/>
  <c r="Z101" i="5"/>
  <c r="V66" i="5"/>
  <c r="V101" i="5" s="1"/>
  <c r="G66" i="5"/>
  <c r="G101" i="5" s="1"/>
  <c r="R66" i="5"/>
  <c r="R101" i="5" s="1"/>
  <c r="N66" i="5"/>
  <c r="N101" i="5"/>
  <c r="AP66" i="5"/>
  <c r="AP101" i="5" s="1"/>
  <c r="J66" i="5"/>
  <c r="J101" i="5" s="1"/>
  <c r="AL66" i="5"/>
  <c r="AL101" i="5" s="1"/>
  <c r="AI113" i="15" s="1"/>
  <c r="AH66" i="5"/>
  <c r="AH101" i="5"/>
  <c r="AE55" i="5"/>
  <c r="AE90" i="5" s="1"/>
  <c r="AQ55" i="5"/>
  <c r="AQ90" i="5" s="1"/>
  <c r="AG55" i="5"/>
  <c r="AG90" i="5" s="1"/>
  <c r="AD102" i="15" s="1"/>
  <c r="AB55" i="5"/>
  <c r="AB90" i="5" s="1"/>
  <c r="Y55" i="5"/>
  <c r="Y90" i="5" s="1"/>
  <c r="U55" i="5"/>
  <c r="U90" i="5" s="1"/>
  <c r="R102" i="15" s="1"/>
  <c r="J55" i="5"/>
  <c r="J90" i="5" s="1"/>
  <c r="Z55" i="5"/>
  <c r="Z90" i="5" s="1"/>
  <c r="AM59" i="5"/>
  <c r="AM94" i="5" s="1"/>
  <c r="AE59" i="5"/>
  <c r="AE94" i="5"/>
  <c r="W59" i="5"/>
  <c r="W94" i="5" s="1"/>
  <c r="O59" i="5"/>
  <c r="O94" i="5" s="1"/>
  <c r="AQ59" i="5"/>
  <c r="AQ94" i="5" s="1"/>
  <c r="AN106" i="15" s="1"/>
  <c r="AI59" i="5"/>
  <c r="AI94" i="5"/>
  <c r="AA59" i="5"/>
  <c r="AA94" i="5" s="1"/>
  <c r="S59" i="5"/>
  <c r="S94" i="5" s="1"/>
  <c r="K59" i="5"/>
  <c r="K94" i="5" s="1"/>
  <c r="AL59" i="5"/>
  <c r="AL94" i="5"/>
  <c r="AB59" i="5"/>
  <c r="AB94" i="5" s="1"/>
  <c r="Y106" i="15" s="1"/>
  <c r="Q59" i="5"/>
  <c r="Q94" i="5" s="1"/>
  <c r="N106" i="15" s="1"/>
  <c r="AJ59" i="5"/>
  <c r="AJ94" i="5" s="1"/>
  <c r="Y59" i="5"/>
  <c r="Y94" i="5"/>
  <c r="N59" i="5"/>
  <c r="N94" i="5" s="1"/>
  <c r="G59" i="5"/>
  <c r="G94" i="5" s="1"/>
  <c r="AG59" i="5"/>
  <c r="AG94" i="5" s="1"/>
  <c r="V59" i="5"/>
  <c r="V94" i="5"/>
  <c r="L59" i="5"/>
  <c r="L94" i="5" s="1"/>
  <c r="AO59" i="5"/>
  <c r="AO94" i="5" s="1"/>
  <c r="AD59" i="5"/>
  <c r="AD94" i="5" s="1"/>
  <c r="T59" i="5"/>
  <c r="T94" i="5"/>
  <c r="I59" i="5"/>
  <c r="I94" i="5" s="1"/>
  <c r="AC59" i="5"/>
  <c r="AC94" i="5" s="1"/>
  <c r="H59" i="5"/>
  <c r="H94" i="5" s="1"/>
  <c r="Z59" i="5"/>
  <c r="Z94" i="5"/>
  <c r="X59" i="5"/>
  <c r="X94" i="5" s="1"/>
  <c r="U106" i="15" s="1"/>
  <c r="AP59" i="5"/>
  <c r="AP94" i="5" s="1"/>
  <c r="U59" i="5"/>
  <c r="U94" i="5" s="1"/>
  <c r="AN59" i="5"/>
  <c r="AN94" i="5"/>
  <c r="R59" i="5"/>
  <c r="R94" i="5" s="1"/>
  <c r="AK59" i="5"/>
  <c r="AK94" i="5" s="1"/>
  <c r="P59" i="5"/>
  <c r="P94" i="5" s="1"/>
  <c r="M106" i="15" s="1"/>
  <c r="AH59" i="5"/>
  <c r="AH94" i="5"/>
  <c r="M59" i="5"/>
  <c r="M94" i="5" s="1"/>
  <c r="AF59" i="5"/>
  <c r="AF94" i="5" s="1"/>
  <c r="AC106" i="15" s="1"/>
  <c r="J59" i="5"/>
  <c r="J94" i="5" s="1"/>
  <c r="G106" i="15" s="1"/>
  <c r="B60" i="5"/>
  <c r="K60" i="5"/>
  <c r="K95" i="5"/>
  <c r="AL71" i="5"/>
  <c r="AL106" i="5"/>
  <c r="AD71" i="5"/>
  <c r="AD106" i="5"/>
  <c r="AO71" i="5"/>
  <c r="AO106" i="5" s="1"/>
  <c r="AG71" i="5"/>
  <c r="AG106" i="5"/>
  <c r="AN71" i="5"/>
  <c r="AN106" i="5"/>
  <c r="AF71" i="5"/>
  <c r="AF106" i="5"/>
  <c r="X71" i="5"/>
  <c r="X106" i="5" s="1"/>
  <c r="P71" i="5"/>
  <c r="P106" i="5"/>
  <c r="AQ71" i="5"/>
  <c r="AQ106" i="5"/>
  <c r="AC71" i="5"/>
  <c r="AC106" i="5"/>
  <c r="T71" i="5"/>
  <c r="T106" i="5" s="1"/>
  <c r="K71" i="5"/>
  <c r="K106" i="5"/>
  <c r="AK71" i="5"/>
  <c r="AK106" i="5"/>
  <c r="Z71" i="5"/>
  <c r="Z106" i="5"/>
  <c r="Q71" i="5"/>
  <c r="Q106" i="5" s="1"/>
  <c r="H71" i="5"/>
  <c r="H106" i="5"/>
  <c r="AJ71" i="5"/>
  <c r="AJ106" i="5"/>
  <c r="AG118" i="15" s="1"/>
  <c r="Y71" i="5"/>
  <c r="Y106" i="5"/>
  <c r="O71" i="5"/>
  <c r="O106" i="5" s="1"/>
  <c r="AE71" i="5"/>
  <c r="AE106" i="5"/>
  <c r="U71" i="5"/>
  <c r="U106" i="5"/>
  <c r="R118" i="15" s="1"/>
  <c r="L71" i="5"/>
  <c r="L106" i="5"/>
  <c r="AA71" i="5"/>
  <c r="AA106" i="5" s="1"/>
  <c r="I71" i="5"/>
  <c r="I106" i="5"/>
  <c r="V71" i="5"/>
  <c r="V106" i="5"/>
  <c r="AM71" i="5"/>
  <c r="AM106" i="5"/>
  <c r="R71" i="5"/>
  <c r="R106" i="5" s="1"/>
  <c r="AH71" i="5"/>
  <c r="AH106" i="5"/>
  <c r="M71" i="5"/>
  <c r="M106" i="5"/>
  <c r="G71" i="5"/>
  <c r="G106" i="5"/>
  <c r="J71" i="5"/>
  <c r="J106" i="5" s="1"/>
  <c r="G118" i="15" s="1"/>
  <c r="AP71" i="5"/>
  <c r="AP106" i="5"/>
  <c r="AI71" i="5"/>
  <c r="AI106" i="5"/>
  <c r="AB71" i="5"/>
  <c r="AB106" i="5"/>
  <c r="Y118" i="15" s="1"/>
  <c r="W71" i="5"/>
  <c r="W106" i="5" s="1"/>
  <c r="T118" i="15" s="1"/>
  <c r="S71" i="5"/>
  <c r="S106" i="5"/>
  <c r="N71" i="5"/>
  <c r="N106" i="5"/>
  <c r="B72" i="5"/>
  <c r="AH72" i="5" s="1"/>
  <c r="AH107" i="5" s="1"/>
  <c r="AG72" i="5"/>
  <c r="AG107" i="5" s="1"/>
  <c r="AD119" i="15" s="1"/>
  <c r="A7" i="3"/>
  <c r="A8" i="3"/>
  <c r="AQ63" i="5"/>
  <c r="AQ98" i="5" s="1"/>
  <c r="AG63" i="5"/>
  <c r="AG98" i="5" s="1"/>
  <c r="Y63" i="5"/>
  <c r="Y98" i="5" s="1"/>
  <c r="Q63" i="5"/>
  <c r="Q98" i="5"/>
  <c r="AN63" i="5"/>
  <c r="AN98" i="5" s="1"/>
  <c r="AF63" i="5"/>
  <c r="AF98" i="5" s="1"/>
  <c r="X63" i="5"/>
  <c r="X98" i="5" s="1"/>
  <c r="U110" i="15" s="1"/>
  <c r="AK63" i="5"/>
  <c r="AK98" i="5"/>
  <c r="AC63" i="5"/>
  <c r="AC98" i="5" s="1"/>
  <c r="U63" i="5"/>
  <c r="U98" i="5" s="1"/>
  <c r="M63" i="5"/>
  <c r="M98" i="5" s="1"/>
  <c r="Z63" i="5"/>
  <c r="Z98" i="5"/>
  <c r="N63" i="5"/>
  <c r="N98" i="5" s="1"/>
  <c r="K110" i="15" s="1"/>
  <c r="AI63" i="5"/>
  <c r="AI98" i="5" s="1"/>
  <c r="V63" i="5"/>
  <c r="V98" i="5" s="1"/>
  <c r="K63" i="5"/>
  <c r="K98" i="5"/>
  <c r="AE63" i="5"/>
  <c r="AE98" i="5" s="1"/>
  <c r="S63" i="5"/>
  <c r="S98" i="5" s="1"/>
  <c r="AB63" i="5"/>
  <c r="AB98" i="5" s="1"/>
  <c r="P63" i="5"/>
  <c r="P98" i="5"/>
  <c r="G63" i="5"/>
  <c r="G98" i="5" s="1"/>
  <c r="AM63" i="5"/>
  <c r="AM98" i="5" s="1"/>
  <c r="O63" i="5"/>
  <c r="O98" i="5" s="1"/>
  <c r="AP63" i="5"/>
  <c r="AP98" i="5"/>
  <c r="AJ63" i="5"/>
  <c r="AJ98" i="5" s="1"/>
  <c r="AH63" i="5"/>
  <c r="AH98" i="5" s="1"/>
  <c r="AE110" i="15" s="1"/>
  <c r="J63" i="5"/>
  <c r="J98" i="5" s="1"/>
  <c r="G110" i="15" s="1"/>
  <c r="AD63" i="5"/>
  <c r="AD98" i="5"/>
  <c r="AO63" i="5"/>
  <c r="AO98" i="5" s="1"/>
  <c r="AA63" i="5"/>
  <c r="AA98" i="5" s="1"/>
  <c r="W63" i="5"/>
  <c r="W98" i="5" s="1"/>
  <c r="T63" i="5"/>
  <c r="T98" i="5"/>
  <c r="B64" i="5"/>
  <c r="AI64" i="5" s="1"/>
  <c r="AI99" i="5" s="1"/>
  <c r="AF111" i="15" s="1"/>
  <c r="F125" i="1"/>
  <c r="C14" i="15" s="1"/>
  <c r="C57" i="15" s="1"/>
  <c r="A91" i="1"/>
  <c r="F126" i="1" s="1"/>
  <c r="C15" i="15" s="1"/>
  <c r="C58" i="15" s="1"/>
  <c r="Z72" i="5"/>
  <c r="Z107" i="5" s="1"/>
  <c r="Y72" i="5"/>
  <c r="Y107" i="5" s="1"/>
  <c r="AF72" i="5"/>
  <c r="AF107" i="5" s="1"/>
  <c r="W72" i="5"/>
  <c r="W107" i="5" s="1"/>
  <c r="T119" i="15" s="1"/>
  <c r="O72" i="5"/>
  <c r="O107" i="5" s="1"/>
  <c r="L119" i="15" s="1"/>
  <c r="AC72" i="5"/>
  <c r="AC107" i="5" s="1"/>
  <c r="L72" i="5"/>
  <c r="L107" i="5" s="1"/>
  <c r="AI72" i="5"/>
  <c r="AI107" i="5" s="1"/>
  <c r="AA72" i="5"/>
  <c r="AA107" i="5" s="1"/>
  <c r="H72" i="5"/>
  <c r="H107" i="5" s="1"/>
  <c r="I72" i="5"/>
  <c r="I107" i="5" s="1"/>
  <c r="AD72" i="5"/>
  <c r="AD107" i="5" s="1"/>
  <c r="AN64" i="5"/>
  <c r="AN99" i="5" s="1"/>
  <c r="X64" i="5"/>
  <c r="X99" i="5" s="1"/>
  <c r="P64" i="5"/>
  <c r="P99" i="5" s="1"/>
  <c r="M111" i="15" s="1"/>
  <c r="O64" i="5"/>
  <c r="O99" i="5" s="1"/>
  <c r="AJ64" i="5"/>
  <c r="AJ99" i="5" s="1"/>
  <c r="AG111" i="15" s="1"/>
  <c r="AB64" i="5"/>
  <c r="AB99" i="5" s="1"/>
  <c r="R64" i="5"/>
  <c r="R99" i="5" s="1"/>
  <c r="Y64" i="5"/>
  <c r="Y99" i="5" s="1"/>
  <c r="V111" i="15" s="1"/>
  <c r="K64" i="5"/>
  <c r="K99" i="5" s="1"/>
  <c r="H111" i="15" s="1"/>
  <c r="U64" i="5"/>
  <c r="U99" i="5" s="1"/>
  <c r="AQ64" i="5"/>
  <c r="AQ99" i="5" s="1"/>
  <c r="Z64" i="5"/>
  <c r="Z99" i="5" s="1"/>
  <c r="S64" i="5"/>
  <c r="S99" i="5" s="1"/>
  <c r="Q64" i="5"/>
  <c r="Q99" i="5" s="1"/>
  <c r="AL64" i="5"/>
  <c r="AL99" i="5" s="1"/>
  <c r="B65" i="5"/>
  <c r="AM65" i="5" s="1"/>
  <c r="AM100" i="5" s="1"/>
  <c r="AA60" i="5"/>
  <c r="AA95" i="5"/>
  <c r="AE60" i="5"/>
  <c r="AE95" i="5" s="1"/>
  <c r="O60" i="5"/>
  <c r="O95" i="5"/>
  <c r="M60" i="5"/>
  <c r="M95" i="5"/>
  <c r="J107" i="15" s="1"/>
  <c r="J60" i="5"/>
  <c r="J95" i="5"/>
  <c r="R60" i="5"/>
  <c r="R95" i="5" s="1"/>
  <c r="AK60" i="5"/>
  <c r="AK95" i="5"/>
  <c r="AH107" i="15" s="1"/>
  <c r="N60" i="5"/>
  <c r="N95" i="5"/>
  <c r="AD60" i="5"/>
  <c r="AD95" i="5"/>
  <c r="AB60" i="5"/>
  <c r="AB95" i="5" s="1"/>
  <c r="T60" i="5"/>
  <c r="T95" i="5"/>
  <c r="Q107" i="15" s="1"/>
  <c r="Q60" i="5"/>
  <c r="Q95" i="5"/>
  <c r="A65" i="3"/>
  <c r="A66" i="3" s="1"/>
  <c r="A67" i="3" s="1"/>
  <c r="A68" i="3" s="1"/>
  <c r="A69" i="3" s="1"/>
  <c r="A70" i="3" s="1"/>
  <c r="A71" i="3"/>
  <c r="A72" i="3" s="1"/>
  <c r="A73" i="3" s="1"/>
  <c r="A74" i="3" s="1"/>
  <c r="A75" i="3" s="1"/>
  <c r="A76" i="3" s="1"/>
  <c r="A77" i="3" s="1"/>
  <c r="AQ65" i="5"/>
  <c r="AQ100" i="5" s="1"/>
  <c r="AI65" i="5"/>
  <c r="AI100" i="5" s="1"/>
  <c r="S65" i="5"/>
  <c r="S100" i="5" s="1"/>
  <c r="AF65" i="5"/>
  <c r="AF100" i="5" s="1"/>
  <c r="Y65" i="5"/>
  <c r="Y100" i="5" s="1"/>
  <c r="Q65" i="5"/>
  <c r="Q100" i="5" s="1"/>
  <c r="N112" i="15" s="1"/>
  <c r="G25" i="8"/>
  <c r="L26" i="8"/>
  <c r="S26" i="8"/>
  <c r="AA25" i="8"/>
  <c r="R27" i="8"/>
  <c r="AA27" i="8"/>
  <c r="N26" i="8"/>
  <c r="U28" i="8"/>
  <c r="AA29" i="8"/>
  <c r="G28" i="8"/>
  <c r="AF28" i="8"/>
  <c r="M29" i="8"/>
  <c r="P26" i="8"/>
  <c r="T27" i="8"/>
  <c r="Q30" i="8"/>
  <c r="AK30" i="8"/>
  <c r="Z25" i="8"/>
  <c r="Z26" i="8"/>
  <c r="AD27" i="8"/>
  <c r="J28" i="8"/>
  <c r="AG28" i="8"/>
  <c r="F25" i="8"/>
  <c r="R26" i="8"/>
  <c r="AA26" i="8"/>
  <c r="S30" i="8"/>
  <c r="W27" i="8"/>
  <c r="AC30" i="8"/>
  <c r="E26" i="8"/>
  <c r="M26" i="8"/>
  <c r="H26" i="8"/>
  <c r="Q29" i="8"/>
  <c r="AM29" i="8" s="1"/>
  <c r="N30" i="8"/>
  <c r="U30" i="8"/>
  <c r="S21" i="6"/>
  <c r="W22" i="6"/>
  <c r="AA25" i="6"/>
  <c r="AE26" i="6"/>
  <c r="L21" i="6"/>
  <c r="P22" i="6"/>
  <c r="AI22" i="6"/>
  <c r="AH13" i="6" s="1"/>
  <c r="AH33" i="6" s="1"/>
  <c r="T25" i="6"/>
  <c r="X26" i="6"/>
  <c r="AB27" i="6"/>
  <c r="I22" i="6"/>
  <c r="M25" i="6"/>
  <c r="Q26" i="6"/>
  <c r="U27" i="6"/>
  <c r="AD21" i="6"/>
  <c r="N25" i="6"/>
  <c r="AM25" i="6" s="1"/>
  <c r="R26" i="6"/>
  <c r="AN26" i="6"/>
  <c r="V27" i="6"/>
  <c r="W21" i="6"/>
  <c r="AA22" i="6"/>
  <c r="K26" i="6"/>
  <c r="AH26" i="6" s="1"/>
  <c r="O27" i="6"/>
  <c r="P21" i="6"/>
  <c r="AI21" i="6" s="1"/>
  <c r="T22" i="6"/>
  <c r="X25" i="6"/>
  <c r="AB26" i="6"/>
  <c r="AF27" i="6"/>
  <c r="AG21" i="6"/>
  <c r="I25" i="6"/>
  <c r="M26" i="6"/>
  <c r="Q27" i="6"/>
  <c r="U22" i="6"/>
  <c r="P27" i="6"/>
  <c r="AJ27" i="6" s="1"/>
  <c r="H25" i="6"/>
  <c r="AE27" i="6"/>
  <c r="W25" i="6"/>
  <c r="G21" i="6"/>
  <c r="AD25" i="6"/>
  <c r="N21" i="6"/>
  <c r="AC25" i="6"/>
  <c r="U21" i="6"/>
  <c r="H26" i="6"/>
  <c r="AB21" i="6"/>
  <c r="O26" i="6"/>
  <c r="G22" i="6"/>
  <c r="Y25" i="6"/>
  <c r="Q21" i="6"/>
  <c r="L26" i="6"/>
  <c r="AF21" i="6"/>
  <c r="AA26" i="6"/>
  <c r="K22" i="6"/>
  <c r="AH22" i="6" s="1"/>
  <c r="F27" i="6"/>
  <c r="AG26" i="6"/>
  <c r="Y22" i="6"/>
  <c r="L27" i="6"/>
  <c r="AF22" i="6"/>
  <c r="S27" i="6"/>
  <c r="K25" i="6"/>
  <c r="AH25" i="6" s="1"/>
  <c r="AG15" i="6" s="1"/>
  <c r="V26" i="6"/>
  <c r="I27" i="6"/>
  <c r="AC22" i="6"/>
  <c r="Y21" i="6"/>
  <c r="X27" i="6"/>
  <c r="T26" i="6"/>
  <c r="P25" i="6"/>
  <c r="L22" i="6"/>
  <c r="H21" i="6"/>
  <c r="G27" i="6"/>
  <c r="AE25" i="6"/>
  <c r="S22" i="6"/>
  <c r="O21" i="6"/>
  <c r="N27" i="6"/>
  <c r="AM27" i="6"/>
  <c r="AL17" i="6" s="1"/>
  <c r="AL36" i="6" s="1"/>
  <c r="J26" i="6"/>
  <c r="Z22" i="6"/>
  <c r="V21" i="6"/>
  <c r="M27" i="6"/>
  <c r="I26" i="6"/>
  <c r="AG22" i="6"/>
  <c r="AC21" i="6"/>
  <c r="T27" i="6"/>
  <c r="P26" i="6"/>
  <c r="L25" i="6"/>
  <c r="H22" i="6"/>
  <c r="AA27" i="6"/>
  <c r="W26" i="6"/>
  <c r="S25" i="6"/>
  <c r="O22" i="6"/>
  <c r="Z27" i="6"/>
  <c r="N22" i="6"/>
  <c r="Y27" i="6"/>
  <c r="U26" i="6"/>
  <c r="Q25" i="6"/>
  <c r="M22" i="6"/>
  <c r="I21" i="6"/>
  <c r="H27" i="6"/>
  <c r="AF25" i="6"/>
  <c r="AB22" i="6"/>
  <c r="X21" i="6"/>
  <c r="W27" i="6"/>
  <c r="S26" i="6"/>
  <c r="O25" i="6"/>
  <c r="AE21" i="6"/>
  <c r="AD27" i="6"/>
  <c r="Z26" i="6"/>
  <c r="V25" i="6"/>
  <c r="J22" i="6"/>
  <c r="AC27" i="6"/>
  <c r="Y26" i="6"/>
  <c r="U25" i="6"/>
  <c r="Q22" i="6"/>
  <c r="M21" i="6"/>
  <c r="AF26" i="6"/>
  <c r="AB25" i="6"/>
  <c r="X22" i="6"/>
  <c r="T21" i="6"/>
  <c r="K27" i="6"/>
  <c r="AH27" i="6"/>
  <c r="G26" i="6"/>
  <c r="AE22" i="6"/>
  <c r="AA21" i="6"/>
  <c r="AG27" i="6"/>
  <c r="R25" i="6"/>
  <c r="AD22" i="6"/>
  <c r="J27" i="6"/>
  <c r="R21" i="6"/>
  <c r="AN21" i="6" s="1"/>
  <c r="F26" i="6"/>
  <c r="F25" i="6"/>
  <c r="J21" i="6"/>
  <c r="V22" i="6"/>
  <c r="Z25" i="6"/>
  <c r="AD26" i="6"/>
  <c r="F22" i="6"/>
  <c r="Z21" i="6"/>
  <c r="J25" i="6"/>
  <c r="N26" i="6"/>
  <c r="AM26" i="6"/>
  <c r="R27" i="6"/>
  <c r="AN27" i="6" s="1"/>
  <c r="J21" i="7"/>
  <c r="N21" i="7"/>
  <c r="R21" i="7"/>
  <c r="V21" i="7"/>
  <c r="AA21" i="7"/>
  <c r="D22" i="7"/>
  <c r="I22" i="7"/>
  <c r="M22" i="7"/>
  <c r="Q22" i="7"/>
  <c r="U22" i="7"/>
  <c r="Z22" i="7"/>
  <c r="AE22" i="7"/>
  <c r="F21" i="7"/>
  <c r="K21" i="7"/>
  <c r="O21" i="7"/>
  <c r="S21" i="7"/>
  <c r="X21" i="7"/>
  <c r="AB21" i="7"/>
  <c r="J22" i="7"/>
  <c r="N22" i="7"/>
  <c r="R22" i="7"/>
  <c r="V22" i="7"/>
  <c r="AA22" i="7"/>
  <c r="H21" i="7"/>
  <c r="L21" i="7"/>
  <c r="P21" i="7"/>
  <c r="T21" i="7"/>
  <c r="Y21" i="7"/>
  <c r="AD21" i="7"/>
  <c r="F22" i="7"/>
  <c r="K22" i="7"/>
  <c r="S22" i="7"/>
  <c r="X22" i="7"/>
  <c r="AB22" i="7"/>
  <c r="D21" i="7"/>
  <c r="M21" i="7"/>
  <c r="Q21" i="7"/>
  <c r="U21" i="7"/>
  <c r="Z21" i="7"/>
  <c r="L22" i="7"/>
  <c r="P22" i="7"/>
  <c r="T22" i="7"/>
  <c r="Y22" i="7"/>
  <c r="AD22" i="7"/>
  <c r="AL25" i="6"/>
  <c r="AK15" i="6" s="1"/>
  <c r="AK22" i="6"/>
  <c r="AM22" i="6"/>
  <c r="AJ26" i="6"/>
  <c r="AI16" i="6"/>
  <c r="AI35" i="6" s="1"/>
  <c r="AI26" i="6"/>
  <c r="AJ25" i="6"/>
  <c r="AI25" i="6"/>
  <c r="AH15" i="6" s="1"/>
  <c r="AK21" i="6"/>
  <c r="AM21" i="6"/>
  <c r="AJ21" i="6"/>
  <c r="AK26" i="6"/>
  <c r="AJ16" i="6" s="1"/>
  <c r="AJ35" i="6" s="1"/>
  <c r="AL27" i="6"/>
  <c r="AP27" i="6"/>
  <c r="AK25" i="6"/>
  <c r="AJ15" i="6"/>
  <c r="Z65" i="5"/>
  <c r="Z100" i="5" s="1"/>
  <c r="P65" i="5"/>
  <c r="P100" i="5" s="1"/>
  <c r="M112" i="15" s="1"/>
  <c r="V65" i="5"/>
  <c r="V100" i="5" s="1"/>
  <c r="S112" i="15" s="1"/>
  <c r="AG65" i="5"/>
  <c r="AG100" i="5" s="1"/>
  <c r="AD112" i="15" s="1"/>
  <c r="J65" i="5"/>
  <c r="J100" i="5" s="1"/>
  <c r="AO65" i="5"/>
  <c r="AO100" i="5" s="1"/>
  <c r="T72" i="5"/>
  <c r="T107" i="5" s="1"/>
  <c r="Q119" i="15" s="1"/>
  <c r="E132" i="1"/>
  <c r="B21" i="15" s="1"/>
  <c r="B64" i="15" s="1"/>
  <c r="R72" i="5"/>
  <c r="R107" i="5" s="1"/>
  <c r="P72" i="5"/>
  <c r="P107" i="5"/>
  <c r="M119" i="15" s="1"/>
  <c r="S72" i="5"/>
  <c r="S107" i="5"/>
  <c r="K72" i="5"/>
  <c r="K107" i="5" s="1"/>
  <c r="J72" i="5"/>
  <c r="J107" i="5"/>
  <c r="AM72" i="5"/>
  <c r="AM107" i="5"/>
  <c r="AJ72" i="5"/>
  <c r="AJ107" i="5"/>
  <c r="AG119" i="15" s="1"/>
  <c r="AL72" i="5"/>
  <c r="AL107" i="5" s="1"/>
  <c r="G72" i="5"/>
  <c r="G107" i="5"/>
  <c r="AO72" i="5"/>
  <c r="AO107" i="5"/>
  <c r="AE72" i="5"/>
  <c r="AE107" i="5"/>
  <c r="AB119" i="15" s="1"/>
  <c r="AB72" i="5"/>
  <c r="AB107" i="5" s="1"/>
  <c r="Q72" i="5"/>
  <c r="Q107" i="5"/>
  <c r="B73" i="5"/>
  <c r="AP72" i="5"/>
  <c r="AP107" i="5" s="1"/>
  <c r="AN72" i="5"/>
  <c r="AN107" i="5" s="1"/>
  <c r="AK72" i="5"/>
  <c r="AK107" i="5"/>
  <c r="AQ72" i="5"/>
  <c r="AQ107" i="5" s="1"/>
  <c r="V72" i="5"/>
  <c r="V107" i="5" s="1"/>
  <c r="U51" i="5"/>
  <c r="U86" i="5" s="1"/>
  <c r="R98" i="15" s="1"/>
  <c r="AO51" i="5"/>
  <c r="AO86" i="5"/>
  <c r="N51" i="5"/>
  <c r="N86" i="5" s="1"/>
  <c r="H51" i="5"/>
  <c r="H86" i="5" s="1"/>
  <c r="E98" i="15" s="1"/>
  <c r="M51" i="5"/>
  <c r="M86" i="5" s="1"/>
  <c r="AG51" i="5"/>
  <c r="AG86" i="5"/>
  <c r="AB51" i="5"/>
  <c r="AB86" i="5" s="1"/>
  <c r="AL51" i="5"/>
  <c r="AL86" i="5" s="1"/>
  <c r="AM51" i="5"/>
  <c r="AM86" i="5" s="1"/>
  <c r="G51" i="5"/>
  <c r="G86" i="5"/>
  <c r="Y51" i="5"/>
  <c r="Y86" i="5" s="1"/>
  <c r="V98" i="15" s="1"/>
  <c r="L51" i="5"/>
  <c r="L86" i="5" s="1"/>
  <c r="V51" i="5"/>
  <c r="V86" i="5" s="1"/>
  <c r="B52" i="5"/>
  <c r="AE51" i="5"/>
  <c r="AE86" i="5"/>
  <c r="AQ51" i="5"/>
  <c r="AQ86" i="5"/>
  <c r="AN98" i="15" s="1"/>
  <c r="Q51" i="5"/>
  <c r="Q86" i="5"/>
  <c r="N98" i="15" s="1"/>
  <c r="AP51" i="5"/>
  <c r="AP86" i="5" s="1"/>
  <c r="AJ51" i="5"/>
  <c r="AJ86" i="5"/>
  <c r="W51" i="5"/>
  <c r="W86" i="5"/>
  <c r="AI51" i="5"/>
  <c r="AI86" i="5"/>
  <c r="AF98" i="15" s="1"/>
  <c r="I51" i="5"/>
  <c r="I86" i="5" s="1"/>
  <c r="Z51" i="5"/>
  <c r="Z86" i="5"/>
  <c r="T51" i="5"/>
  <c r="T86" i="5"/>
  <c r="O51" i="5"/>
  <c r="O86" i="5"/>
  <c r="L98" i="15" s="1"/>
  <c r="AA51" i="5"/>
  <c r="AA86" i="5" s="1"/>
  <c r="X98" i="15" s="1"/>
  <c r="AF51" i="5"/>
  <c r="AF86" i="5"/>
  <c r="AC98" i="15" s="1"/>
  <c r="J51" i="5"/>
  <c r="J86" i="5"/>
  <c r="AH51" i="5"/>
  <c r="AH86" i="5"/>
  <c r="AC51" i="5"/>
  <c r="AC86" i="5" s="1"/>
  <c r="Z98" i="15" s="1"/>
  <c r="K51" i="5"/>
  <c r="K86" i="5"/>
  <c r="AD51" i="5"/>
  <c r="AD86" i="5"/>
  <c r="X51" i="5"/>
  <c r="X86" i="5"/>
  <c r="A81" i="1"/>
  <c r="AU116" i="1" s="1"/>
  <c r="F115" i="1"/>
  <c r="C4" i="15" s="1"/>
  <c r="C47" i="15" s="1"/>
  <c r="S69" i="5"/>
  <c r="S104" i="5" s="1"/>
  <c r="P116" i="15" s="1"/>
  <c r="AE69" i="5"/>
  <c r="AE104" i="5" s="1"/>
  <c r="Q69" i="5"/>
  <c r="Q104" i="5" s="1"/>
  <c r="U69" i="5"/>
  <c r="U104" i="5"/>
  <c r="Z69" i="5"/>
  <c r="Z104" i="5" s="1"/>
  <c r="K69" i="5"/>
  <c r="K104" i="5" s="1"/>
  <c r="W69" i="5"/>
  <c r="W104" i="5" s="1"/>
  <c r="T116" i="15" s="1"/>
  <c r="G69" i="5"/>
  <c r="G104" i="5"/>
  <c r="R69" i="5"/>
  <c r="R104" i="5" s="1"/>
  <c r="V69" i="5"/>
  <c r="V104" i="5" s="1"/>
  <c r="AN69" i="5"/>
  <c r="AN104" i="5" s="1"/>
  <c r="O69" i="5"/>
  <c r="O104" i="5"/>
  <c r="AC69" i="5"/>
  <c r="AC104" i="5" s="1"/>
  <c r="Z116" i="15" s="1"/>
  <c r="N69" i="5"/>
  <c r="N104" i="5" s="1"/>
  <c r="K116" i="15" s="1"/>
  <c r="AF69" i="5"/>
  <c r="AF104" i="5" s="1"/>
  <c r="AJ69" i="5"/>
  <c r="AJ104" i="5"/>
  <c r="M69" i="5"/>
  <c r="M104" i="5" s="1"/>
  <c r="AP69" i="5"/>
  <c r="AP104" i="5" s="1"/>
  <c r="X69" i="5"/>
  <c r="X104" i="5" s="1"/>
  <c r="AB69" i="5"/>
  <c r="AB104" i="5"/>
  <c r="AO69" i="5"/>
  <c r="AO104" i="5" s="1"/>
  <c r="AL116" i="15" s="1"/>
  <c r="J69" i="5"/>
  <c r="J104" i="5" s="1"/>
  <c r="AQ69" i="5"/>
  <c r="AQ104" i="5" s="1"/>
  <c r="P69" i="5"/>
  <c r="P104" i="5"/>
  <c r="T69" i="5"/>
  <c r="T104" i="5" s="1"/>
  <c r="Q116" i="15" s="1"/>
  <c r="Y69" i="5"/>
  <c r="Y104" i="5" s="1"/>
  <c r="V116" i="15" s="1"/>
  <c r="AL69" i="5"/>
  <c r="AL104" i="5" s="1"/>
  <c r="AA69" i="5"/>
  <c r="AA104" i="5"/>
  <c r="AM69" i="5"/>
  <c r="AM104" i="5" s="1"/>
  <c r="AG69" i="5"/>
  <c r="AG104" i="5" s="1"/>
  <c r="AK69" i="5"/>
  <c r="AK104" i="5" s="1"/>
  <c r="AH116" i="15" s="1"/>
  <c r="AD69" i="5"/>
  <c r="AD104" i="5"/>
  <c r="A17" i="1"/>
  <c r="E142" i="1"/>
  <c r="B31" i="15" s="1"/>
  <c r="B74" i="15" s="1"/>
  <c r="E143" i="1"/>
  <c r="B32" i="15" s="1"/>
  <c r="B75" i="15" s="1"/>
  <c r="A20" i="4"/>
  <c r="E134" i="1"/>
  <c r="B23" i="15" s="1"/>
  <c r="B66" i="15" s="1"/>
  <c r="B100" i="1"/>
  <c r="A9" i="1"/>
  <c r="H55" i="5"/>
  <c r="H90" i="5" s="1"/>
  <c r="R55" i="5"/>
  <c r="R90" i="5" s="1"/>
  <c r="AJ55" i="5"/>
  <c r="AJ90" i="5"/>
  <c r="L55" i="5"/>
  <c r="L90" i="5" s="1"/>
  <c r="O55" i="5"/>
  <c r="O90" i="5" s="1"/>
  <c r="M64" i="5"/>
  <c r="M99" i="5" s="1"/>
  <c r="AC64" i="5"/>
  <c r="AC99" i="5" s="1"/>
  <c r="W64" i="5"/>
  <c r="W99" i="5" s="1"/>
  <c r="T111" i="15" s="1"/>
  <c r="AA64" i="5"/>
  <c r="AA99" i="5" s="1"/>
  <c r="AF55" i="5"/>
  <c r="AF90" i="5"/>
  <c r="AP55" i="5"/>
  <c r="AP90" i="5" s="1"/>
  <c r="AL55" i="5"/>
  <c r="AL90" i="5" s="1"/>
  <c r="K55" i="5"/>
  <c r="K90" i="5" s="1"/>
  <c r="AM55" i="5"/>
  <c r="AM90" i="5"/>
  <c r="M55" i="5"/>
  <c r="M90" i="5" s="1"/>
  <c r="J102" i="15" s="1"/>
  <c r="X55" i="5"/>
  <c r="X90" i="5" s="1"/>
  <c r="U102" i="15" s="1"/>
  <c r="I55" i="5"/>
  <c r="I90" i="5" s="1"/>
  <c r="F102" i="15" s="1"/>
  <c r="S55" i="5"/>
  <c r="S90" i="5"/>
  <c r="AO60" i="5"/>
  <c r="AO95" i="5" s="1"/>
  <c r="AG60" i="5"/>
  <c r="AG95" i="5" s="1"/>
  <c r="AD107" i="15" s="1"/>
  <c r="AC60" i="5"/>
  <c r="AC95" i="5" s="1"/>
  <c r="Z107" i="15" s="1"/>
  <c r="AH60" i="5"/>
  <c r="AH95" i="5"/>
  <c r="AO64" i="5"/>
  <c r="AO99" i="5" s="1"/>
  <c r="I64" i="5"/>
  <c r="I99" i="5" s="1"/>
  <c r="F111" i="15" s="1"/>
  <c r="AG64" i="5"/>
  <c r="AG99" i="5"/>
  <c r="R63" i="5"/>
  <c r="R98" i="5"/>
  <c r="L63" i="5"/>
  <c r="L98" i="5" s="1"/>
  <c r="H63" i="5"/>
  <c r="H98" i="5" s="1"/>
  <c r="E110" i="15" s="1"/>
  <c r="AL63" i="5"/>
  <c r="AL98" i="5"/>
  <c r="AH55" i="5"/>
  <c r="AH90" i="5"/>
  <c r="G55" i="5"/>
  <c r="G90" i="5" s="1"/>
  <c r="T55" i="5"/>
  <c r="T90" i="5" s="1"/>
  <c r="AM9" i="6"/>
  <c r="AM7" i="6" s="1"/>
  <c r="AI12" i="7"/>
  <c r="AI11" i="7"/>
  <c r="AM12" i="7"/>
  <c r="G25" i="6"/>
  <c r="F21" i="6"/>
  <c r="AI9" i="6"/>
  <c r="AN10" i="6"/>
  <c r="AG8" i="6"/>
  <c r="AN6" i="6"/>
  <c r="AJ10" i="6"/>
  <c r="AL9" i="6"/>
  <c r="AL16" i="6" s="1"/>
  <c r="AL35" i="6" s="1"/>
  <c r="AK10" i="7"/>
  <c r="W13" i="7"/>
  <c r="T23" i="7"/>
  <c r="AM8" i="6"/>
  <c r="F26" i="10"/>
  <c r="F18" i="10"/>
  <c r="AJ8" i="6"/>
  <c r="AO9" i="6"/>
  <c r="AO10" i="6"/>
  <c r="AO17" i="6" s="1"/>
  <c r="AO36" i="6" s="1"/>
  <c r="AL10" i="6"/>
  <c r="AJ6" i="6"/>
  <c r="AJ13" i="6" s="1"/>
  <c r="AJ33" i="6" s="1"/>
  <c r="AN9" i="6"/>
  <c r="AL6" i="6"/>
  <c r="AK6" i="6"/>
  <c r="AK13" i="6" s="1"/>
  <c r="AK8" i="6"/>
  <c r="R22" i="6"/>
  <c r="AI10" i="6"/>
  <c r="AI17" i="6" s="1"/>
  <c r="AI36" i="6" s="1"/>
  <c r="AI7" i="6"/>
  <c r="AK7" i="7"/>
  <c r="AA23" i="7"/>
  <c r="S23" i="7"/>
  <c r="K23" i="7"/>
  <c r="U50" i="10"/>
  <c r="AK6" i="7"/>
  <c r="W12" i="7"/>
  <c r="W11" i="7"/>
  <c r="AM13" i="7"/>
  <c r="AL12" i="7"/>
  <c r="AL11" i="7" s="1"/>
  <c r="AJ8" i="7"/>
  <c r="AG7" i="7"/>
  <c r="AF8" i="7"/>
  <c r="Z23" i="7"/>
  <c r="R23" i="7"/>
  <c r="J23" i="7"/>
  <c r="Q43" i="10"/>
  <c r="G7" i="7"/>
  <c r="AC13" i="7"/>
  <c r="AF10" i="7"/>
  <c r="AF5" i="7" s="1"/>
  <c r="AL13" i="7"/>
  <c r="AK12" i="7"/>
  <c r="AK11" i="7" s="1"/>
  <c r="AJ10" i="7"/>
  <c r="AH8" i="7"/>
  <c r="AN6" i="7"/>
  <c r="AF7" i="7"/>
  <c r="Y23" i="7"/>
  <c r="Q23" i="7"/>
  <c r="I23" i="7"/>
  <c r="Q50" i="10"/>
  <c r="Q44" i="10"/>
  <c r="G10" i="7" s="1"/>
  <c r="AC12" i="7"/>
  <c r="W8" i="7"/>
  <c r="G8" i="7"/>
  <c r="H22" i="7"/>
  <c r="AK13" i="7"/>
  <c r="AJ12" i="7"/>
  <c r="AH10" i="7"/>
  <c r="AG8" i="7"/>
  <c r="AM6" i="7"/>
  <c r="AF6" i="7"/>
  <c r="X23" i="7"/>
  <c r="P23" i="7"/>
  <c r="H23" i="7"/>
  <c r="V44" i="10"/>
  <c r="AC10" i="7"/>
  <c r="O22" i="7"/>
  <c r="AJ13" i="7"/>
  <c r="AH12" i="7"/>
  <c r="AH11" i="7" s="1"/>
  <c r="AG10" i="7"/>
  <c r="AN7" i="7"/>
  <c r="AL6" i="7"/>
  <c r="E21" i="7"/>
  <c r="AE23" i="7"/>
  <c r="O23" i="7"/>
  <c r="F23" i="7"/>
  <c r="V43" i="10"/>
  <c r="AC7" i="7" s="1"/>
  <c r="AC8" i="7"/>
  <c r="W6" i="7"/>
  <c r="G6" i="7"/>
  <c r="G5" i="7" s="1"/>
  <c r="I21" i="7"/>
  <c r="AH13" i="7"/>
  <c r="AG12" i="7"/>
  <c r="AN8" i="7"/>
  <c r="AM7" i="7"/>
  <c r="AJ6" i="7"/>
  <c r="E22" i="7"/>
  <c r="AD23" i="7"/>
  <c r="V23" i="7"/>
  <c r="N23" i="7"/>
  <c r="E23" i="7"/>
  <c r="V50" i="10"/>
  <c r="G13" i="7"/>
  <c r="AG13" i="7"/>
  <c r="AN10" i="7"/>
  <c r="AM8" i="7"/>
  <c r="AM5" i="7" s="1"/>
  <c r="AM4" i="7" s="1"/>
  <c r="AM14" i="7" s="1"/>
  <c r="AL7" i="7"/>
  <c r="AH6" i="7"/>
  <c r="U23" i="7"/>
  <c r="M23" i="7"/>
  <c r="D23" i="7"/>
  <c r="U44" i="10"/>
  <c r="W10" i="7" s="1"/>
  <c r="AC6" i="7"/>
  <c r="G12" i="7"/>
  <c r="AE21" i="7"/>
  <c r="AN12" i="7"/>
  <c r="AN11" i="7"/>
  <c r="AM10" i="7"/>
  <c r="AL8" i="7"/>
  <c r="AL5" i="7" s="1"/>
  <c r="AJ7" i="7"/>
  <c r="AJ5" i="7" s="1"/>
  <c r="AG6" i="7"/>
  <c r="AH8" i="6"/>
  <c r="AI6" i="6"/>
  <c r="AG25" i="6"/>
  <c r="AO8" i="6"/>
  <c r="AI8" i="7"/>
  <c r="AF13" i="7"/>
  <c r="AF6" i="8"/>
  <c r="AI6" i="7"/>
  <c r="AH7" i="7"/>
  <c r="AL8" i="6"/>
  <c r="AC26" i="6"/>
  <c r="AH9" i="6"/>
  <c r="AH16" i="6"/>
  <c r="AK9" i="6"/>
  <c r="AM6" i="6"/>
  <c r="AK8" i="7"/>
  <c r="G3" i="8"/>
  <c r="AJ6" i="8"/>
  <c r="AK11" i="8"/>
  <c r="G11" i="8"/>
  <c r="G5" i="8"/>
  <c r="AJ10" i="8"/>
  <c r="AM12" i="8"/>
  <c r="AM9" i="8"/>
  <c r="AF5" i="8"/>
  <c r="AI6" i="8"/>
  <c r="AN6" i="8"/>
  <c r="AK12" i="8"/>
  <c r="AK9" i="8"/>
  <c r="AI8" i="6"/>
  <c r="AI15" i="6"/>
  <c r="AN8" i="6"/>
  <c r="AJ9" i="6"/>
  <c r="AK10" i="6"/>
  <c r="AK17" i="6"/>
  <c r="AK36" i="6" s="1"/>
  <c r="AL10" i="7"/>
  <c r="W11" i="8"/>
  <c r="U43" i="10"/>
  <c r="W7" i="7" s="1"/>
  <c r="AI10" i="7"/>
  <c r="AI7" i="7"/>
  <c r="AM16" i="6"/>
  <c r="AM35" i="6" s="1"/>
  <c r="AK73" i="5"/>
  <c r="AK108" i="5"/>
  <c r="AQ73" i="5"/>
  <c r="AQ108" i="5" s="1"/>
  <c r="R73" i="5"/>
  <c r="R108" i="5" s="1"/>
  <c r="AF73" i="5"/>
  <c r="AF108" i="5"/>
  <c r="AC120" i="15" s="1"/>
  <c r="G73" i="5"/>
  <c r="G108" i="5"/>
  <c r="AC73" i="5"/>
  <c r="AC108" i="5" s="1"/>
  <c r="Z120" i="15" s="1"/>
  <c r="AI73" i="5"/>
  <c r="AI108" i="5" s="1"/>
  <c r="J73" i="5"/>
  <c r="J108" i="5"/>
  <c r="X73" i="5"/>
  <c r="X108" i="5"/>
  <c r="U73" i="5"/>
  <c r="U108" i="5" s="1"/>
  <c r="R120" i="15" s="1"/>
  <c r="AA73" i="5"/>
  <c r="AA108" i="5" s="1"/>
  <c r="AO73" i="5"/>
  <c r="AO108" i="5" s="1"/>
  <c r="AL120" i="15" s="1"/>
  <c r="P73" i="5"/>
  <c r="P108" i="5"/>
  <c r="AD73" i="5"/>
  <c r="AD108" i="5" s="1"/>
  <c r="AB73" i="5"/>
  <c r="AB108" i="5" s="1"/>
  <c r="Y120" i="15" s="1"/>
  <c r="AP73" i="5"/>
  <c r="AP108" i="5" s="1"/>
  <c r="Q73" i="5"/>
  <c r="Q108" i="5"/>
  <c r="AE73" i="5"/>
  <c r="AE108" i="5" s="1"/>
  <c r="S73" i="5"/>
  <c r="S108" i="5" s="1"/>
  <c r="H73" i="5"/>
  <c r="H108" i="5"/>
  <c r="AL73" i="5"/>
  <c r="AL108" i="5"/>
  <c r="K73" i="5"/>
  <c r="K108" i="5" s="1"/>
  <c r="AM73" i="5"/>
  <c r="AM108" i="5" s="1"/>
  <c r="V73" i="5"/>
  <c r="V108" i="5"/>
  <c r="AH73" i="5"/>
  <c r="AH108" i="5"/>
  <c r="W73" i="5"/>
  <c r="W108" i="5" s="1"/>
  <c r="N73" i="5"/>
  <c r="N108" i="5" s="1"/>
  <c r="Z73" i="5"/>
  <c r="Z108" i="5" s="1"/>
  <c r="W120" i="15" s="1"/>
  <c r="O73" i="5"/>
  <c r="O108" i="5"/>
  <c r="M73" i="5"/>
  <c r="M108" i="5" s="1"/>
  <c r="AG73" i="5"/>
  <c r="AG108" i="5" s="1"/>
  <c r="AD120" i="15" s="1"/>
  <c r="AJ73" i="5"/>
  <c r="AJ108" i="5" s="1"/>
  <c r="Y73" i="5"/>
  <c r="Y108" i="5"/>
  <c r="T73" i="5"/>
  <c r="T108" i="5" s="1"/>
  <c r="I73" i="5"/>
  <c r="I108" i="5" s="1"/>
  <c r="L73" i="5"/>
  <c r="L108" i="5"/>
  <c r="I120" i="15" s="1"/>
  <c r="AN73" i="5"/>
  <c r="AN108" i="5"/>
  <c r="AG11" i="7"/>
  <c r="AJ11" i="7"/>
  <c r="AI5" i="6"/>
  <c r="AI4" i="6"/>
  <c r="AG9" i="6"/>
  <c r="AM11" i="7"/>
  <c r="AQ52" i="5"/>
  <c r="AQ87" i="5"/>
  <c r="Y52" i="5"/>
  <c r="Y87" i="5"/>
  <c r="V99" i="15" s="1"/>
  <c r="AC52" i="5"/>
  <c r="AC87" i="5" s="1"/>
  <c r="Z99" i="15" s="1"/>
  <c r="AO52" i="5"/>
  <c r="AO87" i="5" s="1"/>
  <c r="R52" i="5"/>
  <c r="R87" i="5" s="1"/>
  <c r="O99" i="15" s="1"/>
  <c r="AM52" i="5"/>
  <c r="AM87" i="5"/>
  <c r="Q52" i="5"/>
  <c r="Q87" i="5" s="1"/>
  <c r="U52" i="5"/>
  <c r="U87" i="5" s="1"/>
  <c r="X52" i="5"/>
  <c r="X87" i="5" s="1"/>
  <c r="U99" i="15" s="1"/>
  <c r="AF52" i="5"/>
  <c r="AF87" i="5"/>
  <c r="AI52" i="5"/>
  <c r="AI87" i="5" s="1"/>
  <c r="I52" i="5"/>
  <c r="I87" i="5" s="1"/>
  <c r="F99" i="15" s="1"/>
  <c r="M52" i="5"/>
  <c r="M87" i="5"/>
  <c r="H52" i="5"/>
  <c r="H87" i="5"/>
  <c r="P52" i="5"/>
  <c r="P87" i="5" s="1"/>
  <c r="M99" i="15" s="1"/>
  <c r="AA52" i="5"/>
  <c r="AA87" i="5" s="1"/>
  <c r="X99" i="15" s="1"/>
  <c r="AN52" i="5"/>
  <c r="AN87" i="5"/>
  <c r="AK99" i="15" s="1"/>
  <c r="AB52" i="5"/>
  <c r="AB87" i="5"/>
  <c r="AL52" i="5"/>
  <c r="AL87" i="5" s="1"/>
  <c r="AD52" i="5"/>
  <c r="AD87" i="5" s="1"/>
  <c r="S52" i="5"/>
  <c r="S87" i="5" s="1"/>
  <c r="P99" i="15" s="1"/>
  <c r="AE52" i="5"/>
  <c r="AE87" i="5"/>
  <c r="L52" i="5"/>
  <c r="L87" i="5" s="1"/>
  <c r="V52" i="5"/>
  <c r="V87" i="5" s="1"/>
  <c r="N52" i="5"/>
  <c r="N87" i="5" s="1"/>
  <c r="K99" i="15" s="1"/>
  <c r="K52" i="5"/>
  <c r="K87" i="5"/>
  <c r="W52" i="5"/>
  <c r="W87" i="5" s="1"/>
  <c r="Z52" i="5"/>
  <c r="Z87" i="5" s="1"/>
  <c r="AJ52" i="5"/>
  <c r="AJ87" i="5"/>
  <c r="B53" i="5"/>
  <c r="AG52" i="5"/>
  <c r="AG87" i="5"/>
  <c r="AD99" i="15" s="1"/>
  <c r="AK52" i="5"/>
  <c r="AK87" i="5"/>
  <c r="G52" i="5"/>
  <c r="G87" i="5"/>
  <c r="AH52" i="5"/>
  <c r="AH87" i="5" s="1"/>
  <c r="O52" i="5"/>
  <c r="O87" i="5"/>
  <c r="J52" i="5"/>
  <c r="J87" i="5"/>
  <c r="G99" i="15" s="1"/>
  <c r="T52" i="5"/>
  <c r="T87" i="5"/>
  <c r="AP52" i="5"/>
  <c r="AP87" i="5" s="1"/>
  <c r="AH34" i="6"/>
  <c r="AI5" i="7"/>
  <c r="AI4" i="7" s="1"/>
  <c r="AI14" i="7" s="1"/>
  <c r="AG5" i="7"/>
  <c r="AG4" i="7" s="1"/>
  <c r="AG14" i="7" s="1"/>
  <c r="AJ53" i="5"/>
  <c r="AJ88" i="5" s="1"/>
  <c r="AG100" i="15" s="1"/>
  <c r="AK53" i="5"/>
  <c r="AK88" i="5"/>
  <c r="AH100" i="15" s="1"/>
  <c r="AD53" i="5"/>
  <c r="AD88" i="5"/>
  <c r="O53" i="5"/>
  <c r="O88" i="5" s="1"/>
  <c r="L100" i="15" s="1"/>
  <c r="N53" i="5"/>
  <c r="N88" i="5" s="1"/>
  <c r="AH53" i="5"/>
  <c r="AH88" i="5" s="1"/>
  <c r="U53" i="5"/>
  <c r="U88" i="5"/>
  <c r="K53" i="5"/>
  <c r="K88" i="5" s="1"/>
  <c r="H100" i="15" s="1"/>
  <c r="I53" i="5"/>
  <c r="I88" i="5" s="1"/>
  <c r="F100" i="15" s="1"/>
  <c r="AB53" i="5"/>
  <c r="AB88" i="5" s="1"/>
  <c r="Y100" i="15" s="1"/>
  <c r="Q53" i="5"/>
  <c r="Q88" i="5"/>
  <c r="AQ53" i="5"/>
  <c r="AQ88" i="5" s="1"/>
  <c r="V53" i="5"/>
  <c r="V88" i="5" s="1"/>
  <c r="S100" i="15" s="1"/>
  <c r="AF53" i="5"/>
  <c r="AF88" i="5" s="1"/>
  <c r="AC100" i="15" s="1"/>
  <c r="AU123" i="1"/>
  <c r="B89" i="1"/>
  <c r="B110" i="1"/>
  <c r="E145" i="1" s="1"/>
  <c r="B34" i="15" s="1"/>
  <c r="B77" i="15" s="1"/>
  <c r="B173" i="15" s="1"/>
  <c r="E144" i="1"/>
  <c r="B33" i="15" s="1"/>
  <c r="B76" i="15" s="1"/>
  <c r="F31" i="1"/>
  <c r="A11" i="1"/>
  <c r="E122" i="1"/>
  <c r="B11" i="15" s="1"/>
  <c r="B54" i="15" s="1"/>
  <c r="AU114" i="1"/>
  <c r="B86" i="1"/>
  <c r="E121" i="1"/>
  <c r="B10" i="15" s="1"/>
  <c r="B53" i="15" s="1"/>
  <c r="B149" i="15" s="1"/>
  <c r="B80" i="1"/>
  <c r="F116" i="1"/>
  <c r="C5" i="15" s="1"/>
  <c r="C48" i="15" s="1"/>
  <c r="B101" i="1"/>
  <c r="E136" i="1" s="1"/>
  <c r="B25" i="15" s="1"/>
  <c r="B68" i="15" s="1"/>
  <c r="B111" i="15" s="1"/>
  <c r="E135" i="1"/>
  <c r="B24" i="15" s="1"/>
  <c r="B67" i="15" s="1"/>
  <c r="B163" i="15" s="1"/>
  <c r="A82" i="1"/>
  <c r="A83" i="1" s="1"/>
  <c r="F118" i="1" s="1"/>
  <c r="C7" i="15" s="1"/>
  <c r="C50" i="15" s="1"/>
  <c r="A6" i="1"/>
  <c r="AU27" i="1" s="1"/>
  <c r="F26" i="1"/>
  <c r="F59" i="1" s="1"/>
  <c r="AU36" i="1"/>
  <c r="F36" i="1"/>
  <c r="E139" i="1"/>
  <c r="B28" i="15" s="1"/>
  <c r="B71" i="15" s="1"/>
  <c r="B105" i="1"/>
  <c r="B106" i="1" s="1"/>
  <c r="E131" i="1"/>
  <c r="B20" i="15" s="1"/>
  <c r="B63" i="15" s="1"/>
  <c r="F35" i="1"/>
  <c r="AN20" i="1"/>
  <c r="AN41" i="1" s="1"/>
  <c r="E130" i="1"/>
  <c r="B19" i="15" s="1"/>
  <c r="B62" i="15" s="1"/>
  <c r="B158" i="15" s="1"/>
  <c r="E123" i="1"/>
  <c r="B12" i="15" s="1"/>
  <c r="B55" i="15" s="1"/>
  <c r="F124" i="1"/>
  <c r="C13" i="15" s="1"/>
  <c r="C56" i="15" s="1"/>
  <c r="A12" i="1"/>
  <c r="F33" i="1" s="1"/>
  <c r="F32" i="1"/>
  <c r="C38" i="15" s="1"/>
  <c r="C81" i="15" s="1"/>
  <c r="F65" i="1"/>
  <c r="E141" i="1"/>
  <c r="B30" i="15" s="1"/>
  <c r="B73" i="15" s="1"/>
  <c r="E140" i="1"/>
  <c r="B29" i="15" s="1"/>
  <c r="B72" i="15" s="1"/>
  <c r="B168" i="15" s="1"/>
  <c r="F27" i="1"/>
  <c r="F60" i="1"/>
  <c r="A7" i="1"/>
  <c r="F117" i="1"/>
  <c r="C6" i="15" s="1"/>
  <c r="C49" i="15" s="1"/>
  <c r="C92" i="15" s="1"/>
  <c r="AU117" i="1"/>
  <c r="A13" i="1"/>
  <c r="F28" i="1"/>
  <c r="F61" i="1"/>
  <c r="A84" i="1"/>
  <c r="F34" i="1"/>
  <c r="Y143" i="15"/>
  <c r="AH173" i="15"/>
  <c r="AH120" i="15"/>
  <c r="J173" i="15"/>
  <c r="J120" i="15"/>
  <c r="Z172" i="15"/>
  <c r="Z119" i="15"/>
  <c r="AL170" i="15"/>
  <c r="N170" i="15"/>
  <c r="N117" i="15"/>
  <c r="B170" i="15"/>
  <c r="B117" i="15"/>
  <c r="N115" i="15"/>
  <c r="Z166" i="15"/>
  <c r="J166" i="15"/>
  <c r="J113" i="15"/>
  <c r="AH165" i="15"/>
  <c r="J165" i="15"/>
  <c r="Z111" i="15"/>
  <c r="F164" i="15"/>
  <c r="AD162" i="15"/>
  <c r="AD109" i="15"/>
  <c r="N162" i="15"/>
  <c r="N109" i="15"/>
  <c r="AH160" i="15"/>
  <c r="F160" i="15"/>
  <c r="V157" i="15"/>
  <c r="N157" i="15"/>
  <c r="Z156" i="15"/>
  <c r="J156" i="15"/>
  <c r="AH155" i="15"/>
  <c r="V102" i="15"/>
  <c r="J155" i="15"/>
  <c r="V153" i="15"/>
  <c r="F153" i="15"/>
  <c r="Z151" i="15"/>
  <c r="N151" i="15"/>
  <c r="B151" i="15"/>
  <c r="B98" i="15"/>
  <c r="N149" i="15"/>
  <c r="AH148" i="15"/>
  <c r="AH95" i="15"/>
  <c r="V148" i="15"/>
  <c r="V95" i="15"/>
  <c r="F148" i="15"/>
  <c r="V94" i="15"/>
  <c r="F94" i="15"/>
  <c r="AH145" i="15"/>
  <c r="AH92" i="15"/>
  <c r="B145" i="15"/>
  <c r="B92" i="15"/>
  <c r="AC144" i="15"/>
  <c r="M91" i="15"/>
  <c r="AC90" i="15"/>
  <c r="AL173" i="15"/>
  <c r="Z173" i="15"/>
  <c r="R173" i="15"/>
  <c r="F120" i="15"/>
  <c r="B120" i="15"/>
  <c r="AD172" i="15"/>
  <c r="R172" i="15"/>
  <c r="J172" i="15"/>
  <c r="Z170" i="15"/>
  <c r="Z117" i="15"/>
  <c r="V170" i="15"/>
  <c r="V117" i="15"/>
  <c r="J170" i="15"/>
  <c r="J117" i="15"/>
  <c r="AH169" i="15"/>
  <c r="AD169" i="15"/>
  <c r="AD116" i="15"/>
  <c r="R169" i="15"/>
  <c r="R116" i="15"/>
  <c r="F116" i="15"/>
  <c r="AD115" i="15"/>
  <c r="V168" i="15"/>
  <c r="V115" i="15"/>
  <c r="F168" i="15"/>
  <c r="F115" i="15"/>
  <c r="AL113" i="15"/>
  <c r="V166" i="15"/>
  <c r="F166" i="15"/>
  <c r="Z165" i="15"/>
  <c r="N165" i="15"/>
  <c r="R111" i="15"/>
  <c r="B110" i="15"/>
  <c r="AH162" i="15"/>
  <c r="AH109" i="15"/>
  <c r="V162" i="15"/>
  <c r="V109" i="15"/>
  <c r="F162" i="15"/>
  <c r="F109" i="15"/>
  <c r="B162" i="15"/>
  <c r="B109" i="15"/>
  <c r="V161" i="15"/>
  <c r="AL107" i="15"/>
  <c r="V160" i="15"/>
  <c r="B159" i="15"/>
  <c r="B106" i="15"/>
  <c r="AH157" i="15"/>
  <c r="AD157" i="15"/>
  <c r="R157" i="15"/>
  <c r="F157" i="15"/>
  <c r="AH156" i="15"/>
  <c r="F156" i="15"/>
  <c r="R155" i="15"/>
  <c r="AD153" i="15"/>
  <c r="N153" i="15"/>
  <c r="N100" i="15"/>
  <c r="J153" i="15"/>
  <c r="AL99" i="15"/>
  <c r="AD152" i="15"/>
  <c r="Z152" i="15"/>
  <c r="N152" i="15"/>
  <c r="N99" i="15"/>
  <c r="J152" i="15"/>
  <c r="J99" i="15"/>
  <c r="AD151" i="15"/>
  <c r="AD98" i="15"/>
  <c r="J151" i="15"/>
  <c r="J98" i="15"/>
  <c r="AL149" i="15"/>
  <c r="AD149" i="15"/>
  <c r="R149" i="15"/>
  <c r="B96" i="15"/>
  <c r="AD95" i="15"/>
  <c r="Z148" i="15"/>
  <c r="Z95" i="15"/>
  <c r="N95" i="15"/>
  <c r="J148" i="15"/>
  <c r="J95" i="15"/>
  <c r="AH147" i="15"/>
  <c r="AH94" i="15"/>
  <c r="R147" i="15"/>
  <c r="R94" i="15"/>
  <c r="J147" i="15"/>
  <c r="J94" i="15"/>
  <c r="B146" i="15"/>
  <c r="B93" i="15"/>
  <c r="AD145" i="15"/>
  <c r="AD92" i="15"/>
  <c r="R145" i="15"/>
  <c r="R92" i="15"/>
  <c r="J145" i="15"/>
  <c r="Y91" i="15"/>
  <c r="Q144" i="15"/>
  <c r="Q91" i="15"/>
  <c r="E91" i="15"/>
  <c r="AG143" i="15"/>
  <c r="Q143" i="15"/>
  <c r="AG181" i="15"/>
  <c r="AG193" i="15"/>
  <c r="AG128" i="15"/>
  <c r="AC128" i="15"/>
  <c r="Y181" i="15"/>
  <c r="Y193" i="15"/>
  <c r="Y220" i="15" s="1"/>
  <c r="Y128" i="15"/>
  <c r="U181" i="15"/>
  <c r="U193" i="15"/>
  <c r="U128" i="15"/>
  <c r="Q181" i="15"/>
  <c r="Q193" i="15"/>
  <c r="Q220" i="15"/>
  <c r="Q128" i="15"/>
  <c r="M128" i="15"/>
  <c r="I181" i="15"/>
  <c r="I193" i="15"/>
  <c r="I220" i="15"/>
  <c r="I128" i="15"/>
  <c r="E181" i="15"/>
  <c r="E193" i="15"/>
  <c r="E128" i="15"/>
  <c r="AG179" i="15"/>
  <c r="AG191" i="15" s="1"/>
  <c r="AG218" i="15"/>
  <c r="AG126" i="15"/>
  <c r="Y179" i="15"/>
  <c r="Y191" i="15"/>
  <c r="Y218" i="15"/>
  <c r="Y126" i="15"/>
  <c r="I179" i="15"/>
  <c r="I191" i="15" s="1"/>
  <c r="I126" i="15"/>
  <c r="AG177" i="15"/>
  <c r="AG189" i="15" s="1"/>
  <c r="AG124" i="15"/>
  <c r="Y177" i="15"/>
  <c r="Y189" i="15" s="1"/>
  <c r="Y124" i="15"/>
  <c r="U177" i="15"/>
  <c r="U189" i="15"/>
  <c r="U216" i="15" s="1"/>
  <c r="U124" i="15"/>
  <c r="Q177" i="15"/>
  <c r="Q189" i="15"/>
  <c r="Q216" i="15" s="1"/>
  <c r="Q124" i="15"/>
  <c r="I177" i="15"/>
  <c r="I189" i="15"/>
  <c r="I124" i="15"/>
  <c r="E177" i="15"/>
  <c r="E189" i="15"/>
  <c r="E124" i="15"/>
  <c r="AG176" i="15"/>
  <c r="AG188" i="15"/>
  <c r="AG123" i="15"/>
  <c r="AC123" i="15"/>
  <c r="Y176" i="15"/>
  <c r="Y188" i="15" s="1"/>
  <c r="Y123" i="15"/>
  <c r="Q176" i="15"/>
  <c r="Q188" i="15" s="1"/>
  <c r="Q123" i="15"/>
  <c r="M123" i="15"/>
  <c r="I176" i="15"/>
  <c r="I188" i="15" s="1"/>
  <c r="I123" i="15"/>
  <c r="AG175" i="15"/>
  <c r="AG187" i="15"/>
  <c r="AG122" i="15"/>
  <c r="Y175" i="15"/>
  <c r="Y187" i="15" s="1"/>
  <c r="Y122" i="15"/>
  <c r="U175" i="15"/>
  <c r="U187" i="15" s="1"/>
  <c r="U122" i="15"/>
  <c r="Q175" i="15"/>
  <c r="Q187" i="15" s="1"/>
  <c r="Q122" i="15"/>
  <c r="I175" i="15"/>
  <c r="I187" i="15"/>
  <c r="I122" i="15"/>
  <c r="E175" i="15"/>
  <c r="E187" i="15"/>
  <c r="E122" i="15"/>
  <c r="AG173" i="15"/>
  <c r="AG120" i="15"/>
  <c r="AC173" i="15"/>
  <c r="U120" i="15"/>
  <c r="Q173" i="15"/>
  <c r="Q120" i="15"/>
  <c r="E173" i="15"/>
  <c r="E120" i="15"/>
  <c r="Y119" i="15"/>
  <c r="I119" i="15"/>
  <c r="E119" i="15"/>
  <c r="AG171" i="15"/>
  <c r="AC171" i="15"/>
  <c r="AC118" i="15"/>
  <c r="Y171" i="15"/>
  <c r="Q171" i="15"/>
  <c r="Q118" i="15"/>
  <c r="M118" i="15"/>
  <c r="M171" i="15"/>
  <c r="I171" i="15"/>
  <c r="I118" i="15"/>
  <c r="AG169" i="15"/>
  <c r="AG116" i="15"/>
  <c r="Y169" i="15"/>
  <c r="Y116" i="15"/>
  <c r="U169" i="15"/>
  <c r="U116" i="15"/>
  <c r="M116" i="15"/>
  <c r="E169" i="15"/>
  <c r="AG115" i="15"/>
  <c r="AC168" i="15"/>
  <c r="AC115" i="15"/>
  <c r="M168" i="15"/>
  <c r="M115" i="15"/>
  <c r="AG114" i="15"/>
  <c r="Y167" i="15"/>
  <c r="U167" i="15"/>
  <c r="U114" i="15"/>
  <c r="Q114" i="15"/>
  <c r="M167" i="15"/>
  <c r="M114" i="15"/>
  <c r="AG165" i="15"/>
  <c r="Y165" i="15"/>
  <c r="Q165" i="15"/>
  <c r="M165" i="15"/>
  <c r="AG164" i="15"/>
  <c r="Y111" i="15"/>
  <c r="Q164" i="15"/>
  <c r="M164" i="15"/>
  <c r="AG163" i="15"/>
  <c r="AG110" i="15"/>
  <c r="AC163" i="15"/>
  <c r="AC110" i="15"/>
  <c r="Y110" i="15"/>
  <c r="M163" i="15"/>
  <c r="M110" i="15"/>
  <c r="AG161" i="15"/>
  <c r="Y161" i="15"/>
  <c r="I161" i="15"/>
  <c r="Y107" i="15"/>
  <c r="Y160" i="15"/>
  <c r="AK106" i="15"/>
  <c r="AC159" i="15"/>
  <c r="Y159" i="15"/>
  <c r="M159" i="15"/>
  <c r="I159" i="15"/>
  <c r="I106" i="15"/>
  <c r="AK105" i="15"/>
  <c r="AC158" i="15"/>
  <c r="AC105" i="15"/>
  <c r="Y158" i="15"/>
  <c r="Y105" i="15"/>
  <c r="U105" i="15"/>
  <c r="M158" i="15"/>
  <c r="M105" i="15"/>
  <c r="I158" i="15"/>
  <c r="I105" i="15"/>
  <c r="AG157" i="15"/>
  <c r="AC157" i="15"/>
  <c r="U157" i="15"/>
  <c r="M157" i="15"/>
  <c r="AG156" i="15"/>
  <c r="Y156" i="15"/>
  <c r="Q156" i="15"/>
  <c r="I156" i="15"/>
  <c r="AG102" i="15"/>
  <c r="AC155" i="15"/>
  <c r="AC102" i="15"/>
  <c r="U155" i="15"/>
  <c r="Q102" i="15"/>
  <c r="I102" i="15"/>
  <c r="E155" i="15"/>
  <c r="E102" i="15"/>
  <c r="AC154" i="15"/>
  <c r="AC101" i="15"/>
  <c r="Y154" i="15"/>
  <c r="M154" i="15"/>
  <c r="M101" i="15"/>
  <c r="E154" i="15"/>
  <c r="AG153" i="15"/>
  <c r="Y153" i="15"/>
  <c r="Q153" i="15"/>
  <c r="M100" i="15"/>
  <c r="E100" i="15"/>
  <c r="AC99" i="15"/>
  <c r="Y152" i="15"/>
  <c r="Y99" i="15"/>
  <c r="I152" i="15"/>
  <c r="I99" i="15"/>
  <c r="Y151" i="15"/>
  <c r="Y98" i="15"/>
  <c r="U151" i="15"/>
  <c r="U98" i="15"/>
  <c r="I151" i="15"/>
  <c r="I98" i="15"/>
  <c r="AK97" i="15"/>
  <c r="AG150" i="15"/>
  <c r="AG97" i="15"/>
  <c r="Y97" i="15"/>
  <c r="Q150" i="15"/>
  <c r="Q97" i="15"/>
  <c r="M97" i="15"/>
  <c r="E150" i="15"/>
  <c r="E97" i="15"/>
  <c r="AC149" i="15"/>
  <c r="U149" i="15"/>
  <c r="E149" i="15"/>
  <c r="AG148" i="15"/>
  <c r="AG185" i="15" s="1"/>
  <c r="AC148" i="15"/>
  <c r="AC185" i="15" s="1"/>
  <c r="AC95" i="15"/>
  <c r="Q148" i="15"/>
  <c r="Q185" i="15" s="1"/>
  <c r="Q212" i="15" s="1"/>
  <c r="Q95" i="15"/>
  <c r="I95" i="15"/>
  <c r="E95" i="15"/>
  <c r="AG94" i="15"/>
  <c r="Y147" i="15"/>
  <c r="Y94" i="15"/>
  <c r="U94" i="15"/>
  <c r="U147" i="15"/>
  <c r="Q94" i="15"/>
  <c r="E147" i="15"/>
  <c r="E94" i="15"/>
  <c r="AK93" i="15"/>
  <c r="AC93" i="15"/>
  <c r="Y146" i="15"/>
  <c r="Q146" i="15"/>
  <c r="Q184" i="15"/>
  <c r="Q93" i="15"/>
  <c r="M93" i="15"/>
  <c r="I93" i="15"/>
  <c r="AC145" i="15"/>
  <c r="U92" i="15"/>
  <c r="Q145" i="15"/>
  <c r="Q183" i="15"/>
  <c r="Q92" i="15"/>
  <c r="I92" i="15"/>
  <c r="E92" i="15"/>
  <c r="AF144" i="15"/>
  <c r="AF91" i="15"/>
  <c r="X91" i="15"/>
  <c r="T144" i="15"/>
  <c r="T91" i="15"/>
  <c r="L144" i="15"/>
  <c r="L91" i="15"/>
  <c r="AJ90" i="15"/>
  <c r="AB143" i="15"/>
  <c r="X143" i="15"/>
  <c r="P90" i="15"/>
  <c r="L143" i="15"/>
  <c r="AJ142" i="15"/>
  <c r="AJ89" i="15"/>
  <c r="AF89" i="15"/>
  <c r="X89" i="15"/>
  <c r="T142" i="15"/>
  <c r="T89" i="15"/>
  <c r="P142" i="15"/>
  <c r="P89" i="15"/>
  <c r="L89" i="15"/>
  <c r="D142" i="15"/>
  <c r="D89" i="15"/>
  <c r="D181" i="15"/>
  <c r="D193" i="15" s="1"/>
  <c r="D128" i="15"/>
  <c r="AF180" i="15"/>
  <c r="AF192" i="15" s="1"/>
  <c r="AF127" i="15"/>
  <c r="AB127" i="15"/>
  <c r="X180" i="15"/>
  <c r="X192" i="15"/>
  <c r="X219" i="15"/>
  <c r="X127" i="15"/>
  <c r="T180" i="15"/>
  <c r="T192" i="15" s="1"/>
  <c r="T219" i="15"/>
  <c r="T127" i="15"/>
  <c r="L180" i="15"/>
  <c r="L192" i="15"/>
  <c r="L127" i="15"/>
  <c r="H180" i="15"/>
  <c r="H192" i="15" s="1"/>
  <c r="H127" i="15"/>
  <c r="D180" i="15"/>
  <c r="D192" i="15" s="1"/>
  <c r="D127" i="15"/>
  <c r="D179" i="15"/>
  <c r="D191" i="15"/>
  <c r="D218" i="15"/>
  <c r="D126" i="15"/>
  <c r="AF125" i="15"/>
  <c r="AB125" i="15"/>
  <c r="X178" i="15"/>
  <c r="X190" i="15" s="1"/>
  <c r="X217" i="15"/>
  <c r="X125" i="15"/>
  <c r="T178" i="15"/>
  <c r="T190" i="15"/>
  <c r="T217" i="15" s="1"/>
  <c r="T125" i="15"/>
  <c r="P125" i="15"/>
  <c r="L125" i="15"/>
  <c r="H178" i="15"/>
  <c r="H190" i="15"/>
  <c r="H125" i="15"/>
  <c r="D178" i="15"/>
  <c r="D190" i="15" s="1"/>
  <c r="D217" i="15"/>
  <c r="D125" i="15"/>
  <c r="D177" i="15"/>
  <c r="D189" i="15"/>
  <c r="D124" i="15"/>
  <c r="AF176" i="15"/>
  <c r="AF188" i="15" s="1"/>
  <c r="AF123" i="15"/>
  <c r="AB176" i="15"/>
  <c r="AB188" i="15" s="1"/>
  <c r="AB123" i="15"/>
  <c r="X176" i="15"/>
  <c r="X188" i="15" s="1"/>
  <c r="X123" i="15"/>
  <c r="T176" i="15"/>
  <c r="T188" i="15" s="1"/>
  <c r="T123" i="15"/>
  <c r="L123" i="15"/>
  <c r="H176" i="15"/>
  <c r="H188" i="15"/>
  <c r="H123" i="15"/>
  <c r="D176" i="15"/>
  <c r="D188" i="15"/>
  <c r="D215" i="15" s="1"/>
  <c r="D123" i="15"/>
  <c r="AF175" i="15"/>
  <c r="AF187" i="15" s="1"/>
  <c r="AF214" i="15" s="1"/>
  <c r="AF122" i="15"/>
  <c r="AB122" i="15"/>
  <c r="X175" i="15"/>
  <c r="X187" i="15" s="1"/>
  <c r="X122" i="15"/>
  <c r="T175" i="15"/>
  <c r="T187" i="15" s="1"/>
  <c r="T214" i="15" s="1"/>
  <c r="T122" i="15"/>
  <c r="P122" i="15"/>
  <c r="L122" i="15"/>
  <c r="H175" i="15"/>
  <c r="H187" i="15"/>
  <c r="H122" i="15"/>
  <c r="D175" i="15"/>
  <c r="D187" i="15" s="1"/>
  <c r="D122" i="15"/>
  <c r="AF174" i="15"/>
  <c r="AF186" i="15"/>
  <c r="AF121" i="15"/>
  <c r="AB121" i="15"/>
  <c r="X174" i="15"/>
  <c r="X186" i="15" s="1"/>
  <c r="X121" i="15"/>
  <c r="T174" i="15"/>
  <c r="T186" i="15" s="1"/>
  <c r="T121" i="15"/>
  <c r="P121" i="15"/>
  <c r="L121" i="15"/>
  <c r="H174" i="15"/>
  <c r="H186" i="15" s="1"/>
  <c r="H121" i="15"/>
  <c r="D174" i="15"/>
  <c r="D186" i="15" s="1"/>
  <c r="D121" i="15"/>
  <c r="D120" i="15"/>
  <c r="AJ172" i="15"/>
  <c r="AJ119" i="15"/>
  <c r="AF172" i="15"/>
  <c r="AF119" i="15"/>
  <c r="X119" i="15"/>
  <c r="T172" i="15"/>
  <c r="P172" i="15"/>
  <c r="P119" i="15"/>
  <c r="H172" i="15"/>
  <c r="H119" i="15"/>
  <c r="D172" i="15"/>
  <c r="D119" i="15"/>
  <c r="AF171" i="15"/>
  <c r="AF118" i="15"/>
  <c r="AB171" i="15"/>
  <c r="AB118" i="15"/>
  <c r="X171" i="15"/>
  <c r="X118" i="15"/>
  <c r="P171" i="15"/>
  <c r="P118" i="15"/>
  <c r="L171" i="15"/>
  <c r="L118" i="15"/>
  <c r="H171" i="15"/>
  <c r="H118" i="15"/>
  <c r="D171" i="15"/>
  <c r="D118" i="15"/>
  <c r="AJ170" i="15"/>
  <c r="AJ117" i="15"/>
  <c r="AF170" i="15"/>
  <c r="AF117" i="15"/>
  <c r="X170" i="15"/>
  <c r="X117" i="15"/>
  <c r="T170" i="15"/>
  <c r="T117" i="15"/>
  <c r="P170" i="15"/>
  <c r="P117" i="15"/>
  <c r="H170" i="15"/>
  <c r="H117" i="15"/>
  <c r="D169" i="15"/>
  <c r="D116" i="15"/>
  <c r="AF115" i="15"/>
  <c r="AB168" i="15"/>
  <c r="AB115" i="15"/>
  <c r="T115" i="15"/>
  <c r="P115" i="15"/>
  <c r="L168" i="15"/>
  <c r="L115" i="15"/>
  <c r="D115" i="15"/>
  <c r="AB167" i="15"/>
  <c r="AB114" i="15"/>
  <c r="X167" i="15"/>
  <c r="X114" i="15"/>
  <c r="T167" i="15"/>
  <c r="T114" i="15"/>
  <c r="L167" i="15"/>
  <c r="H167" i="15"/>
  <c r="H114" i="15"/>
  <c r="D167" i="15"/>
  <c r="AJ113" i="15"/>
  <c r="AF166" i="15"/>
  <c r="AB113" i="15"/>
  <c r="T113" i="15"/>
  <c r="P166" i="15"/>
  <c r="P113" i="15"/>
  <c r="D165" i="15"/>
  <c r="AF164" i="15"/>
  <c r="AB164" i="15"/>
  <c r="X111" i="15"/>
  <c r="P164" i="15"/>
  <c r="P111" i="15"/>
  <c r="L164" i="15"/>
  <c r="L111" i="15"/>
  <c r="D164" i="15"/>
  <c r="AF110" i="15"/>
  <c r="X163" i="15"/>
  <c r="X110" i="15"/>
  <c r="T163" i="15"/>
  <c r="T110" i="15"/>
  <c r="P110" i="15"/>
  <c r="H163" i="15"/>
  <c r="H110" i="15"/>
  <c r="D110" i="15"/>
  <c r="AF162" i="15"/>
  <c r="AF109" i="15"/>
  <c r="AB109" i="15"/>
  <c r="X162" i="15"/>
  <c r="X109" i="15"/>
  <c r="P162" i="15"/>
  <c r="P109" i="15"/>
  <c r="L109" i="15"/>
  <c r="H162" i="15"/>
  <c r="H109" i="15"/>
  <c r="D161" i="15"/>
  <c r="AJ160" i="15"/>
  <c r="AB160" i="15"/>
  <c r="AB107" i="15"/>
  <c r="X107" i="15"/>
  <c r="T160" i="15"/>
  <c r="L160" i="15"/>
  <c r="L107" i="15"/>
  <c r="H107" i="15"/>
  <c r="D160" i="15"/>
  <c r="AJ106" i="15"/>
  <c r="AF106" i="15"/>
  <c r="AB159" i="15"/>
  <c r="AB106" i="15"/>
  <c r="T106" i="15"/>
  <c r="P159" i="15"/>
  <c r="P106" i="15"/>
  <c r="L159" i="15"/>
  <c r="L106" i="15"/>
  <c r="D159" i="15"/>
  <c r="D106" i="15"/>
  <c r="AJ105" i="15"/>
  <c r="AF158" i="15"/>
  <c r="AF105" i="15"/>
  <c r="AB105" i="15"/>
  <c r="X158" i="15"/>
  <c r="X105" i="15"/>
  <c r="P158" i="15"/>
  <c r="P105" i="15"/>
  <c r="L105" i="15"/>
  <c r="H158" i="15"/>
  <c r="H105" i="15"/>
  <c r="AB157" i="15"/>
  <c r="X157" i="15"/>
  <c r="L157" i="15"/>
  <c r="H157" i="15"/>
  <c r="D156" i="15"/>
  <c r="AB155" i="15"/>
  <c r="AB102" i="15"/>
  <c r="X155" i="15"/>
  <c r="X102" i="15"/>
  <c r="P102" i="15"/>
  <c r="L155" i="15"/>
  <c r="L102" i="15"/>
  <c r="H102" i="15"/>
  <c r="D102" i="15"/>
  <c r="AF101" i="15"/>
  <c r="AB154" i="15"/>
  <c r="AB101" i="15"/>
  <c r="X101" i="15"/>
  <c r="T154" i="15"/>
  <c r="T101" i="15"/>
  <c r="P101" i="15"/>
  <c r="L154" i="15"/>
  <c r="AF153" i="15"/>
  <c r="P153" i="15"/>
  <c r="D152" i="15"/>
  <c r="D99" i="15"/>
  <c r="AJ98" i="15"/>
  <c r="AB151" i="15"/>
  <c r="AB98" i="15"/>
  <c r="T151" i="15"/>
  <c r="T98" i="15"/>
  <c r="P151" i="15"/>
  <c r="P98" i="15"/>
  <c r="L151" i="15"/>
  <c r="H98" i="15"/>
  <c r="D151" i="15"/>
  <c r="D98" i="15"/>
  <c r="AJ97" i="15"/>
  <c r="AF150" i="15"/>
  <c r="AF97" i="15"/>
  <c r="AB150" i="15"/>
  <c r="AB97" i="15"/>
  <c r="X97" i="15"/>
  <c r="T150" i="15"/>
  <c r="T97" i="15"/>
  <c r="P150" i="15"/>
  <c r="P97" i="15"/>
  <c r="L150" i="15"/>
  <c r="L97" i="15"/>
  <c r="H97" i="15"/>
  <c r="AF149" i="15"/>
  <c r="AB149" i="15"/>
  <c r="X149" i="15"/>
  <c r="X185" i="15" s="1"/>
  <c r="T149" i="15"/>
  <c r="P149" i="15"/>
  <c r="H149" i="15"/>
  <c r="H185" i="15" s="1"/>
  <c r="H212" i="15" s="1"/>
  <c r="D149" i="15"/>
  <c r="AN95" i="15"/>
  <c r="D148" i="15"/>
  <c r="D95" i="15"/>
  <c r="AJ94" i="15"/>
  <c r="AF147" i="15"/>
  <c r="AF94" i="15"/>
  <c r="AB147" i="15"/>
  <c r="AB184" i="15"/>
  <c r="AB94" i="15"/>
  <c r="X147" i="15"/>
  <c r="X94" i="15"/>
  <c r="T94" i="15"/>
  <c r="P94" i="15"/>
  <c r="L147" i="15"/>
  <c r="L94" i="15"/>
  <c r="H147" i="15"/>
  <c r="H94" i="15"/>
  <c r="D147" i="15"/>
  <c r="D94" i="15"/>
  <c r="AJ93" i="15"/>
  <c r="AF93" i="15"/>
  <c r="AB146" i="15"/>
  <c r="AB93" i="15"/>
  <c r="X93" i="15"/>
  <c r="T146" i="15"/>
  <c r="T93" i="15"/>
  <c r="P93" i="15"/>
  <c r="L146" i="15"/>
  <c r="L93" i="15"/>
  <c r="AF92" i="15"/>
  <c r="AB145" i="15"/>
  <c r="AB92" i="15"/>
  <c r="X145" i="15"/>
  <c r="X92" i="15"/>
  <c r="T92" i="15"/>
  <c r="P92" i="15"/>
  <c r="L145" i="15"/>
  <c r="L92" i="15"/>
  <c r="H145" i="15"/>
  <c r="H92" i="15"/>
  <c r="D92" i="15"/>
  <c r="C144" i="15"/>
  <c r="C91" i="15"/>
  <c r="AI143" i="15"/>
  <c r="AI90" i="15"/>
  <c r="AA143" i="15"/>
  <c r="S143" i="15"/>
  <c r="O90" i="15"/>
  <c r="C143" i="15"/>
  <c r="C90" i="15"/>
  <c r="AI142" i="15"/>
  <c r="AI89" i="15"/>
  <c r="AE142" i="15"/>
  <c r="AE89" i="15"/>
  <c r="AA142" i="15"/>
  <c r="AA89" i="15"/>
  <c r="W89" i="15"/>
  <c r="S142" i="15"/>
  <c r="S182" i="15"/>
  <c r="S89" i="15"/>
  <c r="O142" i="15"/>
  <c r="O89" i="15"/>
  <c r="K142" i="15"/>
  <c r="K89" i="15"/>
  <c r="G89" i="15"/>
  <c r="C142" i="15"/>
  <c r="C89" i="15"/>
  <c r="AI181" i="15"/>
  <c r="AI193" i="15" s="1"/>
  <c r="AI220" i="15" s="1"/>
  <c r="AI128" i="15"/>
  <c r="AA128" i="15"/>
  <c r="S181" i="15"/>
  <c r="S193" i="15"/>
  <c r="S128" i="15"/>
  <c r="K128" i="15"/>
  <c r="AI179" i="15"/>
  <c r="AI191" i="15"/>
  <c r="AI126" i="15"/>
  <c r="AE179" i="15"/>
  <c r="AE191" i="15" s="1"/>
  <c r="AE126" i="15"/>
  <c r="AA126" i="15"/>
  <c r="W126" i="15"/>
  <c r="S179" i="15"/>
  <c r="S191" i="15"/>
  <c r="S218" i="15" s="1"/>
  <c r="S126" i="15"/>
  <c r="O179" i="15"/>
  <c r="O191" i="15"/>
  <c r="O218" i="15"/>
  <c r="O126" i="15"/>
  <c r="K126" i="15"/>
  <c r="G126" i="15"/>
  <c r="AA125" i="15"/>
  <c r="W125" i="15"/>
  <c r="S125" i="15"/>
  <c r="K178" i="15"/>
  <c r="K190" i="15" s="1"/>
  <c r="K217" i="15" s="1"/>
  <c r="K125" i="15"/>
  <c r="G125" i="15"/>
  <c r="AI124" i="15"/>
  <c r="AE177" i="15"/>
  <c r="AE189" i="15" s="1"/>
  <c r="AE216" i="15" s="1"/>
  <c r="AE124" i="15"/>
  <c r="AA124" i="15"/>
  <c r="S124" i="15"/>
  <c r="O177" i="15"/>
  <c r="O189" i="15"/>
  <c r="O124" i="15"/>
  <c r="K177" i="15"/>
  <c r="K189" i="15"/>
  <c r="K216" i="15" s="1"/>
  <c r="K124" i="15"/>
  <c r="AE175" i="15"/>
  <c r="AE187" i="15"/>
  <c r="AE122" i="15"/>
  <c r="AA122" i="15"/>
  <c r="W122" i="15"/>
  <c r="O175" i="15"/>
  <c r="O187" i="15" s="1"/>
  <c r="O214" i="15" s="1"/>
  <c r="O122" i="15"/>
  <c r="K122" i="15"/>
  <c r="G175" i="15"/>
  <c r="G187" i="15" s="1"/>
  <c r="G214" i="15" s="1"/>
  <c r="G122" i="15"/>
  <c r="AI174" i="15"/>
  <c r="AI186" i="15" s="1"/>
  <c r="AI121" i="15"/>
  <c r="AE174" i="15"/>
  <c r="AE186" i="15"/>
  <c r="AE121" i="15"/>
  <c r="W121" i="15"/>
  <c r="S121" i="15"/>
  <c r="O174" i="15"/>
  <c r="O186" i="15" s="1"/>
  <c r="O213" i="15" s="1"/>
  <c r="O121" i="15"/>
  <c r="G121" i="15"/>
  <c r="C174" i="15"/>
  <c r="C121" i="15"/>
  <c r="V173" i="15"/>
  <c r="V120" i="15"/>
  <c r="AH172" i="15"/>
  <c r="AH119" i="15"/>
  <c r="N172" i="15"/>
  <c r="N119" i="15"/>
  <c r="B118" i="15"/>
  <c r="B171" i="15"/>
  <c r="AD170" i="15"/>
  <c r="AD117" i="15"/>
  <c r="F170" i="15"/>
  <c r="N169" i="15"/>
  <c r="N116" i="15"/>
  <c r="Z168" i="15"/>
  <c r="Z115" i="15"/>
  <c r="J168" i="15"/>
  <c r="J115" i="15"/>
  <c r="B167" i="15"/>
  <c r="B114" i="15"/>
  <c r="R113" i="15"/>
  <c r="B166" i="15"/>
  <c r="B113" i="15"/>
  <c r="AD165" i="15"/>
  <c r="R165" i="15"/>
  <c r="V164" i="15"/>
  <c r="J111" i="15"/>
  <c r="R109" i="15"/>
  <c r="N161" i="15"/>
  <c r="N107" i="15"/>
  <c r="B105" i="15"/>
  <c r="J157" i="15"/>
  <c r="AD156" i="15"/>
  <c r="V156" i="15"/>
  <c r="V195" i="15" s="1"/>
  <c r="V222" i="15" s="1"/>
  <c r="N156" i="15"/>
  <c r="Z155" i="15"/>
  <c r="R100" i="15"/>
  <c r="AH152" i="15"/>
  <c r="AH99" i="15"/>
  <c r="R152" i="15"/>
  <c r="R99" i="15"/>
  <c r="AL98" i="15"/>
  <c r="V151" i="15"/>
  <c r="F151" i="15"/>
  <c r="F98" i="15"/>
  <c r="B150" i="15"/>
  <c r="B97" i="15"/>
  <c r="V149" i="15"/>
  <c r="V185" i="15"/>
  <c r="AL95" i="15"/>
  <c r="R148" i="15"/>
  <c r="R95" i="15"/>
  <c r="AL147" i="15"/>
  <c r="AL94" i="15"/>
  <c r="Z147" i="15"/>
  <c r="Z94" i="15"/>
  <c r="N94" i="15"/>
  <c r="B147" i="15"/>
  <c r="B94" i="15"/>
  <c r="Z145" i="15"/>
  <c r="N145" i="15"/>
  <c r="N92" i="15"/>
  <c r="F145" i="15"/>
  <c r="F92" i="15"/>
  <c r="AG144" i="15"/>
  <c r="AG183" i="15" s="1"/>
  <c r="AG210" i="15" s="1"/>
  <c r="AG91" i="15"/>
  <c r="U91" i="15"/>
  <c r="U143" i="15"/>
  <c r="I143" i="15"/>
  <c r="Q179" i="15"/>
  <c r="Q191" i="15" s="1"/>
  <c r="Q218" i="15" s="1"/>
  <c r="Q126" i="15"/>
  <c r="AK173" i="15"/>
  <c r="AK120" i="15"/>
  <c r="Y173" i="15"/>
  <c r="M173" i="15"/>
  <c r="M120" i="15"/>
  <c r="I173" i="15"/>
  <c r="AK119" i="15"/>
  <c r="AC119" i="15"/>
  <c r="AK171" i="15"/>
  <c r="AK118" i="15"/>
  <c r="U171" i="15"/>
  <c r="U118" i="15"/>
  <c r="E171" i="15"/>
  <c r="E118" i="15"/>
  <c r="AC169" i="15"/>
  <c r="AC116" i="15"/>
  <c r="I169" i="15"/>
  <c r="Y115" i="15"/>
  <c r="U168" i="15"/>
  <c r="U115" i="15"/>
  <c r="Q115" i="15"/>
  <c r="I115" i="15"/>
  <c r="E168" i="15"/>
  <c r="E115" i="15"/>
  <c r="AK114" i="15"/>
  <c r="AC167" i="15"/>
  <c r="AC114" i="15"/>
  <c r="I167" i="15"/>
  <c r="I114" i="15"/>
  <c r="E167" i="15"/>
  <c r="E114" i="15"/>
  <c r="AC165" i="15"/>
  <c r="AC112" i="15"/>
  <c r="I165" i="15"/>
  <c r="AC164" i="15"/>
  <c r="U164" i="15"/>
  <c r="U111" i="15"/>
  <c r="E164" i="15"/>
  <c r="Q163" i="15"/>
  <c r="Q110" i="15"/>
  <c r="I163" i="15"/>
  <c r="I110" i="15"/>
  <c r="Q161" i="15"/>
  <c r="U160" i="15"/>
  <c r="E160" i="15"/>
  <c r="AG159" i="15"/>
  <c r="AG106" i="15"/>
  <c r="Q159" i="15"/>
  <c r="Q106" i="15"/>
  <c r="E106" i="15"/>
  <c r="AG105" i="15"/>
  <c r="Q105" i="15"/>
  <c r="E105" i="15"/>
  <c r="Q157" i="15"/>
  <c r="E157" i="15"/>
  <c r="U156" i="15"/>
  <c r="Y102" i="15"/>
  <c r="M155" i="15"/>
  <c r="AG101" i="15"/>
  <c r="U154" i="15"/>
  <c r="U101" i="15"/>
  <c r="I154" i="15"/>
  <c r="I101" i="15"/>
  <c r="AC153" i="15"/>
  <c r="I153" i="15"/>
  <c r="I100" i="15"/>
  <c r="AG99" i="15"/>
  <c r="AG152" i="15"/>
  <c r="Q152" i="15"/>
  <c r="Q99" i="15"/>
  <c r="E99" i="15"/>
  <c r="AG151" i="15"/>
  <c r="AG98" i="15"/>
  <c r="Q151" i="15"/>
  <c r="Q98" i="15"/>
  <c r="E151" i="15"/>
  <c r="AC150" i="15"/>
  <c r="AC97" i="15"/>
  <c r="U150" i="15"/>
  <c r="U97" i="15"/>
  <c r="I97" i="15"/>
  <c r="M149" i="15"/>
  <c r="Y95" i="15"/>
  <c r="M95" i="15"/>
  <c r="AK94" i="15"/>
  <c r="AC94" i="15"/>
  <c r="AC147" i="15"/>
  <c r="AC184" i="15"/>
  <c r="M147" i="15"/>
  <c r="M94" i="15"/>
  <c r="I147" i="15"/>
  <c r="I94" i="15"/>
  <c r="AG93" i="15"/>
  <c r="AG146" i="15"/>
  <c r="U146" i="15"/>
  <c r="U93" i="15"/>
  <c r="E146" i="15"/>
  <c r="E184" i="15"/>
  <c r="E211" i="15" s="1"/>
  <c r="E93" i="15"/>
  <c r="AG145" i="15"/>
  <c r="AG92" i="15"/>
  <c r="M145" i="15"/>
  <c r="M183" i="15" s="1"/>
  <c r="M92" i="15"/>
  <c r="AB144" i="15"/>
  <c r="AB91" i="15"/>
  <c r="P144" i="15"/>
  <c r="P183" i="15"/>
  <c r="P210" i="15"/>
  <c r="P91" i="15"/>
  <c r="H144" i="15"/>
  <c r="H91" i="15"/>
  <c r="D144" i="15"/>
  <c r="D91" i="15"/>
  <c r="T143" i="15"/>
  <c r="D143" i="15"/>
  <c r="D90" i="15"/>
  <c r="AB89" i="15"/>
  <c r="H89" i="15"/>
  <c r="P127" i="15"/>
  <c r="AJ115" i="15"/>
  <c r="AM173" i="15"/>
  <c r="AM120" i="15"/>
  <c r="AE173" i="15"/>
  <c r="AE120" i="15"/>
  <c r="AA173" i="15"/>
  <c r="AA120" i="15"/>
  <c r="W173" i="15"/>
  <c r="O173" i="15"/>
  <c r="O120" i="15"/>
  <c r="K120" i="15"/>
  <c r="G173" i="15"/>
  <c r="G120" i="15"/>
  <c r="AM171" i="15"/>
  <c r="AM118" i="15"/>
  <c r="AI171" i="15"/>
  <c r="AI118" i="15"/>
  <c r="AA171" i="15"/>
  <c r="AA118" i="15"/>
  <c r="W171" i="15"/>
  <c r="W118" i="15"/>
  <c r="S171" i="15"/>
  <c r="S118" i="15"/>
  <c r="K171" i="15"/>
  <c r="K118" i="15"/>
  <c r="G171" i="15"/>
  <c r="AI117" i="15"/>
  <c r="AE117" i="15"/>
  <c r="AA117" i="15"/>
  <c r="S117" i="15"/>
  <c r="O117" i="15"/>
  <c r="K117" i="15"/>
  <c r="AI169" i="15"/>
  <c r="AI116" i="15"/>
  <c r="AA116" i="15"/>
  <c r="W116" i="15"/>
  <c r="S169" i="15"/>
  <c r="S116" i="15"/>
  <c r="G116" i="15"/>
  <c r="AI167" i="15"/>
  <c r="AI114" i="15"/>
  <c r="AE167" i="15"/>
  <c r="AE114" i="15"/>
  <c r="W167" i="15"/>
  <c r="W114" i="15"/>
  <c r="S114" i="15"/>
  <c r="O167" i="15"/>
  <c r="O114" i="15"/>
  <c r="G167" i="15"/>
  <c r="G114" i="15"/>
  <c r="AE166" i="15"/>
  <c r="AE113" i="15"/>
  <c r="AA166" i="15"/>
  <c r="AA113" i="15"/>
  <c r="W166" i="15"/>
  <c r="W113" i="15"/>
  <c r="O166" i="15"/>
  <c r="O113" i="15"/>
  <c r="G166" i="15"/>
  <c r="G113" i="15"/>
  <c r="AI165" i="15"/>
  <c r="W165" i="15"/>
  <c r="W112" i="15"/>
  <c r="S165" i="15"/>
  <c r="G112" i="15"/>
  <c r="AI110" i="15"/>
  <c r="AE163" i="15"/>
  <c r="AA110" i="15"/>
  <c r="S110" i="15"/>
  <c r="O163" i="15"/>
  <c r="O110" i="15"/>
  <c r="AI109" i="15"/>
  <c r="AA162" i="15"/>
  <c r="AA109" i="15"/>
  <c r="W109" i="15"/>
  <c r="S109" i="15"/>
  <c r="K109" i="15"/>
  <c r="G109" i="15"/>
  <c r="AI161" i="15"/>
  <c r="S161" i="15"/>
  <c r="O161" i="15"/>
  <c r="AM106" i="15"/>
  <c r="AE106" i="15"/>
  <c r="AA106" i="15"/>
  <c r="W159" i="15"/>
  <c r="W196" i="15" s="1"/>
  <c r="W106" i="15"/>
  <c r="O106" i="15"/>
  <c r="K106" i="15"/>
  <c r="G159" i="15"/>
  <c r="AM105" i="15"/>
  <c r="AI158" i="15"/>
  <c r="AI105" i="15"/>
  <c r="AE158" i="15"/>
  <c r="AE105" i="15"/>
  <c r="AA158" i="15"/>
  <c r="AA105" i="15"/>
  <c r="W158" i="15"/>
  <c r="W105" i="15"/>
  <c r="S158" i="15"/>
  <c r="S105" i="15"/>
  <c r="O158" i="15"/>
  <c r="O105" i="15"/>
  <c r="K158" i="15"/>
  <c r="G105" i="15"/>
  <c r="AI157" i="15"/>
  <c r="AA157" i="15"/>
  <c r="S157" i="15"/>
  <c r="K157" i="15"/>
  <c r="AI156" i="15"/>
  <c r="AA156" i="15"/>
  <c r="S156" i="15"/>
  <c r="K156" i="15"/>
  <c r="K195" i="15" s="1"/>
  <c r="K222" i="15" s="1"/>
  <c r="AI154" i="15"/>
  <c r="AI101" i="15"/>
  <c r="AE154" i="15"/>
  <c r="AE101" i="15"/>
  <c r="AA101" i="15"/>
  <c r="W154" i="15"/>
  <c r="W101" i="15"/>
  <c r="S154" i="15"/>
  <c r="S101" i="15"/>
  <c r="O154" i="15"/>
  <c r="O101" i="15"/>
  <c r="K101" i="15"/>
  <c r="G154" i="15"/>
  <c r="C154" i="15"/>
  <c r="C101" i="15"/>
  <c r="AE153" i="15"/>
  <c r="AE100" i="15"/>
  <c r="AA153" i="15"/>
  <c r="AA100" i="15"/>
  <c r="W153" i="15"/>
  <c r="S153" i="15"/>
  <c r="O153" i="15"/>
  <c r="K153" i="15"/>
  <c r="K100" i="15"/>
  <c r="G153" i="15"/>
  <c r="AI152" i="15"/>
  <c r="AI99" i="15"/>
  <c r="AE99" i="15"/>
  <c r="AA99" i="15"/>
  <c r="W99" i="15"/>
  <c r="S152" i="15"/>
  <c r="S99" i="15"/>
  <c r="C152" i="15"/>
  <c r="C99" i="15"/>
  <c r="C151" i="15"/>
  <c r="C98" i="15"/>
  <c r="AI97" i="15"/>
  <c r="AA150" i="15"/>
  <c r="AA97" i="15"/>
  <c r="W97" i="15"/>
  <c r="S97" i="15"/>
  <c r="O97" i="15"/>
  <c r="K150" i="15"/>
  <c r="K97" i="15"/>
  <c r="G97" i="15"/>
  <c r="C150" i="15"/>
  <c r="C97" i="15"/>
  <c r="AM149" i="15"/>
  <c r="AM185" i="15"/>
  <c r="AI149" i="15"/>
  <c r="W149" i="15"/>
  <c r="S149" i="15"/>
  <c r="K149" i="15"/>
  <c r="G149" i="15"/>
  <c r="AM148" i="15"/>
  <c r="AM95" i="15"/>
  <c r="AI148" i="15"/>
  <c r="AI95" i="15"/>
  <c r="AE95" i="15"/>
  <c r="AA148" i="15"/>
  <c r="AA185" i="15" s="1"/>
  <c r="AA212" i="15" s="1"/>
  <c r="AA95" i="15"/>
  <c r="W148" i="15"/>
  <c r="W95" i="15"/>
  <c r="S148" i="15"/>
  <c r="S95" i="15"/>
  <c r="O95" i="15"/>
  <c r="K148" i="15"/>
  <c r="K95" i="15"/>
  <c r="G148" i="15"/>
  <c r="G185" i="15" s="1"/>
  <c r="G212" i="15" s="1"/>
  <c r="G95" i="15"/>
  <c r="AM93" i="15"/>
  <c r="AI146" i="15"/>
  <c r="AI93" i="15"/>
  <c r="AE146" i="15"/>
  <c r="AE93" i="15"/>
  <c r="AA146" i="15"/>
  <c r="AA93" i="15"/>
  <c r="W146" i="15"/>
  <c r="W93" i="15"/>
  <c r="S146" i="15"/>
  <c r="S93" i="15"/>
  <c r="O146" i="15"/>
  <c r="O184" i="15" s="1"/>
  <c r="O93" i="15"/>
  <c r="K146" i="15"/>
  <c r="G146" i="15"/>
  <c r="G93" i="15"/>
  <c r="C146" i="15"/>
  <c r="C93" i="15"/>
  <c r="AI92" i="15"/>
  <c r="AE145" i="15"/>
  <c r="AE92" i="15"/>
  <c r="AA92" i="15"/>
  <c r="W145" i="15"/>
  <c r="W183" i="15" s="1"/>
  <c r="W201" i="15" s="1"/>
  <c r="W92" i="15"/>
  <c r="S92" i="15"/>
  <c r="O145" i="15"/>
  <c r="O92" i="15"/>
  <c r="K92" i="15"/>
  <c r="G145" i="15"/>
  <c r="G92" i="15"/>
  <c r="AH144" i="15"/>
  <c r="AH183" i="15" s="1"/>
  <c r="AH210" i="15" s="1"/>
  <c r="AH91" i="15"/>
  <c r="AD144" i="15"/>
  <c r="AD183" i="15" s="1"/>
  <c r="AD91" i="15"/>
  <c r="Z144" i="15"/>
  <c r="V91" i="15"/>
  <c r="R144" i="15"/>
  <c r="R183" i="15"/>
  <c r="R210" i="15"/>
  <c r="R91" i="15"/>
  <c r="N91" i="15"/>
  <c r="J144" i="15"/>
  <c r="J91" i="15"/>
  <c r="F91" i="15"/>
  <c r="AL89" i="15"/>
  <c r="AH142" i="15"/>
  <c r="AH89" i="15"/>
  <c r="AD89" i="15"/>
  <c r="Z142" i="15"/>
  <c r="Z89" i="15"/>
  <c r="V142" i="15"/>
  <c r="V89" i="15"/>
  <c r="R142" i="15"/>
  <c r="R89" i="15"/>
  <c r="N89" i="15"/>
  <c r="J142" i="15"/>
  <c r="J89" i="15"/>
  <c r="F142" i="15"/>
  <c r="F89" i="15"/>
  <c r="B142" i="15"/>
  <c r="B89" i="15"/>
  <c r="B181" i="15"/>
  <c r="B128" i="15"/>
  <c r="AD180" i="15"/>
  <c r="AD192" i="15" s="1"/>
  <c r="AD127" i="15"/>
  <c r="V180" i="15"/>
  <c r="V192" i="15"/>
  <c r="V127" i="15"/>
  <c r="N180" i="15"/>
  <c r="N192" i="15" s="1"/>
  <c r="N127" i="15"/>
  <c r="F180" i="15"/>
  <c r="F192" i="15" s="1"/>
  <c r="F127" i="15"/>
  <c r="AH125" i="15"/>
  <c r="AD178" i="15"/>
  <c r="AD190" i="15"/>
  <c r="AD217" i="15" s="1"/>
  <c r="AD125" i="15"/>
  <c r="V178" i="15"/>
  <c r="V190" i="15" s="1"/>
  <c r="V217" i="15" s="1"/>
  <c r="V125" i="15"/>
  <c r="R125" i="15"/>
  <c r="N178" i="15"/>
  <c r="N190" i="15" s="1"/>
  <c r="N125" i="15"/>
  <c r="F178" i="15"/>
  <c r="F190" i="15" s="1"/>
  <c r="F217" i="15" s="1"/>
  <c r="F125" i="15"/>
  <c r="B178" i="15"/>
  <c r="B125" i="15"/>
  <c r="AD177" i="15"/>
  <c r="AD189" i="15" s="1"/>
  <c r="AD124" i="15"/>
  <c r="Z124" i="15"/>
  <c r="V177" i="15"/>
  <c r="V189" i="15" s="1"/>
  <c r="V124" i="15"/>
  <c r="N177" i="15"/>
  <c r="N189" i="15"/>
  <c r="N124" i="15"/>
  <c r="J124" i="15"/>
  <c r="F177" i="15"/>
  <c r="F189" i="15"/>
  <c r="F216" i="15" s="1"/>
  <c r="F124" i="15"/>
  <c r="AH123" i="15"/>
  <c r="AD176" i="15"/>
  <c r="AD188" i="15"/>
  <c r="AD123" i="15"/>
  <c r="V176" i="15"/>
  <c r="V188" i="15"/>
  <c r="V215" i="15" s="1"/>
  <c r="V123" i="15"/>
  <c r="R123" i="15"/>
  <c r="N176" i="15"/>
  <c r="N188" i="15"/>
  <c r="N215" i="15" s="1"/>
  <c r="N123" i="15"/>
  <c r="F176" i="15"/>
  <c r="F188" i="15" s="1"/>
  <c r="F215" i="15" s="1"/>
  <c r="F123" i="15"/>
  <c r="B175" i="15"/>
  <c r="B122" i="15"/>
  <c r="AH121" i="15"/>
  <c r="AD174" i="15"/>
  <c r="AD186" i="15"/>
  <c r="AD121" i="15"/>
  <c r="Z121" i="15"/>
  <c r="R121" i="15"/>
  <c r="N174" i="15"/>
  <c r="N186" i="15"/>
  <c r="N121" i="15"/>
  <c r="J121" i="15"/>
  <c r="B174" i="15"/>
  <c r="B121" i="15"/>
  <c r="M177" i="15"/>
  <c r="M189" i="15" s="1"/>
  <c r="M216" i="15" s="1"/>
  <c r="M124" i="15"/>
  <c r="W189" i="15"/>
  <c r="W124" i="15"/>
  <c r="J125" i="15"/>
  <c r="Z178" i="15"/>
  <c r="Z190" i="15"/>
  <c r="Z217" i="15" s="1"/>
  <c r="Z125" i="15"/>
  <c r="U179" i="15"/>
  <c r="U191" i="15"/>
  <c r="U126" i="15"/>
  <c r="J127" i="15"/>
  <c r="R127" i="15"/>
  <c r="Z127" i="15"/>
  <c r="O181" i="15"/>
  <c r="O193" i="15" s="1"/>
  <c r="O220" i="15" s="1"/>
  <c r="O128" i="15"/>
  <c r="W181" i="15"/>
  <c r="W193" i="15"/>
  <c r="W220" i="15" s="1"/>
  <c r="W128" i="15"/>
  <c r="AE181" i="15"/>
  <c r="AE193" i="15" s="1"/>
  <c r="AE220" i="15"/>
  <c r="AE128" i="15"/>
  <c r="B164" i="15"/>
  <c r="AH118" i="15"/>
  <c r="Z118" i="15"/>
  <c r="V118" i="15"/>
  <c r="N118" i="15"/>
  <c r="J118" i="15"/>
  <c r="F118" i="15"/>
  <c r="AL114" i="15"/>
  <c r="AH114" i="15"/>
  <c r="AD167" i="15"/>
  <c r="AD114" i="15"/>
  <c r="Z114" i="15"/>
  <c r="V114" i="15"/>
  <c r="R114" i="15"/>
  <c r="N167" i="15"/>
  <c r="N198" i="15" s="1"/>
  <c r="N225" i="15" s="1"/>
  <c r="N114" i="15"/>
  <c r="F114" i="15"/>
  <c r="AH163" i="15"/>
  <c r="AH110" i="15"/>
  <c r="AD163" i="15"/>
  <c r="AD110" i="15"/>
  <c r="Z163" i="15"/>
  <c r="Z110" i="15"/>
  <c r="V163" i="15"/>
  <c r="V110" i="15"/>
  <c r="R163" i="15"/>
  <c r="R110" i="15"/>
  <c r="N163" i="15"/>
  <c r="N110" i="15"/>
  <c r="J110" i="15"/>
  <c r="F163" i="15"/>
  <c r="F110" i="15"/>
  <c r="AL159" i="15"/>
  <c r="AL106" i="15"/>
  <c r="AH106" i="15"/>
  <c r="AD159" i="15"/>
  <c r="AD106" i="15"/>
  <c r="Z106" i="15"/>
  <c r="V159" i="15"/>
  <c r="V106" i="15"/>
  <c r="N159" i="15"/>
  <c r="J106" i="15"/>
  <c r="F159" i="15"/>
  <c r="F106" i="15"/>
  <c r="AG180" i="15"/>
  <c r="AG192" i="15" s="1"/>
  <c r="AG219" i="15" s="1"/>
  <c r="AG127" i="15"/>
  <c r="AC180" i="15"/>
  <c r="AC192" i="15" s="1"/>
  <c r="AC127" i="15"/>
  <c r="Y180" i="15"/>
  <c r="Y192" i="15"/>
  <c r="Y219" i="15" s="1"/>
  <c r="Y127" i="15"/>
  <c r="U180" i="15"/>
  <c r="U192" i="15"/>
  <c r="U219" i="15" s="1"/>
  <c r="U127" i="15"/>
  <c r="Q180" i="15"/>
  <c r="Q192" i="15" s="1"/>
  <c r="Q219" i="15" s="1"/>
  <c r="Q127" i="15"/>
  <c r="M180" i="15"/>
  <c r="M192" i="15" s="1"/>
  <c r="M127" i="15"/>
  <c r="I180" i="15"/>
  <c r="I192" i="15" s="1"/>
  <c r="I127" i="15"/>
  <c r="E180" i="15"/>
  <c r="E192" i="15" s="1"/>
  <c r="E219" i="15" s="1"/>
  <c r="E127" i="15"/>
  <c r="AG178" i="15"/>
  <c r="AG190" i="15" s="1"/>
  <c r="AG217" i="15" s="1"/>
  <c r="AG125" i="15"/>
  <c r="AC178" i="15"/>
  <c r="AC190" i="15" s="1"/>
  <c r="AC125" i="15"/>
  <c r="Y178" i="15"/>
  <c r="Y190" i="15"/>
  <c r="Y217" i="15" s="1"/>
  <c r="Y125" i="15"/>
  <c r="U178" i="15"/>
  <c r="U190" i="15" s="1"/>
  <c r="U217" i="15" s="1"/>
  <c r="U125" i="15"/>
  <c r="Q178" i="15"/>
  <c r="Q190" i="15" s="1"/>
  <c r="Q125" i="15"/>
  <c r="I178" i="15"/>
  <c r="I190" i="15" s="1"/>
  <c r="I125" i="15"/>
  <c r="E178" i="15"/>
  <c r="E190" i="15" s="1"/>
  <c r="E125" i="15"/>
  <c r="AG174" i="15"/>
  <c r="AG186" i="15"/>
  <c r="AG121" i="15"/>
  <c r="AC121" i="15"/>
  <c r="U174" i="15"/>
  <c r="U186" i="15" s="1"/>
  <c r="U121" i="15"/>
  <c r="Q174" i="15"/>
  <c r="Q186" i="15" s="1"/>
  <c r="Q121" i="15"/>
  <c r="M174" i="15"/>
  <c r="M186" i="15"/>
  <c r="M121" i="15"/>
  <c r="I174" i="15"/>
  <c r="I186" i="15"/>
  <c r="I121" i="15"/>
  <c r="E174" i="15"/>
  <c r="E186" i="15" s="1"/>
  <c r="E213" i="15" s="1"/>
  <c r="E121" i="15"/>
  <c r="AD93" i="15"/>
  <c r="O94" i="15"/>
  <c r="AL97" i="15"/>
  <c r="AF99" i="15"/>
  <c r="Z101" i="15"/>
  <c r="M109" i="15"/>
  <c r="N113" i="15"/>
  <c r="AL118" i="15"/>
  <c r="AE119" i="15"/>
  <c r="X120" i="15"/>
  <c r="M126" i="15"/>
  <c r="AH127" i="15"/>
  <c r="AB128" i="15"/>
  <c r="P123" i="15"/>
  <c r="J123" i="15"/>
  <c r="N93" i="15"/>
  <c r="AB95" i="15"/>
  <c r="V97" i="15"/>
  <c r="J101" i="15"/>
  <c r="R105" i="15"/>
  <c r="T109" i="15"/>
  <c r="L110" i="15"/>
  <c r="H115" i="15"/>
  <c r="G128" i="15"/>
  <c r="AN161" i="15"/>
  <c r="AN120" i="15"/>
  <c r="AJ120" i="15"/>
  <c r="AB120" i="15"/>
  <c r="T120" i="15"/>
  <c r="P173" i="15"/>
  <c r="P120" i="15"/>
  <c r="L120" i="15"/>
  <c r="H120" i="15"/>
  <c r="AN172" i="15"/>
  <c r="AN119" i="15"/>
  <c r="AN171" i="15"/>
  <c r="AN118" i="15"/>
  <c r="AN170" i="15"/>
  <c r="AN117" i="15"/>
  <c r="AF116" i="15"/>
  <c r="AB116" i="15"/>
  <c r="X169" i="15"/>
  <c r="X116" i="15"/>
  <c r="T169" i="15"/>
  <c r="L116" i="15"/>
  <c r="H116" i="15"/>
  <c r="AF165" i="15"/>
  <c r="AF112" i="15"/>
  <c r="AB165" i="15"/>
  <c r="T165" i="15"/>
  <c r="P165" i="15"/>
  <c r="P112" i="15"/>
  <c r="L165" i="15"/>
  <c r="AJ161" i="15"/>
  <c r="AF161" i="15"/>
  <c r="AB161" i="15"/>
  <c r="X161" i="15"/>
  <c r="T161" i="15"/>
  <c r="P161" i="15"/>
  <c r="H161" i="15"/>
  <c r="AN159" i="15"/>
  <c r="AN105" i="15"/>
  <c r="AN158" i="15"/>
  <c r="AN153" i="15"/>
  <c r="AN100" i="15"/>
  <c r="AN99" i="15"/>
  <c r="AN97" i="15"/>
  <c r="AN150" i="15"/>
  <c r="AN147" i="15"/>
  <c r="AN94" i="15"/>
  <c r="AI127" i="15"/>
  <c r="AE180" i="15"/>
  <c r="AE192" i="15"/>
  <c r="AE219" i="15" s="1"/>
  <c r="AE127" i="15"/>
  <c r="W219" i="15"/>
  <c r="W127" i="15"/>
  <c r="S127" i="15"/>
  <c r="O180" i="15"/>
  <c r="O192" i="15" s="1"/>
  <c r="O219" i="15" s="1"/>
  <c r="O127" i="15"/>
  <c r="K127" i="15"/>
  <c r="G127" i="15"/>
  <c r="AI125" i="15"/>
  <c r="AE178" i="15"/>
  <c r="AE190" i="15" s="1"/>
  <c r="AE217" i="15" s="1"/>
  <c r="AE125" i="15"/>
  <c r="AI176" i="15"/>
  <c r="AI188" i="15"/>
  <c r="AI215" i="15" s="1"/>
  <c r="AI123" i="15"/>
  <c r="AE176" i="15"/>
  <c r="AE188" i="15"/>
  <c r="AE215" i="15" s="1"/>
  <c r="AE123" i="15"/>
  <c r="AA123" i="15"/>
  <c r="W188" i="15"/>
  <c r="W123" i="15"/>
  <c r="O176" i="15"/>
  <c r="O188" i="15"/>
  <c r="O215" i="15"/>
  <c r="O123" i="15"/>
  <c r="K123" i="15"/>
  <c r="G123" i="15"/>
  <c r="AN93" i="15"/>
  <c r="L95" i="15"/>
  <c r="F97" i="15"/>
  <c r="AI98" i="15"/>
  <c r="R106" i="15"/>
  <c r="K107" i="15"/>
  <c r="Z122" i="15"/>
  <c r="S123" i="15"/>
  <c r="L124" i="15"/>
  <c r="Z126" i="15"/>
  <c r="AK170" i="15"/>
  <c r="AK117" i="15"/>
  <c r="AG170" i="15"/>
  <c r="AG117" i="15"/>
  <c r="AC170" i="15"/>
  <c r="AC117" i="15"/>
  <c r="Y170" i="15"/>
  <c r="Y117" i="15"/>
  <c r="U170" i="15"/>
  <c r="Q170" i="15"/>
  <c r="Q117" i="15"/>
  <c r="M170" i="15"/>
  <c r="M117" i="15"/>
  <c r="I170" i="15"/>
  <c r="I117" i="15"/>
  <c r="E170" i="15"/>
  <c r="E117" i="15"/>
  <c r="AG166" i="15"/>
  <c r="AG113" i="15"/>
  <c r="AC113" i="15"/>
  <c r="Y166" i="15"/>
  <c r="Y113" i="15"/>
  <c r="U113" i="15"/>
  <c r="Q166" i="15"/>
  <c r="Q113" i="15"/>
  <c r="M113" i="15"/>
  <c r="I166" i="15"/>
  <c r="I113" i="15"/>
  <c r="E166" i="15"/>
  <c r="E113" i="15"/>
  <c r="AG162" i="15"/>
  <c r="AG109" i="15"/>
  <c r="AC162" i="15"/>
  <c r="Y109" i="15"/>
  <c r="U162" i="15"/>
  <c r="U109" i="15"/>
  <c r="Q162" i="15"/>
  <c r="Q109" i="15"/>
  <c r="I162" i="15"/>
  <c r="I109" i="15"/>
  <c r="AN89" i="15"/>
  <c r="AN142" i="15"/>
  <c r="AF128" i="15"/>
  <c r="X181" i="15"/>
  <c r="X193" i="15" s="1"/>
  <c r="X220" i="15" s="1"/>
  <c r="X128" i="15"/>
  <c r="P128" i="15"/>
  <c r="L181" i="15"/>
  <c r="L193" i="15" s="1"/>
  <c r="L220" i="15" s="1"/>
  <c r="L128" i="15"/>
  <c r="H181" i="15"/>
  <c r="H193" i="15" s="1"/>
  <c r="H128" i="15"/>
  <c r="AF179" i="15"/>
  <c r="AF191" i="15"/>
  <c r="AF218" i="15"/>
  <c r="AF126" i="15"/>
  <c r="AB179" i="15"/>
  <c r="AB191" i="15"/>
  <c r="AB218" i="15" s="1"/>
  <c r="AB126" i="15"/>
  <c r="X179" i="15"/>
  <c r="X191" i="15"/>
  <c r="X126" i="15"/>
  <c r="T179" i="15"/>
  <c r="T191" i="15" s="1"/>
  <c r="T218" i="15" s="1"/>
  <c r="T126" i="15"/>
  <c r="P126" i="15"/>
  <c r="L179" i="15"/>
  <c r="L191" i="15" s="1"/>
  <c r="L126" i="15"/>
  <c r="H179" i="15"/>
  <c r="H191" i="15" s="1"/>
  <c r="H218" i="15" s="1"/>
  <c r="H126" i="15"/>
  <c r="AF177" i="15"/>
  <c r="AF189" i="15" s="1"/>
  <c r="AF216" i="15" s="1"/>
  <c r="AF124" i="15"/>
  <c r="AB177" i="15"/>
  <c r="AB189" i="15"/>
  <c r="AB124" i="15"/>
  <c r="X177" i="15"/>
  <c r="X189" i="15" s="1"/>
  <c r="X124" i="15"/>
  <c r="P124" i="15"/>
  <c r="H177" i="15"/>
  <c r="H189" i="15" s="1"/>
  <c r="H216" i="15" s="1"/>
  <c r="H124" i="15"/>
  <c r="C177" i="15"/>
  <c r="C124" i="15"/>
  <c r="B123" i="15"/>
  <c r="B119" i="15"/>
  <c r="B172" i="15"/>
  <c r="B115" i="15"/>
  <c r="B160" i="15"/>
  <c r="B107" i="15"/>
  <c r="C153" i="15"/>
  <c r="C100" i="15"/>
  <c r="B95" i="15"/>
  <c r="B148" i="15"/>
  <c r="B144" i="15"/>
  <c r="B91" i="15"/>
  <c r="D146" i="15"/>
  <c r="D184" i="15" s="1"/>
  <c r="D93" i="15"/>
  <c r="D150" i="15"/>
  <c r="D97" i="15"/>
  <c r="D154" i="15"/>
  <c r="D101" i="15"/>
  <c r="D105" i="15"/>
  <c r="D162" i="15"/>
  <c r="D109" i="15"/>
  <c r="D113" i="15"/>
  <c r="D170" i="15"/>
  <c r="D117" i="15"/>
  <c r="E142" i="15"/>
  <c r="E89" i="15"/>
  <c r="I89" i="15"/>
  <c r="I142" i="15"/>
  <c r="M142" i="15"/>
  <c r="M182" i="15" s="1"/>
  <c r="M89" i="15"/>
  <c r="U142" i="15"/>
  <c r="U89" i="15"/>
  <c r="Y89" i="15"/>
  <c r="AC89" i="15"/>
  <c r="AG89" i="15"/>
  <c r="AK89" i="15"/>
  <c r="F143" i="15"/>
  <c r="J143" i="15"/>
  <c r="N143" i="15"/>
  <c r="R143" i="15"/>
  <c r="V143" i="15"/>
  <c r="V90" i="15"/>
  <c r="Z143" i="15"/>
  <c r="AD143" i="15"/>
  <c r="AH143" i="15"/>
  <c r="AH90" i="15"/>
  <c r="AL143" i="15"/>
  <c r="G144" i="15"/>
  <c r="G183" i="15"/>
  <c r="G91" i="15"/>
  <c r="K91" i="15"/>
  <c r="O144" i="15"/>
  <c r="O91" i="15"/>
  <c r="S91" i="15"/>
  <c r="W144" i="15"/>
  <c r="W91" i="15"/>
  <c r="AA91" i="15"/>
  <c r="AE144" i="15"/>
  <c r="AE91" i="15"/>
  <c r="AI91" i="15"/>
  <c r="F146" i="15"/>
  <c r="F93" i="15"/>
  <c r="J146" i="15"/>
  <c r="J93" i="15"/>
  <c r="R146" i="15"/>
  <c r="R184" i="15" s="1"/>
  <c r="R93" i="15"/>
  <c r="V146" i="15"/>
  <c r="V184" i="15"/>
  <c r="Z146" i="15"/>
  <c r="Z93" i="15"/>
  <c r="AH146" i="15"/>
  <c r="AH93" i="15"/>
  <c r="AL146" i="15"/>
  <c r="AL184" i="15" s="1"/>
  <c r="AL93" i="15"/>
  <c r="G94" i="15"/>
  <c r="K147" i="15"/>
  <c r="K94" i="15"/>
  <c r="S147" i="15"/>
  <c r="S94" i="15"/>
  <c r="W147" i="15"/>
  <c r="W94" i="15"/>
  <c r="AA147" i="15"/>
  <c r="AA94" i="15"/>
  <c r="AI147" i="15"/>
  <c r="AI94" i="15"/>
  <c r="AM147" i="15"/>
  <c r="AM94" i="15"/>
  <c r="H148" i="15"/>
  <c r="H95" i="15"/>
  <c r="P148" i="15"/>
  <c r="P185" i="15"/>
  <c r="P95" i="15"/>
  <c r="T95" i="15"/>
  <c r="X148" i="15"/>
  <c r="X95" i="15"/>
  <c r="AF148" i="15"/>
  <c r="AF95" i="15"/>
  <c r="AJ95" i="15"/>
  <c r="J150" i="15"/>
  <c r="J97" i="15"/>
  <c r="N97" i="15"/>
  <c r="R150" i="15"/>
  <c r="R97" i="15"/>
  <c r="Z150" i="15"/>
  <c r="Z97" i="15"/>
  <c r="AD150" i="15"/>
  <c r="AD194" i="15"/>
  <c r="AD97" i="15"/>
  <c r="AH150" i="15"/>
  <c r="AH97" i="15"/>
  <c r="G151" i="15"/>
  <c r="G98" i="15"/>
  <c r="K151" i="15"/>
  <c r="K98" i="15"/>
  <c r="W98" i="15"/>
  <c r="AA151" i="15"/>
  <c r="AA194" i="15"/>
  <c r="AA98" i="15"/>
  <c r="AE151" i="15"/>
  <c r="AE98" i="15"/>
  <c r="H99" i="15"/>
  <c r="L152" i="15"/>
  <c r="L99" i="15"/>
  <c r="T152" i="15"/>
  <c r="T99" i="15"/>
  <c r="AB152" i="15"/>
  <c r="AB99" i="15"/>
  <c r="AJ152" i="15"/>
  <c r="AJ99" i="15"/>
  <c r="F101" i="15"/>
  <c r="N154" i="15"/>
  <c r="N101" i="15"/>
  <c r="R101" i="15"/>
  <c r="V101" i="15"/>
  <c r="AD154" i="15"/>
  <c r="AD101" i="15"/>
  <c r="AH154" i="15"/>
  <c r="AH101" i="15"/>
  <c r="G155" i="15"/>
  <c r="G102" i="15"/>
  <c r="O155" i="15"/>
  <c r="O102" i="15"/>
  <c r="S155" i="15"/>
  <c r="W155" i="15"/>
  <c r="W102" i="15"/>
  <c r="AE155" i="15"/>
  <c r="AE102" i="15"/>
  <c r="AI155" i="15"/>
  <c r="AI102" i="15"/>
  <c r="L156" i="15"/>
  <c r="T156" i="15"/>
  <c r="AB156" i="15"/>
  <c r="AF156" i="15"/>
  <c r="F158" i="15"/>
  <c r="F196" i="15" s="1"/>
  <c r="F223" i="15" s="1"/>
  <c r="F105" i="15"/>
  <c r="J158" i="15"/>
  <c r="J105" i="15"/>
  <c r="N158" i="15"/>
  <c r="N105" i="15"/>
  <c r="V158" i="15"/>
  <c r="V105" i="15"/>
  <c r="Z158" i="15"/>
  <c r="Z105" i="15"/>
  <c r="AD158" i="15"/>
  <c r="AD105" i="15"/>
  <c r="AH105" i="15"/>
  <c r="H159" i="15"/>
  <c r="H106" i="15"/>
  <c r="S106" i="15"/>
  <c r="X159" i="15"/>
  <c r="X106" i="15"/>
  <c r="AI159" i="15"/>
  <c r="AI106" i="15"/>
  <c r="J160" i="15"/>
  <c r="AF107" i="15"/>
  <c r="G161" i="15"/>
  <c r="R161" i="15"/>
  <c r="W161" i="15"/>
  <c r="J162" i="15"/>
  <c r="J109" i="15"/>
  <c r="O162" i="15"/>
  <c r="O109" i="15"/>
  <c r="Z162" i="15"/>
  <c r="Z109" i="15"/>
  <c r="AE162" i="15"/>
  <c r="AE109" i="15"/>
  <c r="G163" i="15"/>
  <c r="W163" i="15"/>
  <c r="W110" i="15"/>
  <c r="AB110" i="15"/>
  <c r="N164" i="15"/>
  <c r="N111" i="15"/>
  <c r="AD111" i="15"/>
  <c r="V112" i="15"/>
  <c r="H166" i="15"/>
  <c r="H113" i="15"/>
  <c r="S113" i="15"/>
  <c r="AD166" i="15"/>
  <c r="AD113" i="15"/>
  <c r="K167" i="15"/>
  <c r="K114" i="15"/>
  <c r="P167" i="15"/>
  <c r="P114" i="15"/>
  <c r="AA114" i="15"/>
  <c r="AF114" i="15"/>
  <c r="R168" i="15"/>
  <c r="R115" i="15"/>
  <c r="X115" i="15"/>
  <c r="AH168" i="15"/>
  <c r="AH115" i="15"/>
  <c r="J169" i="15"/>
  <c r="J116" i="15"/>
  <c r="Z169" i="15"/>
  <c r="G117" i="15"/>
  <c r="L170" i="15"/>
  <c r="L117" i="15"/>
  <c r="R170" i="15"/>
  <c r="R117" i="15"/>
  <c r="AB170" i="15"/>
  <c r="AB117" i="15"/>
  <c r="AH170" i="15"/>
  <c r="AH117" i="15"/>
  <c r="AM117" i="15"/>
  <c r="O171" i="15"/>
  <c r="O118" i="15"/>
  <c r="T171" i="15"/>
  <c r="AE171" i="15"/>
  <c r="AE118" i="15"/>
  <c r="AJ171" i="15"/>
  <c r="AJ118" i="15"/>
  <c r="F172" i="15"/>
  <c r="F119" i="15"/>
  <c r="L172" i="15"/>
  <c r="V172" i="15"/>
  <c r="V119" i="15"/>
  <c r="AB172" i="15"/>
  <c r="AL172" i="15"/>
  <c r="AL119" i="15"/>
  <c r="N173" i="15"/>
  <c r="N120" i="15"/>
  <c r="S173" i="15"/>
  <c r="S120" i="15"/>
  <c r="AD173" i="15"/>
  <c r="AI173" i="15"/>
  <c r="AI120" i="15"/>
  <c r="F174" i="15"/>
  <c r="F186" i="15" s="1"/>
  <c r="F213" i="15" s="1"/>
  <c r="F121" i="15"/>
  <c r="K121" i="15"/>
  <c r="V174" i="15"/>
  <c r="V186" i="15" s="1"/>
  <c r="V213" i="15"/>
  <c r="V121" i="15"/>
  <c r="AA121" i="15"/>
  <c r="M175" i="15"/>
  <c r="M187" i="15" s="1"/>
  <c r="M122" i="15"/>
  <c r="S122" i="15"/>
  <c r="AC175" i="15"/>
  <c r="AC187" i="15"/>
  <c r="AC214" i="15" s="1"/>
  <c r="AC122" i="15"/>
  <c r="AI122" i="15"/>
  <c r="E176" i="15"/>
  <c r="E188" i="15"/>
  <c r="E215" i="15"/>
  <c r="E123" i="15"/>
  <c r="U176" i="15"/>
  <c r="U188" i="15" s="1"/>
  <c r="U123" i="15"/>
  <c r="Z123" i="15"/>
  <c r="G124" i="15"/>
  <c r="R124" i="15"/>
  <c r="AC124" i="15"/>
  <c r="AH177" i="15"/>
  <c r="AH189" i="15"/>
  <c r="AH124" i="15"/>
  <c r="O178" i="15"/>
  <c r="O190" i="15" s="1"/>
  <c r="O125" i="15"/>
  <c r="AC179" i="15"/>
  <c r="AC191" i="15" s="1"/>
  <c r="AC218" i="15" s="1"/>
  <c r="AC126" i="15"/>
  <c r="AM172" i="15"/>
  <c r="AM119" i="15"/>
  <c r="AI172" i="15"/>
  <c r="AI119" i="15"/>
  <c r="AA172" i="15"/>
  <c r="AA119" i="15"/>
  <c r="W172" i="15"/>
  <c r="W119" i="15"/>
  <c r="S172" i="15"/>
  <c r="S119" i="15"/>
  <c r="O172" i="15"/>
  <c r="O119" i="15"/>
  <c r="K172" i="15"/>
  <c r="G172" i="15"/>
  <c r="G119" i="15"/>
  <c r="AI168" i="15"/>
  <c r="AI115" i="15"/>
  <c r="AE168" i="15"/>
  <c r="AE115" i="15"/>
  <c r="AA168" i="15"/>
  <c r="AA115" i="15"/>
  <c r="W168" i="15"/>
  <c r="W115" i="15"/>
  <c r="S168" i="15"/>
  <c r="S115" i="15"/>
  <c r="O168" i="15"/>
  <c r="O115" i="15"/>
  <c r="K168" i="15"/>
  <c r="K115" i="15"/>
  <c r="G168" i="15"/>
  <c r="G115" i="15"/>
  <c r="AI164" i="15"/>
  <c r="AI111" i="15"/>
  <c r="AE164" i="15"/>
  <c r="W164" i="15"/>
  <c r="W111" i="15"/>
  <c r="S164" i="15"/>
  <c r="O164" i="15"/>
  <c r="O111" i="15"/>
  <c r="G164" i="15"/>
  <c r="AI160" i="15"/>
  <c r="AE160" i="15"/>
  <c r="AE107" i="15"/>
  <c r="AA160" i="15"/>
  <c r="AA107" i="15"/>
  <c r="W160" i="15"/>
  <c r="O160" i="15"/>
  <c r="O107" i="15"/>
  <c r="G160" i="15"/>
  <c r="G107" i="15"/>
  <c r="AH128" i="15"/>
  <c r="AD181" i="15"/>
  <c r="AD193" i="15" s="1"/>
  <c r="AD128" i="15"/>
  <c r="Z128" i="15"/>
  <c r="V181" i="15"/>
  <c r="V193" i="15"/>
  <c r="V220" i="15" s="1"/>
  <c r="V128" i="15"/>
  <c r="R128" i="15"/>
  <c r="N181" i="15"/>
  <c r="N193" i="15" s="1"/>
  <c r="N220" i="15" s="1"/>
  <c r="N128" i="15"/>
  <c r="J128" i="15"/>
  <c r="F181" i="15"/>
  <c r="F193" i="15" s="1"/>
  <c r="F128" i="15"/>
  <c r="AD179" i="15"/>
  <c r="AD191" i="15" s="1"/>
  <c r="AD126" i="15"/>
  <c r="V179" i="15"/>
  <c r="V191" i="15"/>
  <c r="V218" i="15" s="1"/>
  <c r="V126" i="15"/>
  <c r="R179" i="15"/>
  <c r="R191" i="15" s="1"/>
  <c r="R218" i="15" s="1"/>
  <c r="R126" i="15"/>
  <c r="N179" i="15"/>
  <c r="N191" i="15" s="1"/>
  <c r="N126" i="15"/>
  <c r="J179" i="15"/>
  <c r="J191" i="15"/>
  <c r="J126" i="15"/>
  <c r="F179" i="15"/>
  <c r="F191" i="15" s="1"/>
  <c r="F218" i="15" s="1"/>
  <c r="F126" i="15"/>
  <c r="AH122" i="15"/>
  <c r="AD175" i="15"/>
  <c r="AD187" i="15" s="1"/>
  <c r="AD122" i="15"/>
  <c r="V175" i="15"/>
  <c r="V187" i="15" s="1"/>
  <c r="V214" i="15"/>
  <c r="V122" i="15"/>
  <c r="N175" i="15"/>
  <c r="N187" i="15" s="1"/>
  <c r="N214" i="15" s="1"/>
  <c r="N122" i="15"/>
  <c r="J122" i="15"/>
  <c r="F175" i="15"/>
  <c r="F187" i="15"/>
  <c r="F214" i="15" s="1"/>
  <c r="F122" i="15"/>
  <c r="AE94" i="15"/>
  <c r="S98" i="15"/>
  <c r="S107" i="15"/>
  <c r="E109" i="15"/>
  <c r="O116" i="15"/>
  <c r="AD118" i="15"/>
  <c r="T124" i="15"/>
  <c r="M125" i="15"/>
  <c r="E126" i="15"/>
  <c r="AH126" i="15"/>
  <c r="AA127" i="15"/>
  <c r="T128" i="15"/>
  <c r="AO16" i="1"/>
  <c r="AO37" i="1"/>
  <c r="AM16" i="1"/>
  <c r="AM37" i="1"/>
  <c r="AO13" i="1"/>
  <c r="AO34" i="1"/>
  <c r="AN18" i="1"/>
  <c r="AN39" i="1" s="1"/>
  <c r="AN7" i="1"/>
  <c r="AN28" i="1"/>
  <c r="E31" i="1"/>
  <c r="B37" i="15" s="1"/>
  <c r="B80" i="15" s="1"/>
  <c r="B176" i="15" s="1"/>
  <c r="E64" i="1"/>
  <c r="AU29" i="1"/>
  <c r="AU34" i="1"/>
  <c r="AU28" i="1"/>
  <c r="AU32" i="1"/>
  <c r="AJ5" i="6"/>
  <c r="AJ12" i="6" s="1"/>
  <c r="AJ11" i="6" s="1"/>
  <c r="AJ7" i="6"/>
  <c r="AH5" i="7"/>
  <c r="AH4" i="7" s="1"/>
  <c r="AH14" i="7" s="1"/>
  <c r="AH22" i="7" s="1"/>
  <c r="AJ4" i="7"/>
  <c r="AJ14" i="7"/>
  <c r="AK5" i="7"/>
  <c r="AK4" i="7" s="1"/>
  <c r="AK14" i="7" s="1"/>
  <c r="F119" i="1"/>
  <c r="C8" i="15" s="1"/>
  <c r="C51" i="15" s="1"/>
  <c r="AI23" i="7"/>
  <c r="AI21" i="7"/>
  <c r="AM23" i="7"/>
  <c r="AG22" i="7"/>
  <c r="AO53" i="5"/>
  <c r="AO88" i="5"/>
  <c r="AL100" i="15" s="1"/>
  <c r="AC53" i="5"/>
  <c r="AC88" i="5" s="1"/>
  <c r="Z100" i="15" s="1"/>
  <c r="W53" i="5"/>
  <c r="W88" i="5" s="1"/>
  <c r="Y53" i="5"/>
  <c r="Y88" i="5"/>
  <c r="V100" i="15" s="1"/>
  <c r="P53" i="5"/>
  <c r="P88" i="5"/>
  <c r="T53" i="5"/>
  <c r="T88" i="5" s="1"/>
  <c r="Q100" i="15" s="1"/>
  <c r="Z53" i="5"/>
  <c r="Z88" i="5" s="1"/>
  <c r="AA53" i="5"/>
  <c r="AA88" i="5"/>
  <c r="X100" i="15" s="1"/>
  <c r="L53" i="5"/>
  <c r="L88" i="5"/>
  <c r="AM53" i="5"/>
  <c r="AM88" i="5" s="1"/>
  <c r="AJ100" i="15" s="1"/>
  <c r="J53" i="5"/>
  <c r="J88" i="5"/>
  <c r="X53" i="5"/>
  <c r="X88" i="5"/>
  <c r="U100" i="15" s="1"/>
  <c r="AP53" i="5"/>
  <c r="AP88" i="5"/>
  <c r="AN53" i="5"/>
  <c r="AN88" i="5" s="1"/>
  <c r="AK100" i="15" s="1"/>
  <c r="R53" i="5"/>
  <c r="R88" i="5" s="1"/>
  <c r="O100" i="15" s="1"/>
  <c r="AG53" i="5"/>
  <c r="AG88" i="5"/>
  <c r="AD100" i="15" s="1"/>
  <c r="AI53" i="5"/>
  <c r="AI88" i="5"/>
  <c r="AF100" i="15" s="1"/>
  <c r="S53" i="5"/>
  <c r="S88" i="5" s="1"/>
  <c r="P100" i="15" s="1"/>
  <c r="G11" i="7"/>
  <c r="AO22" i="6"/>
  <c r="AN13" i="6" s="1"/>
  <c r="AN33" i="6" s="1"/>
  <c r="AL22" i="6"/>
  <c r="AN22" i="6"/>
  <c r="AM13" i="6" s="1"/>
  <c r="AM33" i="6" s="1"/>
  <c r="AP22" i="6"/>
  <c r="M53" i="5"/>
  <c r="M88" i="5" s="1"/>
  <c r="J100" i="15" s="1"/>
  <c r="G53" i="5"/>
  <c r="G88" i="5" s="1"/>
  <c r="AL53" i="5"/>
  <c r="AL88" i="5"/>
  <c r="AI100" i="15" s="1"/>
  <c r="H53" i="5"/>
  <c r="H88" i="5"/>
  <c r="AE53" i="5"/>
  <c r="AE88" i="5" s="1"/>
  <c r="AI27" i="6"/>
  <c r="AH17" i="6" s="1"/>
  <c r="AH36" i="6" s="1"/>
  <c r="AO25" i="6"/>
  <c r="AN15" i="6" s="1"/>
  <c r="AP25" i="6"/>
  <c r="AO15" i="6" s="1"/>
  <c r="AN25" i="6"/>
  <c r="AM15" i="6" s="1"/>
  <c r="AM34" i="6" s="1"/>
  <c r="AK27" i="6"/>
  <c r="AJ17" i="6"/>
  <c r="AJ36" i="6"/>
  <c r="AJ22" i="6"/>
  <c r="AI13" i="6"/>
  <c r="AI33" i="6" s="1"/>
  <c r="AL26" i="6"/>
  <c r="AP65" i="5"/>
  <c r="AP100" i="5"/>
  <c r="X65" i="5"/>
  <c r="X100" i="5"/>
  <c r="U112" i="15" s="1"/>
  <c r="V60" i="5"/>
  <c r="V95" i="5"/>
  <c r="P60" i="5"/>
  <c r="P95" i="5" s="1"/>
  <c r="M107" i="15" s="1"/>
  <c r="AF60" i="5"/>
  <c r="AF95" i="5" s="1"/>
  <c r="AC107" i="15" s="1"/>
  <c r="J64" i="5"/>
  <c r="J99" i="5"/>
  <c r="G111" i="15" s="1"/>
  <c r="V64" i="5"/>
  <c r="V99" i="5"/>
  <c r="S111" i="15" s="1"/>
  <c r="AH64" i="5"/>
  <c r="AH99" i="5" s="1"/>
  <c r="AE111" i="15" s="1"/>
  <c r="N64" i="5"/>
  <c r="N99" i="5" s="1"/>
  <c r="K111" i="15" s="1"/>
  <c r="T64" i="5"/>
  <c r="T99" i="5"/>
  <c r="Q111" i="15" s="1"/>
  <c r="H64" i="5"/>
  <c r="H99" i="5"/>
  <c r="E111" i="15" s="1"/>
  <c r="AF64" i="5"/>
  <c r="AF99" i="5" s="1"/>
  <c r="AC111" i="15" s="1"/>
  <c r="AH65" i="5"/>
  <c r="AH100" i="5"/>
  <c r="AE112" i="15" s="1"/>
  <c r="AE65" i="5"/>
  <c r="AE100" i="5"/>
  <c r="AB112" i="15" s="1"/>
  <c r="AL65" i="5"/>
  <c r="AL100" i="5"/>
  <c r="AI112" i="15" s="1"/>
  <c r="AA65" i="5"/>
  <c r="AA100" i="5" s="1"/>
  <c r="X112" i="15" s="1"/>
  <c r="K65" i="5"/>
  <c r="K100" i="5"/>
  <c r="H112" i="15" s="1"/>
  <c r="AN65" i="5"/>
  <c r="AN100" i="5"/>
  <c r="H65" i="5"/>
  <c r="H100" i="5"/>
  <c r="E112" i="15" s="1"/>
  <c r="AJ65" i="5"/>
  <c r="AJ100" i="5" s="1"/>
  <c r="AG112" i="15" s="1"/>
  <c r="U65" i="5"/>
  <c r="U100" i="5" s="1"/>
  <c r="R112" i="15" s="1"/>
  <c r="M65" i="5"/>
  <c r="M100" i="5"/>
  <c r="J112" i="15" s="1"/>
  <c r="AD65" i="5"/>
  <c r="AD100" i="5"/>
  <c r="AA112" i="15" s="1"/>
  <c r="T65" i="5"/>
  <c r="T100" i="5" s="1"/>
  <c r="Q112" i="15" s="1"/>
  <c r="R65" i="5"/>
  <c r="R100" i="5" s="1"/>
  <c r="O112" i="15" s="1"/>
  <c r="AB65" i="5"/>
  <c r="AB100" i="5"/>
  <c r="Y112" i="15" s="1"/>
  <c r="AK65" i="5"/>
  <c r="AK100" i="5"/>
  <c r="AH112" i="15" s="1"/>
  <c r="N65" i="5"/>
  <c r="N100" i="5" s="1"/>
  <c r="K112" i="15" s="1"/>
  <c r="AC65" i="5"/>
  <c r="AC100" i="5" s="1"/>
  <c r="Z112" i="15" s="1"/>
  <c r="W65" i="5"/>
  <c r="W100" i="5"/>
  <c r="T112" i="15" s="1"/>
  <c r="AI60" i="5"/>
  <c r="AI95" i="5"/>
  <c r="AQ60" i="5"/>
  <c r="AQ95" i="5" s="1"/>
  <c r="AN107" i="15" s="1"/>
  <c r="S60" i="5"/>
  <c r="S95" i="5"/>
  <c r="P107" i="15" s="1"/>
  <c r="AM60" i="5"/>
  <c r="AM95" i="5"/>
  <c r="AJ107" i="15" s="1"/>
  <c r="W60" i="5"/>
  <c r="W95" i="5"/>
  <c r="T107" i="15" s="1"/>
  <c r="X60" i="5"/>
  <c r="X95" i="5" s="1"/>
  <c r="U107" i="15" s="1"/>
  <c r="AP60" i="5"/>
  <c r="AP95" i="5" s="1"/>
  <c r="AM107" i="15" s="1"/>
  <c r="U60" i="5"/>
  <c r="U95" i="5"/>
  <c r="R107" i="15" s="1"/>
  <c r="AN60" i="5"/>
  <c r="AN95" i="5"/>
  <c r="AK107" i="15" s="1"/>
  <c r="H60" i="5"/>
  <c r="H95" i="5" s="1"/>
  <c r="E107" i="15" s="1"/>
  <c r="Z60" i="5"/>
  <c r="Z95" i="5" s="1"/>
  <c r="W107" i="15" s="1"/>
  <c r="AJ60" i="5"/>
  <c r="AJ95" i="5"/>
  <c r="AG107" i="15" s="1"/>
  <c r="L60" i="5"/>
  <c r="L95" i="5"/>
  <c r="I107" i="15" s="1"/>
  <c r="I60" i="5"/>
  <c r="I95" i="5" s="1"/>
  <c r="F107" i="15" s="1"/>
  <c r="Y60" i="5"/>
  <c r="Y95" i="5"/>
  <c r="V107" i="15" s="1"/>
  <c r="G60" i="5"/>
  <c r="G95" i="5"/>
  <c r="D107" i="15" s="1"/>
  <c r="AL60" i="5"/>
  <c r="AL95" i="5"/>
  <c r="AI107" i="15" s="1"/>
  <c r="B61" i="5"/>
  <c r="W55" i="5"/>
  <c r="W90" i="5"/>
  <c r="T102" i="15" s="1"/>
  <c r="AI55" i="5"/>
  <c r="AI90" i="5" s="1"/>
  <c r="V55" i="5"/>
  <c r="V90" i="5" s="1"/>
  <c r="S102" i="15" s="1"/>
  <c r="AD55" i="5"/>
  <c r="AD90" i="5" s="1"/>
  <c r="Q55" i="5"/>
  <c r="Q90" i="5"/>
  <c r="N102" i="15" s="1"/>
  <c r="N55" i="5"/>
  <c r="N90" i="5" s="1"/>
  <c r="K102" i="15" s="1"/>
  <c r="AN55" i="5"/>
  <c r="AN90" i="5" s="1"/>
  <c r="P55" i="5"/>
  <c r="P90" i="5" s="1"/>
  <c r="M102" i="15" s="1"/>
  <c r="AC55" i="5"/>
  <c r="AC90" i="5"/>
  <c r="Z102" i="15" s="1"/>
  <c r="B56" i="5"/>
  <c r="L69" i="5"/>
  <c r="L104" i="5"/>
  <c r="I116" i="15" s="1"/>
  <c r="H69" i="5"/>
  <c r="H104" i="5" s="1"/>
  <c r="E116" i="15" s="1"/>
  <c r="AH69" i="5"/>
  <c r="AH104" i="5" s="1"/>
  <c r="AE116" i="15" s="1"/>
  <c r="B92" i="1"/>
  <c r="E126" i="1"/>
  <c r="B15" i="15" s="1"/>
  <c r="B58" i="15" s="1"/>
  <c r="B154" i="15" s="1"/>
  <c r="AU37" i="1"/>
  <c r="AH10" i="6"/>
  <c r="AF12" i="7"/>
  <c r="AF11" i="7" s="1"/>
  <c r="AO6" i="6"/>
  <c r="AO13" i="6" s="1"/>
  <c r="AO33" i="6" s="1"/>
  <c r="K21" i="6"/>
  <c r="AH21" i="6"/>
  <c r="AM10" i="6"/>
  <c r="L23" i="7"/>
  <c r="AF183" i="15"/>
  <c r="AF210" i="15" s="1"/>
  <c r="F185" i="15"/>
  <c r="F212" i="15" s="1"/>
  <c r="K194" i="15"/>
  <c r="S195" i="15"/>
  <c r="S222" i="15" s="1"/>
  <c r="E127" i="1"/>
  <c r="B16" i="15" s="1"/>
  <c r="B59" i="15" s="1"/>
  <c r="B93" i="1"/>
  <c r="AQ61" i="5"/>
  <c r="AQ96" i="5"/>
  <c r="AN108" i="15" s="1"/>
  <c r="AG61" i="5"/>
  <c r="AG96" i="5"/>
  <c r="AD108" i="15" s="1"/>
  <c r="X61" i="5"/>
  <c r="X96" i="5"/>
  <c r="U108" i="15" s="1"/>
  <c r="J61" i="5"/>
  <c r="J96" i="5"/>
  <c r="G108" i="15" s="1"/>
  <c r="AM61" i="5"/>
  <c r="AM96" i="5"/>
  <c r="AJ108" i="15" s="1"/>
  <c r="P61" i="5"/>
  <c r="P96" i="5"/>
  <c r="M108" i="15" s="1"/>
  <c r="K61" i="5"/>
  <c r="K96" i="5"/>
  <c r="H108" i="15" s="1"/>
  <c r="AP61" i="5"/>
  <c r="AP96" i="5"/>
  <c r="AM108" i="15" s="1"/>
  <c r="Q61" i="5"/>
  <c r="Q96" i="5"/>
  <c r="N108" i="15" s="1"/>
  <c r="AB61" i="5"/>
  <c r="AB96" i="5"/>
  <c r="Y108" i="15" s="1"/>
  <c r="U61" i="5"/>
  <c r="U96" i="5"/>
  <c r="R108" i="15" s="1"/>
  <c r="AO61" i="5"/>
  <c r="AO96" i="5"/>
  <c r="AL108" i="15" s="1"/>
  <c r="AN61" i="5"/>
  <c r="AN96" i="5"/>
  <c r="AK108" i="15" s="1"/>
  <c r="W61" i="5"/>
  <c r="W96" i="5"/>
  <c r="T108" i="15" s="1"/>
  <c r="AI61" i="5"/>
  <c r="AI96" i="5"/>
  <c r="AF108" i="15" s="1"/>
  <c r="S61" i="5"/>
  <c r="S96" i="5"/>
  <c r="P108" i="15" s="1"/>
  <c r="V61" i="5"/>
  <c r="V96" i="5"/>
  <c r="S108" i="15" s="1"/>
  <c r="AC61" i="5"/>
  <c r="AC96" i="5"/>
  <c r="Z108" i="15" s="1"/>
  <c r="Y61" i="5"/>
  <c r="Y96" i="5"/>
  <c r="V108" i="15" s="1"/>
  <c r="O61" i="5"/>
  <c r="O96" i="5"/>
  <c r="L108" i="15" s="1"/>
  <c r="AA61" i="5"/>
  <c r="AA96" i="5"/>
  <c r="X108" i="15" s="1"/>
  <c r="M61" i="5"/>
  <c r="M96" i="5"/>
  <c r="J108" i="15" s="1"/>
  <c r="AF61" i="5"/>
  <c r="AF96" i="5"/>
  <c r="AC108" i="15" s="1"/>
  <c r="AE61" i="5"/>
  <c r="AE96" i="5"/>
  <c r="AB108" i="15" s="1"/>
  <c r="R61" i="5"/>
  <c r="R96" i="5"/>
  <c r="O108" i="15" s="1"/>
  <c r="AK61" i="5"/>
  <c r="AK96" i="5"/>
  <c r="AH108" i="15" s="1"/>
  <c r="AL61" i="5"/>
  <c r="AL96" i="5"/>
  <c r="AI108" i="15" s="1"/>
  <c r="AH61" i="5"/>
  <c r="AH96" i="5"/>
  <c r="AE108" i="15" s="1"/>
  <c r="AJ61" i="5"/>
  <c r="AJ96" i="5"/>
  <c r="AG108" i="15" s="1"/>
  <c r="AD61" i="5"/>
  <c r="AD96" i="5"/>
  <c r="AA108" i="15" s="1"/>
  <c r="T61" i="5"/>
  <c r="T96" i="5"/>
  <c r="Q108" i="15" s="1"/>
  <c r="Z61" i="5"/>
  <c r="Z96" i="5"/>
  <c r="W108" i="15" s="1"/>
  <c r="L61" i="5"/>
  <c r="L96" i="5"/>
  <c r="I108" i="15" s="1"/>
  <c r="I61" i="5"/>
  <c r="I96" i="5"/>
  <c r="F108" i="15" s="1"/>
  <c r="H61" i="5"/>
  <c r="H96" i="5"/>
  <c r="E108" i="15" s="1"/>
  <c r="N61" i="5"/>
  <c r="N96" i="5"/>
  <c r="K108" i="15" s="1"/>
  <c r="G61" i="5"/>
  <c r="G96" i="5"/>
  <c r="D108" i="15" s="1"/>
  <c r="AJ22" i="7"/>
  <c r="AJ28" i="7"/>
  <c r="AJ21" i="7"/>
  <c r="AJ4" i="6"/>
  <c r="AK33" i="6"/>
  <c r="AK23" i="7"/>
  <c r="AI56" i="5"/>
  <c r="AI91" i="5"/>
  <c r="AF103" i="15" s="1"/>
  <c r="AN56" i="5"/>
  <c r="AN91" i="5" s="1"/>
  <c r="P56" i="5"/>
  <c r="P91" i="5" s="1"/>
  <c r="M103" i="15" s="1"/>
  <c r="AD56" i="5"/>
  <c r="AD91" i="5" s="1"/>
  <c r="AA103" i="15" s="1"/>
  <c r="Y56" i="5"/>
  <c r="Y91" i="5" s="1"/>
  <c r="V103" i="15" s="1"/>
  <c r="AG56" i="5"/>
  <c r="AG91" i="5" s="1"/>
  <c r="AD103" i="15" s="1"/>
  <c r="W56" i="5"/>
  <c r="W91" i="5" s="1"/>
  <c r="T103" i="15" s="1"/>
  <c r="AC56" i="5"/>
  <c r="AC91" i="5" s="1"/>
  <c r="Z103" i="15" s="1"/>
  <c r="M56" i="5"/>
  <c r="M91" i="5" s="1"/>
  <c r="I56" i="5"/>
  <c r="I91" i="5" s="1"/>
  <c r="F103" i="15" s="1"/>
  <c r="AJ56" i="5"/>
  <c r="AJ91" i="5" s="1"/>
  <c r="AG103" i="15" s="1"/>
  <c r="B57" i="5"/>
  <c r="AO56" i="5"/>
  <c r="AO91" i="5" s="1"/>
  <c r="H56" i="5"/>
  <c r="H91" i="5"/>
  <c r="E103" i="15" s="1"/>
  <c r="AA56" i="5"/>
  <c r="AA91" i="5" s="1"/>
  <c r="O56" i="5"/>
  <c r="O91" i="5" s="1"/>
  <c r="AL56" i="5"/>
  <c r="AL91" i="5"/>
  <c r="AI103" i="15" s="1"/>
  <c r="N56" i="5"/>
  <c r="N91" i="5" s="1"/>
  <c r="K103" i="15" s="1"/>
  <c r="X56" i="5"/>
  <c r="X91" i="5"/>
  <c r="U103" i="15" s="1"/>
  <c r="AM56" i="5"/>
  <c r="AM91" i="5"/>
  <c r="U56" i="5"/>
  <c r="U91" i="5" s="1"/>
  <c r="R103" i="15" s="1"/>
  <c r="G56" i="5"/>
  <c r="G91" i="5"/>
  <c r="D103" i="15" s="1"/>
  <c r="AK56" i="5"/>
  <c r="AK91" i="5" s="1"/>
  <c r="AH103" i="15" s="1"/>
  <c r="V56" i="5"/>
  <c r="V91" i="5" s="1"/>
  <c r="Q56" i="5"/>
  <c r="Q91" i="5"/>
  <c r="N103" i="15" s="1"/>
  <c r="T56" i="5"/>
  <c r="T91" i="5" s="1"/>
  <c r="AM17" i="6"/>
  <c r="AM36" i="6"/>
  <c r="AM5" i="6"/>
  <c r="AM12" i="6"/>
  <c r="AR21" i="6"/>
  <c r="G4" i="7"/>
  <c r="G14" i="7" s="1"/>
  <c r="AH23" i="7"/>
  <c r="AH21" i="7"/>
  <c r="AH28" i="7"/>
  <c r="E128" i="1"/>
  <c r="B17" i="15" s="1"/>
  <c r="B60" i="15" s="1"/>
  <c r="B103" i="15" s="1"/>
  <c r="B94" i="1"/>
  <c r="E129" i="1" s="1"/>
  <c r="B18" i="15" s="1"/>
  <c r="B61" i="15" s="1"/>
  <c r="K57" i="5"/>
  <c r="K92" i="5" s="1"/>
  <c r="H104" i="15" s="1"/>
  <c r="P57" i="5"/>
  <c r="P92" i="5" s="1"/>
  <c r="M104" i="15" s="1"/>
  <c r="T57" i="5"/>
  <c r="T92" i="5" s="1"/>
  <c r="Q104" i="15" s="1"/>
  <c r="AP57" i="5"/>
  <c r="AP92" i="5" s="1"/>
  <c r="Y57" i="5"/>
  <c r="Y92" i="5" s="1"/>
  <c r="V104" i="15" s="1"/>
  <c r="Y51" i="1"/>
  <c r="M57" i="5"/>
  <c r="M92" i="5" s="1"/>
  <c r="J104" i="15" s="1"/>
  <c r="AI57" i="5"/>
  <c r="AI92" i="5"/>
  <c r="AF104" i="15" s="1"/>
  <c r="AB57" i="5"/>
  <c r="AB92" i="5" s="1"/>
  <c r="Y104" i="15" s="1"/>
  <c r="O57" i="5"/>
  <c r="O92" i="5" s="1"/>
  <c r="L104" i="15" s="1"/>
  <c r="AL57" i="5"/>
  <c r="AL92" i="5"/>
  <c r="S57" i="5"/>
  <c r="S92" i="5" s="1"/>
  <c r="P104" i="15" s="1"/>
  <c r="AG57" i="5"/>
  <c r="AG92" i="5" s="1"/>
  <c r="AD104" i="15" s="1"/>
  <c r="L57" i="5"/>
  <c r="L92" i="5" s="1"/>
  <c r="I104" i="15" s="1"/>
  <c r="AO57" i="5"/>
  <c r="AO92" i="5" s="1"/>
  <c r="AQ57" i="5"/>
  <c r="AQ92" i="5" s="1"/>
  <c r="AF57" i="5"/>
  <c r="AF92" i="5" s="1"/>
  <c r="AC104" i="15" s="1"/>
  <c r="I57" i="5"/>
  <c r="I92" i="5" s="1"/>
  <c r="F104" i="15" s="1"/>
  <c r="G57" i="5"/>
  <c r="G92" i="5"/>
  <c r="D104" i="15" s="1"/>
  <c r="Z57" i="5"/>
  <c r="Z92" i="5"/>
  <c r="W104" i="15" s="1"/>
  <c r="AD57" i="5"/>
  <c r="AD92" i="5"/>
  <c r="AA104" i="15" s="1"/>
  <c r="W57" i="5"/>
  <c r="W92" i="5" s="1"/>
  <c r="T104" i="15" s="1"/>
  <c r="AC57" i="5"/>
  <c r="AC92" i="5"/>
  <c r="Z104" i="15" s="1"/>
  <c r="Q57" i="5"/>
  <c r="Q92" i="5" s="1"/>
  <c r="N104" i="15" s="1"/>
  <c r="AH57" i="5"/>
  <c r="AH92" i="5"/>
  <c r="AE104" i="15" s="1"/>
  <c r="AM57" i="5"/>
  <c r="AM92" i="5" s="1"/>
  <c r="J57" i="5"/>
  <c r="J92" i="5"/>
  <c r="G104" i="15" s="1"/>
  <c r="R57" i="5"/>
  <c r="R92" i="5"/>
  <c r="O104" i="15" s="1"/>
  <c r="V57" i="5"/>
  <c r="V92" i="5" s="1"/>
  <c r="S104" i="15" s="1"/>
  <c r="AM4" i="6"/>
  <c r="AG51" i="1"/>
  <c r="AN12" i="4"/>
  <c r="AQ13" i="1"/>
  <c r="AQ34" i="1" s="1"/>
  <c r="AN40" i="15" s="1"/>
  <c r="AN83" i="15" s="1"/>
  <c r="AN19" i="4"/>
  <c r="AQ20" i="1" s="1"/>
  <c r="AQ103" i="1" s="1"/>
  <c r="AQ138" i="1"/>
  <c r="AN27" i="15"/>
  <c r="AN70" i="15" s="1"/>
  <c r="AN113" i="15" s="1"/>
  <c r="AM6" i="4"/>
  <c r="AI10" i="8"/>
  <c r="AM6" i="8"/>
  <c r="AM15" i="8" s="1"/>
  <c r="AL11" i="8"/>
  <c r="AM3" i="8"/>
  <c r="AH10" i="8"/>
  <c r="AH8" i="8" s="1"/>
  <c r="W10" i="8"/>
  <c r="W3" i="8"/>
  <c r="AN11" i="8"/>
  <c r="Z29" i="8"/>
  <c r="P25" i="8"/>
  <c r="I27" i="8"/>
  <c r="AE25" i="8"/>
  <c r="N27" i="8"/>
  <c r="Z30" i="8"/>
  <c r="E27" i="8"/>
  <c r="AE26" i="8"/>
  <c r="AB26" i="8"/>
  <c r="AD30" i="8"/>
  <c r="AL5" i="8"/>
  <c r="AN9" i="8"/>
  <c r="AN8" i="8"/>
  <c r="AF30" i="8"/>
  <c r="AH11" i="8"/>
  <c r="G9" i="8"/>
  <c r="AF25" i="8"/>
  <c r="F30" i="8"/>
  <c r="Y25" i="8"/>
  <c r="O27" i="8"/>
  <c r="AI27" i="8"/>
  <c r="K26" i="8"/>
  <c r="U27" i="8"/>
  <c r="J25" i="8"/>
  <c r="AG25" i="8" s="1"/>
  <c r="AF14" i="8"/>
  <c r="M27" i="8"/>
  <c r="W28" i="8"/>
  <c r="Z27" i="8"/>
  <c r="K27" i="8"/>
  <c r="W25" i="8"/>
  <c r="AN12" i="8"/>
  <c r="AG9" i="8"/>
  <c r="AG18" i="8" s="1"/>
  <c r="AI12" i="8"/>
  <c r="AJ3" i="8"/>
  <c r="AO29" i="8"/>
  <c r="I25" i="8"/>
  <c r="AB30" i="8"/>
  <c r="V25" i="8"/>
  <c r="F27" i="8"/>
  <c r="AO30" i="8"/>
  <c r="Y26" i="8"/>
  <c r="O28" i="8"/>
  <c r="AI28" i="8" s="1"/>
  <c r="AH19" i="8"/>
  <c r="J27" i="8"/>
  <c r="AG27" i="8" s="1"/>
  <c r="AF18" i="8" s="1"/>
  <c r="V26" i="8"/>
  <c r="O25" i="8"/>
  <c r="AM11" i="8"/>
  <c r="AJ9" i="8"/>
  <c r="AL9" i="8"/>
  <c r="AI5" i="8"/>
  <c r="T30" i="8"/>
  <c r="L30" i="8"/>
  <c r="AA30" i="8"/>
  <c r="I26" i="8"/>
  <c r="AB27" i="8"/>
  <c r="Q25" i="8"/>
  <c r="R25" i="8"/>
  <c r="AJ12" i="8"/>
  <c r="AJ21" i="8"/>
  <c r="AJ37" i="8"/>
  <c r="AF11" i="8"/>
  <c r="AF10" i="8"/>
  <c r="AF19" i="8" s="1"/>
  <c r="AJ11" i="8"/>
  <c r="AJ20" i="8" s="1"/>
  <c r="AJ36" i="8"/>
  <c r="AF3" i="8"/>
  <c r="J29" i="8"/>
  <c r="AG29" i="8"/>
  <c r="AF20" i="8" s="1"/>
  <c r="AF36" i="8" s="1"/>
  <c r="W29" i="8"/>
  <c r="R30" i="8"/>
  <c r="Q26" i="8"/>
  <c r="AM26" i="8" s="1"/>
  <c r="J30" i="8"/>
  <c r="AG30" i="8"/>
  <c r="AF21" i="8" s="1"/>
  <c r="AC25" i="8"/>
  <c r="S27" i="8"/>
  <c r="W30" i="8"/>
  <c r="K25" i="8"/>
  <c r="AK5" i="8"/>
  <c r="W5" i="8"/>
  <c r="AL10" i="8"/>
  <c r="AM30" i="8"/>
  <c r="AC28" i="8"/>
  <c r="M30" i="8"/>
  <c r="O29" i="8"/>
  <c r="K30" i="8"/>
  <c r="AD29" i="8"/>
  <c r="T25" i="8"/>
  <c r="L27" i="8"/>
  <c r="AE30" i="8"/>
  <c r="AK29" i="8"/>
  <c r="G6" i="8"/>
  <c r="E25" i="8"/>
  <c r="AF12" i="8"/>
  <c r="G12" i="8"/>
  <c r="AN30" i="8"/>
  <c r="AM21" i="8" s="1"/>
  <c r="AM37" i="8" s="1"/>
  <c r="T28" i="8"/>
  <c r="E30" i="8"/>
  <c r="G29" i="8"/>
  <c r="AE29" i="8"/>
  <c r="J26" i="8"/>
  <c r="AG26" i="8" s="1"/>
  <c r="AF15" i="8" s="1"/>
  <c r="U29" i="8"/>
  <c r="W26" i="8"/>
  <c r="O30" i="8"/>
  <c r="G30" i="8"/>
  <c r="W6" i="8"/>
  <c r="W15" i="8" s="1"/>
  <c r="AN29" i="8"/>
  <c r="AM20" i="8" s="1"/>
  <c r="AM36" i="8" s="1"/>
  <c r="W9" i="8"/>
  <c r="W8" i="8" s="1"/>
  <c r="AF27" i="8"/>
  <c r="AF29" i="8"/>
  <c r="AL12" i="8"/>
  <c r="AG10" i="8"/>
  <c r="M28" i="8"/>
  <c r="X28" i="8" s="1"/>
  <c r="Y29" i="8"/>
  <c r="AA28" i="8"/>
  <c r="V29" i="8"/>
  <c r="AD25" i="8"/>
  <c r="N29" i="8"/>
  <c r="M25" i="8"/>
  <c r="H25" i="8" s="1"/>
  <c r="AJ25" i="8"/>
  <c r="AI14" i="8" s="1"/>
  <c r="O26" i="8"/>
  <c r="AB29" i="8"/>
  <c r="K29" i="8"/>
  <c r="AN3" i="8"/>
  <c r="AG12" i="8"/>
  <c r="AG21" i="8" s="1"/>
  <c r="AG37" i="8" s="1"/>
  <c r="W12" i="8"/>
  <c r="W21" i="8" s="1"/>
  <c r="W37" i="8" s="1"/>
  <c r="AK3" i="8"/>
  <c r="AI3" i="8"/>
  <c r="AM10" i="8"/>
  <c r="AM7" i="8" s="1"/>
  <c r="AH5" i="8"/>
  <c r="E28" i="8"/>
  <c r="P29" i="8"/>
  <c r="R28" i="8"/>
  <c r="F29" i="8"/>
  <c r="U25" i="8"/>
  <c r="E29" i="8"/>
  <c r="Y30" i="8"/>
  <c r="G26" i="8"/>
  <c r="S29" i="8"/>
  <c r="N28" i="8"/>
  <c r="AG3" i="8"/>
  <c r="AF26" i="8"/>
  <c r="AG6" i="8"/>
  <c r="AL3" i="8"/>
  <c r="AN10" i="8"/>
  <c r="AK6" i="8"/>
  <c r="Y27" i="8"/>
  <c r="I29" i="8"/>
  <c r="K28" i="8"/>
  <c r="Z28" i="8"/>
  <c r="N25" i="8"/>
  <c r="Y28" i="8"/>
  <c r="P30" i="8"/>
  <c r="AB25" i="8"/>
  <c r="L29" i="8"/>
  <c r="AG5" i="8"/>
  <c r="AG4" i="8"/>
  <c r="AH3" i="8"/>
  <c r="AH9" i="8"/>
  <c r="AI9" i="8"/>
  <c r="AJ5" i="8"/>
  <c r="P27" i="8"/>
  <c r="AB28" i="8"/>
  <c r="AE27" i="8"/>
  <c r="R29" i="8"/>
  <c r="P28" i="8"/>
  <c r="I30" i="8"/>
  <c r="S25" i="8"/>
  <c r="AE28" i="8"/>
  <c r="Q27" i="8"/>
  <c r="AK27" i="8" s="1"/>
  <c r="AH6" i="8"/>
  <c r="AH15" i="8" s="1"/>
  <c r="AI11" i="8"/>
  <c r="AF9" i="8"/>
  <c r="AF7" i="8" s="1"/>
  <c r="AM5" i="8"/>
  <c r="AC26" i="8"/>
  <c r="S28" i="8"/>
  <c r="V27" i="8"/>
  <c r="Q28" i="8"/>
  <c r="AK28" i="8"/>
  <c r="AJ19" i="8" s="1"/>
  <c r="AD28" i="8"/>
  <c r="I28" i="8"/>
  <c r="AC29" i="8"/>
  <c r="L25" i="8"/>
  <c r="V28" i="8"/>
  <c r="AD26" i="8"/>
  <c r="AH12" i="8"/>
  <c r="AH21" i="8" s="1"/>
  <c r="AH37" i="8" s="1"/>
  <c r="AG11" i="8"/>
  <c r="AK10" i="8"/>
  <c r="AK7" i="8" s="1"/>
  <c r="AL6" i="8"/>
  <c r="G10" i="8"/>
  <c r="G8" i="8" s="1"/>
  <c r="AN5" i="8"/>
  <c r="T26" i="8"/>
  <c r="L28" i="8"/>
  <c r="G27" i="8"/>
  <c r="U26" i="8"/>
  <c r="AC27" i="8"/>
  <c r="T29" i="8"/>
  <c r="V30" i="8"/>
  <c r="F28" i="8"/>
  <c r="X30" i="8"/>
  <c r="AI30" i="8"/>
  <c r="AH30" i="8"/>
  <c r="AM8" i="8"/>
  <c r="AH29" i="8"/>
  <c r="AG20" i="8" s="1"/>
  <c r="AG36" i="8" s="1"/>
  <c r="AI29" i="8"/>
  <c r="AH20" i="8" s="1"/>
  <c r="AH36" i="8" s="1"/>
  <c r="AN20" i="8"/>
  <c r="AN36" i="8" s="1"/>
  <c r="AG8" i="8"/>
  <c r="AH26" i="8"/>
  <c r="AG15" i="8" s="1"/>
  <c r="AI26" i="8"/>
  <c r="AO25" i="8"/>
  <c r="AN14" i="8" s="1"/>
  <c r="AH28" i="8"/>
  <c r="AG19" i="8" s="1"/>
  <c r="AJ27" i="8"/>
  <c r="AI18" i="8" s="1"/>
  <c r="AL27" i="8"/>
  <c r="AK18" i="8" s="1"/>
  <c r="AO27" i="8"/>
  <c r="AN18" i="8" s="1"/>
  <c r="AN27" i="8"/>
  <c r="AM18" i="8" s="1"/>
  <c r="AM17" i="8" s="1"/>
  <c r="AM27" i="8"/>
  <c r="AL18" i="8"/>
  <c r="AO28" i="8"/>
  <c r="AN19" i="8" s="1"/>
  <c r="AM28" i="8"/>
  <c r="AL20" i="8"/>
  <c r="AL36" i="8" s="1"/>
  <c r="AG7" i="8"/>
  <c r="AL26" i="8"/>
  <c r="H29" i="8"/>
  <c r="G20" i="8" s="1"/>
  <c r="G36" i="8"/>
  <c r="AL21" i="8"/>
  <c r="AL37" i="8" s="1"/>
  <c r="AJ26" i="8"/>
  <c r="AI15" i="8" s="1"/>
  <c r="AL7" i="8"/>
  <c r="AN7" i="8"/>
  <c r="X26" i="8"/>
  <c r="AF37" i="8"/>
  <c r="AN28" i="8"/>
  <c r="AM19" i="8"/>
  <c r="AM35" i="8"/>
  <c r="AN4" i="8"/>
  <c r="AI8" i="8"/>
  <c r="AI4" i="8"/>
  <c r="X29" i="8"/>
  <c r="W20" i="8"/>
  <c r="W36" i="8" s="1"/>
  <c r="AK8" i="8"/>
  <c r="AL4" i="8"/>
  <c r="AL25" i="8"/>
  <c r="AK14" i="8"/>
  <c r="AN26" i="8"/>
  <c r="AH7" i="8"/>
  <c r="X25" i="8"/>
  <c r="W14" i="8" s="1"/>
  <c r="AH18" i="8"/>
  <c r="AJ8" i="8"/>
  <c r="AH27" i="8"/>
  <c r="AG16" i="6"/>
  <c r="AG35" i="6"/>
  <c r="AG6" i="6"/>
  <c r="AG10" i="6"/>
  <c r="AG7" i="6"/>
  <c r="AM32" i="6"/>
  <c r="AM11" i="6"/>
  <c r="AI14" i="6"/>
  <c r="AI34" i="6"/>
  <c r="AM14" i="6"/>
  <c r="AO34" i="6"/>
  <c r="AN34" i="6"/>
  <c r="AJ14" i="6"/>
  <c r="AJ34" i="6"/>
  <c r="AH14" i="6"/>
  <c r="AH35" i="6"/>
  <c r="AG34" i="6"/>
  <c r="AO5" i="6"/>
  <c r="AL15" i="6"/>
  <c r="AR26" i="6"/>
  <c r="AP21" i="6"/>
  <c r="AL21" i="6"/>
  <c r="AH5" i="6"/>
  <c r="AH12" i="6" s="1"/>
  <c r="AH32" i="6" s="1"/>
  <c r="AO21" i="6"/>
  <c r="AK5" i="6"/>
  <c r="AH7" i="6"/>
  <c r="AK34" i="6"/>
  <c r="AR25" i="6"/>
  <c r="AL7" i="6"/>
  <c r="Z184" i="15"/>
  <c r="Z211" i="15"/>
  <c r="AP18" i="1"/>
  <c r="AP39" i="1"/>
  <c r="D219" i="15"/>
  <c r="I23" i="4"/>
  <c r="U25" i="4"/>
  <c r="AN4" i="1"/>
  <c r="AN25" i="1" s="1"/>
  <c r="F220" i="15"/>
  <c r="Z182" i="15"/>
  <c r="AI195" i="15"/>
  <c r="AI222" i="15"/>
  <c r="D213" i="15"/>
  <c r="E214" i="15"/>
  <c r="AB194" i="15"/>
  <c r="AB221" i="15" s="1"/>
  <c r="Z195" i="15"/>
  <c r="AF213" i="15"/>
  <c r="I215" i="15"/>
  <c r="W216" i="15"/>
  <c r="AD210" i="15"/>
  <c r="O182" i="15"/>
  <c r="O209" i="15" s="1"/>
  <c r="Y215" i="15"/>
  <c r="AM13" i="4"/>
  <c r="AP14" i="1" s="1"/>
  <c r="AP35" i="1" s="1"/>
  <c r="AM41" i="15" s="1"/>
  <c r="AJ8" i="4"/>
  <c r="AM9" i="1" s="1"/>
  <c r="AM30" i="1" s="1"/>
  <c r="AH213" i="15"/>
  <c r="AH214" i="15"/>
  <c r="AH215" i="15"/>
  <c r="AH217" i="15"/>
  <c r="R220" i="15"/>
  <c r="L198" i="15"/>
  <c r="L225" i="15" s="1"/>
  <c r="AB198" i="15"/>
  <c r="AB225" i="15"/>
  <c r="U215" i="15"/>
  <c r="H183" i="15"/>
  <c r="I214" i="15"/>
  <c r="Z25" i="4"/>
  <c r="AI23" i="4"/>
  <c r="AI26" i="4" s="1"/>
  <c r="S215" i="15"/>
  <c r="S216" i="15"/>
  <c r="S219" i="15"/>
  <c r="AA183" i="15"/>
  <c r="AA210" i="15" s="1"/>
  <c r="AH197" i="15"/>
  <c r="AH224" i="15" s="1"/>
  <c r="M198" i="15"/>
  <c r="M225" i="15" s="1"/>
  <c r="AC217" i="15"/>
  <c r="Q182" i="15"/>
  <c r="Q209" i="15"/>
  <c r="AG182" i="15"/>
  <c r="AG209" i="15" s="1"/>
  <c r="AK182" i="15"/>
  <c r="AK209" i="15"/>
  <c r="J195" i="15"/>
  <c r="J222" i="15"/>
  <c r="AG197" i="15"/>
  <c r="AG224" i="15"/>
  <c r="E25" i="4"/>
  <c r="AB215" i="15"/>
  <c r="AG220" i="15"/>
  <c r="AH195" i="15"/>
  <c r="AH222" i="15" s="1"/>
  <c r="S220" i="15"/>
  <c r="AF22" i="4"/>
  <c r="AL182" i="15"/>
  <c r="AL209" i="15" s="1"/>
  <c r="AI213" i="15"/>
  <c r="AF215" i="15"/>
  <c r="AJ182" i="15"/>
  <c r="AJ209" i="15" s="1"/>
  <c r="I216" i="15"/>
  <c r="S194" i="15"/>
  <c r="S221" i="15" s="1"/>
  <c r="AI185" i="15"/>
  <c r="AI212" i="15"/>
  <c r="AD216" i="15"/>
  <c r="J182" i="15"/>
  <c r="L184" i="15"/>
  <c r="L211" i="15" s="1"/>
  <c r="E220" i="15"/>
  <c r="AH22" i="4"/>
  <c r="AC25" i="4"/>
  <c r="AG23" i="4"/>
  <c r="Z213" i="15"/>
  <c r="J214" i="15"/>
  <c r="Z214" i="15"/>
  <c r="J215" i="15"/>
  <c r="J216" i="15"/>
  <c r="Z216" i="15"/>
  <c r="J219" i="15"/>
  <c r="Z219" i="15"/>
  <c r="J220" i="15"/>
  <c r="Z220" i="15"/>
  <c r="I185" i="15"/>
  <c r="Y185" i="15"/>
  <c r="Y212" i="15" s="1"/>
  <c r="G194" i="15"/>
  <c r="M210" i="15"/>
  <c r="I184" i="15"/>
  <c r="I211" i="15"/>
  <c r="AN10" i="4"/>
  <c r="AQ11" i="1"/>
  <c r="AQ32" i="1" s="1"/>
  <c r="AO20" i="1"/>
  <c r="AO41" i="1" s="1"/>
  <c r="R194" i="15"/>
  <c r="R221" i="15" s="1"/>
  <c r="AF219" i="15"/>
  <c r="AC183" i="15"/>
  <c r="AC210" i="15" s="1"/>
  <c r="U22" i="4"/>
  <c r="U26" i="4" s="1"/>
  <c r="K213" i="15"/>
  <c r="AA213" i="15"/>
  <c r="K214" i="15"/>
  <c r="AA214" i="15"/>
  <c r="K215" i="15"/>
  <c r="AA215" i="15"/>
  <c r="AA216" i="15"/>
  <c r="AA217" i="15"/>
  <c r="K218" i="15"/>
  <c r="AA218" i="15"/>
  <c r="K219" i="15"/>
  <c r="Z185" i="15"/>
  <c r="Z212" i="15"/>
  <c r="U198" i="15"/>
  <c r="U225" i="15" s="1"/>
  <c r="I219" i="15"/>
  <c r="K185" i="15"/>
  <c r="K212" i="15" s="1"/>
  <c r="W22" i="4"/>
  <c r="X22" i="4"/>
  <c r="T183" i="15"/>
  <c r="T210" i="15" s="1"/>
  <c r="T196" i="15"/>
  <c r="T223" i="15"/>
  <c r="AD218" i="15"/>
  <c r="D214" i="15"/>
  <c r="V198" i="15"/>
  <c r="V225" i="15"/>
  <c r="W24" i="4"/>
  <c r="V25" i="4"/>
  <c r="Y182" i="15"/>
  <c r="S196" i="15"/>
  <c r="S223" i="15" s="1"/>
  <c r="AN182" i="15"/>
  <c r="AN209" i="15" s="1"/>
  <c r="AE218" i="15"/>
  <c r="L183" i="15"/>
  <c r="L210" i="15" s="1"/>
  <c r="H217" i="15"/>
  <c r="P213" i="15"/>
  <c r="P214" i="15"/>
  <c r="AF217" i="15"/>
  <c r="P219" i="15"/>
  <c r="P220" i="15"/>
  <c r="AF220" i="15"/>
  <c r="W195" i="15"/>
  <c r="W228" i="15"/>
  <c r="G195" i="15"/>
  <c r="G222" i="15" s="1"/>
  <c r="F184" i="15"/>
  <c r="K183" i="15"/>
  <c r="T184" i="15"/>
  <c r="T211" i="15" s="1"/>
  <c r="E194" i="15"/>
  <c r="E221" i="15"/>
  <c r="AE195" i="15"/>
  <c r="AB23" i="4"/>
  <c r="AE182" i="15"/>
  <c r="H214" i="15"/>
  <c r="Z24" i="4"/>
  <c r="AJ13" i="4"/>
  <c r="AM14" i="1" s="1"/>
  <c r="AM35" i="1" s="1"/>
  <c r="AJ41" i="15" s="1"/>
  <c r="AJ84" i="15"/>
  <c r="G89" i="2"/>
  <c r="P198" i="15"/>
  <c r="P225" i="15"/>
  <c r="Z194" i="15"/>
  <c r="E198" i="15"/>
  <c r="AB183" i="15"/>
  <c r="AB210" i="15" s="1"/>
  <c r="AH185" i="15"/>
  <c r="AH212" i="15" s="1"/>
  <c r="G80" i="2"/>
  <c r="AL123" i="15"/>
  <c r="O22" i="4"/>
  <c r="O26" i="4" s="1"/>
  <c r="J185" i="15"/>
  <c r="J212" i="15" s="1"/>
  <c r="AF197" i="15"/>
  <c r="AF224" i="15"/>
  <c r="AA195" i="15"/>
  <c r="AA222" i="15"/>
  <c r="AJ4" i="4"/>
  <c r="AM5" i="1"/>
  <c r="AQ16" i="1"/>
  <c r="AQ37" i="1"/>
  <c r="D220" i="15"/>
  <c r="F25" i="4"/>
  <c r="AO18" i="1"/>
  <c r="AO39" i="1" s="1"/>
  <c r="M197" i="15"/>
  <c r="M224" i="15" s="1"/>
  <c r="M24" i="4"/>
  <c r="G102" i="2"/>
  <c r="AC211" i="15"/>
  <c r="AH184" i="15"/>
  <c r="AE183" i="15"/>
  <c r="AE210" i="15"/>
  <c r="AC219" i="15"/>
  <c r="I195" i="15"/>
  <c r="I222" i="15" s="1"/>
  <c r="L195" i="15"/>
  <c r="L222" i="15" s="1"/>
  <c r="AF198" i="15"/>
  <c r="AF225" i="15"/>
  <c r="X215" i="15"/>
  <c r="M196" i="15"/>
  <c r="M223" i="15" s="1"/>
  <c r="G25" i="4"/>
  <c r="AK7" i="4"/>
  <c r="AN8" i="1" s="1"/>
  <c r="AN29" i="1" s="1"/>
  <c r="AK35" i="15" s="1"/>
  <c r="AK78" i="15" s="1"/>
  <c r="AL14" i="4"/>
  <c r="AO15" i="1" s="1"/>
  <c r="AO36" i="1"/>
  <c r="AL42" i="15" s="1"/>
  <c r="AL85" i="15" s="1"/>
  <c r="AL128" i="15" s="1"/>
  <c r="AI25" i="4"/>
  <c r="P22" i="4"/>
  <c r="AO4" i="1"/>
  <c r="AO25" i="1"/>
  <c r="Q194" i="15"/>
  <c r="Q221" i="15"/>
  <c r="N183" i="15"/>
  <c r="N210" i="15" s="1"/>
  <c r="AJ196" i="15"/>
  <c r="AJ223" i="15" s="1"/>
  <c r="Q197" i="15"/>
  <c r="Q224" i="15"/>
  <c r="H25" i="4"/>
  <c r="AM14" i="4"/>
  <c r="AP15" i="1" s="1"/>
  <c r="AP36" i="1" s="1"/>
  <c r="AM42" i="15" s="1"/>
  <c r="AM3" i="4"/>
  <c r="AP4" i="1" s="1"/>
  <c r="G93" i="2"/>
  <c r="AD220" i="15"/>
  <c r="AM16" i="4"/>
  <c r="AP17" i="1" s="1"/>
  <c r="AP92" i="1" s="1"/>
  <c r="AP127" i="1" s="1"/>
  <c r="AM16" i="15"/>
  <c r="AM59" i="15" s="1"/>
  <c r="L218" i="15"/>
  <c r="U218" i="15"/>
  <c r="R182" i="15"/>
  <c r="R209" i="15" s="1"/>
  <c r="S185" i="15"/>
  <c r="S203" i="15" s="1"/>
  <c r="S230" i="15" s="1"/>
  <c r="AE214" i="15"/>
  <c r="X196" i="15"/>
  <c r="X223" i="15"/>
  <c r="X214" i="15"/>
  <c r="H219" i="15"/>
  <c r="D182" i="15"/>
  <c r="G27" i="2"/>
  <c r="G37" i="2"/>
  <c r="G38" i="2"/>
  <c r="G81" i="2"/>
  <c r="Z183" i="15"/>
  <c r="Y196" i="15"/>
  <c r="I182" i="15"/>
  <c r="I209" i="15" s="1"/>
  <c r="O198" i="15"/>
  <c r="O225" i="15" s="1"/>
  <c r="Z196" i="15"/>
  <c r="N216" i="15"/>
  <c r="V182" i="15"/>
  <c r="G184" i="15"/>
  <c r="G211" i="15" s="1"/>
  <c r="AM10" i="1"/>
  <c r="AM31" i="1" s="1"/>
  <c r="AJ37" i="15" s="1"/>
  <c r="AJ80" i="15" s="1"/>
  <c r="AB25" i="4"/>
  <c r="AF23" i="4"/>
  <c r="AI216" i="15"/>
  <c r="Y213" i="15"/>
  <c r="G182" i="15"/>
  <c r="G200" i="15" s="1"/>
  <c r="W182" i="15"/>
  <c r="W209" i="15" s="1"/>
  <c r="AN194" i="15"/>
  <c r="AN221" i="15" s="1"/>
  <c r="U184" i="15"/>
  <c r="U211" i="15"/>
  <c r="G97" i="2"/>
  <c r="G105" i="2" s="1"/>
  <c r="L194" i="15"/>
  <c r="AG216" i="15"/>
  <c r="J23" i="4"/>
  <c r="F23" i="4"/>
  <c r="Y22" i="4"/>
  <c r="X23" i="4"/>
  <c r="AC23" i="4"/>
  <c r="L213" i="15"/>
  <c r="AB213" i="15"/>
  <c r="L216" i="15"/>
  <c r="AB217" i="15"/>
  <c r="AB220" i="15"/>
  <c r="U183" i="15"/>
  <c r="U210" i="15" s="1"/>
  <c r="P184" i="15"/>
  <c r="P211" i="15" s="1"/>
  <c r="AD185" i="15"/>
  <c r="N197" i="15"/>
  <c r="N224" i="15"/>
  <c r="N196" i="15"/>
  <c r="N223" i="15" s="1"/>
  <c r="AD213" i="15"/>
  <c r="AG215" i="15"/>
  <c r="X24" i="4"/>
  <c r="AM10" i="4"/>
  <c r="AP11" i="1" s="1"/>
  <c r="AP32" i="1"/>
  <c r="AM38" i="15" s="1"/>
  <c r="AM81" i="15" s="1"/>
  <c r="AM124" i="15" s="1"/>
  <c r="AL5" i="4"/>
  <c r="AO6" i="1" s="1"/>
  <c r="AO27" i="1" s="1"/>
  <c r="AC213" i="15"/>
  <c r="AC215" i="15"/>
  <c r="AC216" i="15"/>
  <c r="M217" i="15"/>
  <c r="AC220" i="15"/>
  <c r="X183" i="15"/>
  <c r="X210" i="15" s="1"/>
  <c r="O185" i="15"/>
  <c r="O212" i="15" s="1"/>
  <c r="V216" i="15"/>
  <c r="AA220" i="15"/>
  <c r="AH216" i="15"/>
  <c r="T198" i="15"/>
  <c r="T225" i="15" s="1"/>
  <c r="AN11" i="4"/>
  <c r="AQ12" i="1"/>
  <c r="AQ33" i="1" s="1"/>
  <c r="AN39" i="15" s="1"/>
  <c r="AN82" i="15" s="1"/>
  <c r="G79" i="2"/>
  <c r="AL40" i="15"/>
  <c r="AL83" i="15"/>
  <c r="AN37" i="15"/>
  <c r="AN80" i="15" s="1"/>
  <c r="AN91" i="1"/>
  <c r="AN126" i="1" s="1"/>
  <c r="AN93" i="1"/>
  <c r="AN128" i="1" s="1"/>
  <c r="AK17" i="15"/>
  <c r="AK60" i="15" s="1"/>
  <c r="AN92" i="1"/>
  <c r="AN127" i="1" s="1"/>
  <c r="AK16" i="15"/>
  <c r="AK59" i="15" s="1"/>
  <c r="AK102" i="15" s="1"/>
  <c r="AN38" i="1"/>
  <c r="I212" i="15"/>
  <c r="AF185" i="15"/>
  <c r="AF212" i="15"/>
  <c r="K196" i="15"/>
  <c r="K223" i="15"/>
  <c r="G198" i="15"/>
  <c r="P195" i="15"/>
  <c r="N218" i="15"/>
  <c r="K210" i="15"/>
  <c r="AM184" i="15"/>
  <c r="L201" i="15"/>
  <c r="AN21" i="1"/>
  <c r="AN42" i="1"/>
  <c r="AQ21" i="1"/>
  <c r="AQ42" i="1" s="1"/>
  <c r="AP21" i="1"/>
  <c r="AP42" i="1" s="1"/>
  <c r="G209" i="15"/>
  <c r="Q195" i="15"/>
  <c r="AG195" i="15"/>
  <c r="AG222" i="15" s="1"/>
  <c r="AP7" i="1"/>
  <c r="AP28" i="1"/>
  <c r="AM212" i="15"/>
  <c r="AP87" i="1"/>
  <c r="AP122" i="1"/>
  <c r="AM11" i="15" s="1"/>
  <c r="AM54" i="15" s="1"/>
  <c r="AP37" i="1"/>
  <c r="N217" i="15"/>
  <c r="Z209" i="15"/>
  <c r="Z200" i="15"/>
  <c r="Z227" i="15" s="1"/>
  <c r="S200" i="15"/>
  <c r="S209" i="15"/>
  <c r="L203" i="15"/>
  <c r="W23" i="4"/>
  <c r="W210" i="15"/>
  <c r="O216" i="15"/>
  <c r="AK37" i="15"/>
  <c r="AK80" i="15"/>
  <c r="AJ10" i="4"/>
  <c r="AM11" i="1"/>
  <c r="AM32" i="1" s="1"/>
  <c r="AL10" i="4"/>
  <c r="AO11" i="1"/>
  <c r="AO32" i="1"/>
  <c r="AJ194" i="15"/>
  <c r="AJ221" i="15"/>
  <c r="AB211" i="15"/>
  <c r="Z221" i="15"/>
  <c r="AH182" i="15"/>
  <c r="AH209" i="15" s="1"/>
  <c r="P197" i="15"/>
  <c r="P224" i="15" s="1"/>
  <c r="AJ40" i="15"/>
  <c r="AJ83" i="15"/>
  <c r="AJ179" i="15" s="1"/>
  <c r="AJ191" i="15" s="1"/>
  <c r="AJ218" i="15" s="1"/>
  <c r="V24" i="4"/>
  <c r="V211" i="15"/>
  <c r="D194" i="15"/>
  <c r="D221" i="15" s="1"/>
  <c r="AN196" i="15"/>
  <c r="AN223" i="15" s="1"/>
  <c r="U213" i="15"/>
  <c r="AK40" i="15"/>
  <c r="AK83" i="15" s="1"/>
  <c r="AK179" i="15" s="1"/>
  <c r="AK191" i="15" s="1"/>
  <c r="AB219" i="15"/>
  <c r="O25" i="4"/>
  <c r="AG194" i="15"/>
  <c r="AG221" i="15"/>
  <c r="H24" i="4"/>
  <c r="AM4" i="4"/>
  <c r="AP5" i="1"/>
  <c r="AP82" i="1" s="1"/>
  <c r="AP117" i="1" s="1"/>
  <c r="AM6" i="15" s="1"/>
  <c r="AM49" i="15" s="1"/>
  <c r="AM92" i="15" s="1"/>
  <c r="AM12" i="4"/>
  <c r="AP13" i="1" s="1"/>
  <c r="AP34" i="1" s="1"/>
  <c r="AL11" i="4"/>
  <c r="AO12" i="1" s="1"/>
  <c r="AO33" i="1" s="1"/>
  <c r="AB196" i="15"/>
  <c r="AB223" i="15" s="1"/>
  <c r="AI184" i="15"/>
  <c r="AI211" i="15"/>
  <c r="W185" i="15"/>
  <c r="W212" i="15" s="1"/>
  <c r="D185" i="15"/>
  <c r="AF194" i="15"/>
  <c r="H23" i="4"/>
  <c r="U24" i="4"/>
  <c r="T25" i="4"/>
  <c r="S183" i="15"/>
  <c r="S201" i="15" s="1"/>
  <c r="AI183" i="15"/>
  <c r="AI210" i="15" s="1"/>
  <c r="N184" i="15"/>
  <c r="N211" i="15" s="1"/>
  <c r="U194" i="15"/>
  <c r="U221" i="15" s="1"/>
  <c r="AH194" i="15"/>
  <c r="AH221" i="15" s="1"/>
  <c r="M195" i="15"/>
  <c r="M222" i="15" s="1"/>
  <c r="H195" i="15"/>
  <c r="H222" i="15" s="1"/>
  <c r="M22" i="4"/>
  <c r="AN16" i="4"/>
  <c r="AQ17" i="1" s="1"/>
  <c r="AQ93" i="1"/>
  <c r="AQ128" i="1" s="1"/>
  <c r="AN17" i="15" s="1"/>
  <c r="AN60" i="15"/>
  <c r="AJ18" i="4"/>
  <c r="AM19" i="1" s="1"/>
  <c r="AL8" i="4"/>
  <c r="AO9" i="1" s="1"/>
  <c r="AO30" i="1"/>
  <c r="AL36" i="15" s="1"/>
  <c r="AL79" i="15" s="1"/>
  <c r="AL122" i="15" s="1"/>
  <c r="AD214" i="15"/>
  <c r="AD221" i="15"/>
  <c r="X212" i="15"/>
  <c r="AC198" i="15"/>
  <c r="AC225" i="15" s="1"/>
  <c r="AI219" i="15"/>
  <c r="AE185" i="15"/>
  <c r="AE212" i="15"/>
  <c r="D183" i="15"/>
  <c r="AE213" i="15"/>
  <c r="E195" i="15"/>
  <c r="E222" i="15" s="1"/>
  <c r="N22" i="4"/>
  <c r="N26" i="4" s="1"/>
  <c r="L23" i="4"/>
  <c r="T216" i="15"/>
  <c r="S24" i="4"/>
  <c r="AG25" i="4"/>
  <c r="AG26" i="4" s="1"/>
  <c r="L182" i="15"/>
  <c r="L200" i="15" s="1"/>
  <c r="L209" i="15"/>
  <c r="AB182" i="15"/>
  <c r="K182" i="15"/>
  <c r="I183" i="15"/>
  <c r="I201" i="15"/>
  <c r="Y183" i="15"/>
  <c r="X194" i="15"/>
  <c r="X221" i="15"/>
  <c r="G197" i="15"/>
  <c r="G224" i="15" s="1"/>
  <c r="AJ184" i="15"/>
  <c r="AL211" i="15"/>
  <c r="L22" i="4"/>
  <c r="AA184" i="15"/>
  <c r="AA211" i="15" s="1"/>
  <c r="K23" i="4"/>
  <c r="AN7" i="4"/>
  <c r="AQ8" i="1" s="1"/>
  <c r="AQ29" i="1" s="1"/>
  <c r="AK8" i="4"/>
  <c r="AN9" i="1" s="1"/>
  <c r="AN30" i="1"/>
  <c r="AG212" i="15"/>
  <c r="AH201" i="15"/>
  <c r="R195" i="15"/>
  <c r="R222" i="15"/>
  <c r="AG184" i="15"/>
  <c r="AG211" i="15" s="1"/>
  <c r="M185" i="15"/>
  <c r="M212" i="15" s="1"/>
  <c r="X213" i="15"/>
  <c r="T215" i="15"/>
  <c r="D24" i="4"/>
  <c r="E22" i="4"/>
  <c r="I24" i="4"/>
  <c r="K25" i="4"/>
  <c r="AA25" i="4"/>
  <c r="AH25" i="4"/>
  <c r="AH26" i="4" s="1"/>
  <c r="AC196" i="15"/>
  <c r="AC223" i="15" s="1"/>
  <c r="J196" i="15"/>
  <c r="J223" i="15"/>
  <c r="AK184" i="15"/>
  <c r="AK211" i="15"/>
  <c r="T213" i="15"/>
  <c r="AM5" i="4"/>
  <c r="AP6" i="1"/>
  <c r="AP27" i="1"/>
  <c r="AK185" i="15"/>
  <c r="AK212" i="15"/>
  <c r="P182" i="15"/>
  <c r="P209" i="15" s="1"/>
  <c r="AJ14" i="4"/>
  <c r="AM15" i="1" s="1"/>
  <c r="AM36" i="1" s="1"/>
  <c r="AJ42" i="15" s="1"/>
  <c r="AJ85" i="15" s="1"/>
  <c r="AJ181" i="15" s="1"/>
  <c r="AJ193" i="15" s="1"/>
  <c r="AJ220" i="15" s="1"/>
  <c r="W198" i="15"/>
  <c r="W225" i="15" s="1"/>
  <c r="H220" i="15"/>
  <c r="AN184" i="15"/>
  <c r="Y195" i="15"/>
  <c r="Y222" i="15" s="1"/>
  <c r="P194" i="15"/>
  <c r="P221" i="15" s="1"/>
  <c r="T197" i="15"/>
  <c r="T224" i="15"/>
  <c r="Y184" i="15"/>
  <c r="Y216" i="15"/>
  <c r="D25" i="4"/>
  <c r="N23" i="4"/>
  <c r="L25" i="4"/>
  <c r="Y25" i="4"/>
  <c r="M194" i="15"/>
  <c r="M221" i="15"/>
  <c r="R196" i="15"/>
  <c r="AH198" i="15"/>
  <c r="AH225" i="15" s="1"/>
  <c r="AA219" i="15"/>
  <c r="X195" i="15"/>
  <c r="X222" i="15"/>
  <c r="AD25" i="4"/>
  <c r="AM84" i="15"/>
  <c r="AM180" i="15" s="1"/>
  <c r="AM192" i="15" s="1"/>
  <c r="AM219" i="15" s="1"/>
  <c r="AJ11" i="4"/>
  <c r="AM12" i="1"/>
  <c r="AM33" i="1" s="1"/>
  <c r="AJ39" i="15" s="1"/>
  <c r="AJ82" i="15" s="1"/>
  <c r="O217" i="15"/>
  <c r="AD195" i="15"/>
  <c r="AD222" i="15"/>
  <c r="AI217" i="15"/>
  <c r="N213" i="15"/>
  <c r="E196" i="15"/>
  <c r="E223" i="15" s="1"/>
  <c r="L215" i="15"/>
  <c r="AJ5" i="4"/>
  <c r="AM6" i="1" s="1"/>
  <c r="AM27" i="1" s="1"/>
  <c r="AA23" i="4"/>
  <c r="M215" i="15"/>
  <c r="M220" i="15"/>
  <c r="AK5" i="4"/>
  <c r="AL18" i="4"/>
  <c r="AO19" i="1"/>
  <c r="AO101" i="1" s="1"/>
  <c r="AO136" i="1"/>
  <c r="AL25" i="15" s="1"/>
  <c r="AL68" i="15" s="1"/>
  <c r="AL111" i="15" s="1"/>
  <c r="AK14" i="4"/>
  <c r="AN15" i="1" s="1"/>
  <c r="AN36" i="1" s="1"/>
  <c r="AK42" i="15" s="1"/>
  <c r="AK85" i="15" s="1"/>
  <c r="T185" i="15"/>
  <c r="T212" i="15" s="1"/>
  <c r="F219" i="15"/>
  <c r="X182" i="15"/>
  <c r="O23" i="4"/>
  <c r="N24" i="4"/>
  <c r="M25" i="4"/>
  <c r="AH23" i="4"/>
  <c r="S198" i="15"/>
  <c r="S225" i="15"/>
  <c r="AI198" i="15"/>
  <c r="Q198" i="15"/>
  <c r="Y198" i="15"/>
  <c r="W194" i="15"/>
  <c r="W221" i="15" s="1"/>
  <c r="AG22" i="4"/>
  <c r="AL13" i="4"/>
  <c r="AO14" i="1" s="1"/>
  <c r="AO35" i="1" s="1"/>
  <c r="AL41" i="15" s="1"/>
  <c r="AL84" i="15" s="1"/>
  <c r="AM19" i="4"/>
  <c r="AP20" i="1" s="1"/>
  <c r="AP106" i="1" s="1"/>
  <c r="AP141" i="1" s="1"/>
  <c r="AM30" i="15" s="1"/>
  <c r="AM73" i="15" s="1"/>
  <c r="AM11" i="4"/>
  <c r="AP12" i="1" s="1"/>
  <c r="AP33" i="1" s="1"/>
  <c r="AA198" i="15"/>
  <c r="AA203" i="15" s="1"/>
  <c r="AD198" i="15"/>
  <c r="AD225" i="15"/>
  <c r="AL196" i="15"/>
  <c r="AL223" i="15" s="1"/>
  <c r="O183" i="15"/>
  <c r="I198" i="15"/>
  <c r="I225" i="15" s="1"/>
  <c r="P196" i="15"/>
  <c r="N182" i="15"/>
  <c r="W184" i="15"/>
  <c r="W211" i="15" s="1"/>
  <c r="U214" i="15"/>
  <c r="J194" i="15"/>
  <c r="J221" i="15"/>
  <c r="H22" i="4"/>
  <c r="Q22" i="4"/>
  <c r="N25" i="4"/>
  <c r="AH218" i="15"/>
  <c r="AH219" i="15"/>
  <c r="H184" i="15"/>
  <c r="X184" i="15"/>
  <c r="AN4" i="4"/>
  <c r="AQ5" i="1" s="1"/>
  <c r="AQ82" i="1"/>
  <c r="AQ117" i="1" s="1"/>
  <c r="AN6" i="15" s="1"/>
  <c r="AN49" i="15"/>
  <c r="AN92" i="15" s="1"/>
  <c r="AN145" i="15"/>
  <c r="AN8" i="4"/>
  <c r="AQ9" i="1"/>
  <c r="AQ30" i="1" s="1"/>
  <c r="O195" i="15"/>
  <c r="O222" i="15" s="1"/>
  <c r="I213" i="15"/>
  <c r="R217" i="15"/>
  <c r="V219" i="15"/>
  <c r="J183" i="15"/>
  <c r="J210" i="15"/>
  <c r="AF184" i="15"/>
  <c r="AF211" i="15"/>
  <c r="P217" i="15"/>
  <c r="Y194" i="15"/>
  <c r="Y221" i="15"/>
  <c r="U195" i="15"/>
  <c r="U222" i="15" s="1"/>
  <c r="U220" i="15"/>
  <c r="E183" i="15"/>
  <c r="T22" i="4"/>
  <c r="Q25" i="4"/>
  <c r="AC22" i="4"/>
  <c r="E218" i="15"/>
  <c r="K184" i="15"/>
  <c r="V196" i="15"/>
  <c r="V223" i="15"/>
  <c r="AN14" i="4"/>
  <c r="AQ15" i="1" s="1"/>
  <c r="AQ36" i="1" s="1"/>
  <c r="AN42" i="15" s="1"/>
  <c r="AN85" i="15" s="1"/>
  <c r="S214" i="15"/>
  <c r="P218" i="15"/>
  <c r="J22" i="4"/>
  <c r="S22" i="4"/>
  <c r="S26" i="4" s="1"/>
  <c r="AM9" i="4"/>
  <c r="AP10" i="1"/>
  <c r="AP31" i="1" s="1"/>
  <c r="AN5" i="4"/>
  <c r="AQ6" i="1"/>
  <c r="AQ27" i="1" s="1"/>
  <c r="AN18" i="4"/>
  <c r="AQ19" i="1"/>
  <c r="AQ101" i="1" s="1"/>
  <c r="AQ136" i="1"/>
  <c r="AN25" i="15" s="1"/>
  <c r="AN68" i="15" s="1"/>
  <c r="J209" i="15"/>
  <c r="K221" i="15"/>
  <c r="Z215" i="15"/>
  <c r="H198" i="15"/>
  <c r="D196" i="15"/>
  <c r="D223" i="15"/>
  <c r="P216" i="15"/>
  <c r="Q217" i="15"/>
  <c r="M219" i="15"/>
  <c r="J198" i="15"/>
  <c r="J225" i="15"/>
  <c r="AE184" i="15"/>
  <c r="AE211" i="15" s="1"/>
  <c r="H213" i="15"/>
  <c r="AG214" i="15"/>
  <c r="AD22" i="4"/>
  <c r="AF24" i="4"/>
  <c r="AF26" i="4" s="1"/>
  <c r="AN185" i="15"/>
  <c r="N219" i="15"/>
  <c r="I22" i="4"/>
  <c r="AM8" i="4"/>
  <c r="AP9" i="1" s="1"/>
  <c r="AP30" i="1" s="1"/>
  <c r="AA221" i="15"/>
  <c r="J184" i="15"/>
  <c r="J211" i="15" s="1"/>
  <c r="P25" i="4"/>
  <c r="AA22" i="4"/>
  <c r="AN6" i="4"/>
  <c r="AQ7" i="1"/>
  <c r="AQ28" i="1" s="1"/>
  <c r="AM7" i="1"/>
  <c r="AM28" i="1"/>
  <c r="M214" i="15"/>
  <c r="AD219" i="15"/>
  <c r="AI218" i="15"/>
  <c r="AI182" i="15"/>
  <c r="AI209" i="15" s="1"/>
  <c r="I196" i="15"/>
  <c r="I223" i="15"/>
  <c r="U23" i="4"/>
  <c r="T24" i="4"/>
  <c r="T26" i="4" s="1"/>
  <c r="S25" i="4"/>
  <c r="AE22" i="4"/>
  <c r="AG24" i="4"/>
  <c r="AI24" i="4"/>
  <c r="G215" i="15"/>
  <c r="G217" i="15"/>
  <c r="W217" i="15"/>
  <c r="G218" i="15"/>
  <c r="G219" i="15"/>
  <c r="G220" i="15"/>
  <c r="AK157" i="15"/>
  <c r="Y214" i="15"/>
  <c r="AP94" i="1"/>
  <c r="AP129" i="1"/>
  <c r="AM18" i="15" s="1"/>
  <c r="AM61" i="15" s="1"/>
  <c r="P215" i="15"/>
  <c r="AK15" i="15"/>
  <c r="AK58" i="15" s="1"/>
  <c r="AK101" i="15" s="1"/>
  <c r="AA225" i="15"/>
  <c r="H210" i="15"/>
  <c r="E225" i="15"/>
  <c r="I217" i="15"/>
  <c r="AP38" i="1"/>
  <c r="AJ36" i="15"/>
  <c r="AJ79" i="15" s="1"/>
  <c r="AN36" i="15"/>
  <c r="AN79" i="15" s="1"/>
  <c r="Q211" i="15"/>
  <c r="AL35" i="15"/>
  <c r="AL78" i="15" s="1"/>
  <c r="AN6" i="1"/>
  <c r="AN27" i="1"/>
  <c r="X216" i="15"/>
  <c r="X218" i="15"/>
  <c r="AP105" i="1"/>
  <c r="AP140" i="1" s="1"/>
  <c r="AM29" i="15" s="1"/>
  <c r="AM72" i="15" s="1"/>
  <c r="AP103" i="1"/>
  <c r="AP138" i="1" s="1"/>
  <c r="AM27" i="15"/>
  <c r="AM70" i="15" s="1"/>
  <c r="AP41" i="1"/>
  <c r="M213" i="15"/>
  <c r="AM85" i="15"/>
  <c r="AM181" i="15" s="1"/>
  <c r="AM193" i="15" s="1"/>
  <c r="AG213" i="15"/>
  <c r="Y223" i="15"/>
  <c r="AB216" i="15"/>
  <c r="AN166" i="15"/>
  <c r="Q210" i="15"/>
  <c r="AG200" i="15"/>
  <c r="P23" i="4"/>
  <c r="AL4" i="4"/>
  <c r="AO5" i="1" s="1"/>
  <c r="AJ7" i="4"/>
  <c r="AM8" i="1" s="1"/>
  <c r="AM29" i="1"/>
  <c r="AJ16" i="4"/>
  <c r="AM17" i="1" s="1"/>
  <c r="AL16" i="4"/>
  <c r="AO17" i="1" s="1"/>
  <c r="O24" i="4"/>
  <c r="O211" i="15"/>
  <c r="N194" i="15"/>
  <c r="N221" i="15"/>
  <c r="Q225" i="15"/>
  <c r="Q203" i="15"/>
  <c r="R211" i="15"/>
  <c r="J218" i="15"/>
  <c r="R24" i="4"/>
  <c r="AK18" i="4"/>
  <c r="AN19" i="1"/>
  <c r="AK13" i="4"/>
  <c r="AN14" i="1" s="1"/>
  <c r="AN35" i="1" s="1"/>
  <c r="AN13" i="4"/>
  <c r="AQ14" i="1"/>
  <c r="AQ35" i="1" s="1"/>
  <c r="AM18" i="4"/>
  <c r="AP19" i="1"/>
  <c r="AP101" i="1" s="1"/>
  <c r="AP136" i="1" s="1"/>
  <c r="AM25" i="15" s="1"/>
  <c r="AM68" i="15" s="1"/>
  <c r="AK11" i="4"/>
  <c r="AN12" i="1" s="1"/>
  <c r="AN33" i="1" s="1"/>
  <c r="G75" i="2"/>
  <c r="AI194" i="15"/>
  <c r="AI221" i="15"/>
  <c r="X198" i="15"/>
  <c r="X225" i="15"/>
  <c r="G101" i="2"/>
  <c r="D168" i="15"/>
  <c r="D198" i="15"/>
  <c r="D225" i="15" s="1"/>
  <c r="D211" i="15"/>
  <c r="J217" i="15"/>
  <c r="V212" i="15"/>
  <c r="AE198" i="15"/>
  <c r="AE225" i="15" s="1"/>
  <c r="V23" i="4"/>
  <c r="G213" i="15"/>
  <c r="W213" i="15"/>
  <c r="G32" i="2"/>
  <c r="G177" i="15"/>
  <c r="G189" i="15"/>
  <c r="G201" i="15" s="1"/>
  <c r="G228" i="15" s="1"/>
  <c r="W218" i="15"/>
  <c r="AQ105" i="1"/>
  <c r="AQ140" i="1"/>
  <c r="AN29" i="15" s="1"/>
  <c r="AN72" i="15"/>
  <c r="AN115" i="15" s="1"/>
  <c r="AC209" i="15"/>
  <c r="D216" i="15"/>
  <c r="AO21" i="1"/>
  <c r="AO42" i="1" s="1"/>
  <c r="AS21" i="1"/>
  <c r="AM21" i="1"/>
  <c r="AM42" i="1" s="1"/>
  <c r="E143" i="15"/>
  <c r="E182" i="15" s="1"/>
  <c r="G76" i="2"/>
  <c r="AI201" i="15"/>
  <c r="AI228" i="15" s="1"/>
  <c r="AF195" i="15"/>
  <c r="AF222" i="15" s="1"/>
  <c r="N195" i="15"/>
  <c r="N222" i="15" s="1"/>
  <c r="H215" i="15"/>
  <c r="AC212" i="15"/>
  <c r="AQ92" i="1"/>
  <c r="AQ127" i="1" s="1"/>
  <c r="AN16" i="15" s="1"/>
  <c r="AN59" i="15" s="1"/>
  <c r="S184" i="15"/>
  <c r="Q215" i="15"/>
  <c r="G196" i="15"/>
  <c r="G223" i="15"/>
  <c r="AD201" i="15"/>
  <c r="AH24" i="4"/>
  <c r="AC24" i="4"/>
  <c r="AC26" i="4" s="1"/>
  <c r="AP90" i="1"/>
  <c r="AP125" i="1" s="1"/>
  <c r="AM14" i="15" s="1"/>
  <c r="AM57" i="15" s="1"/>
  <c r="AM100" i="15" s="1"/>
  <c r="AP89" i="1"/>
  <c r="AP124" i="1"/>
  <c r="AM13" i="15" s="1"/>
  <c r="AM56" i="15" s="1"/>
  <c r="AP88" i="1"/>
  <c r="AP123" i="1" s="1"/>
  <c r="AM12" i="15" s="1"/>
  <c r="AM55" i="15" s="1"/>
  <c r="AM98" i="15" s="1"/>
  <c r="AF209" i="15"/>
  <c r="N209" i="15"/>
  <c r="AB209" i="15"/>
  <c r="G86" i="2"/>
  <c r="H153" i="15"/>
  <c r="H194" i="15" s="1"/>
  <c r="H221" i="15" s="1"/>
  <c r="G87" i="2"/>
  <c r="F154" i="15"/>
  <c r="F195" i="15" s="1"/>
  <c r="F201" i="15" s="1"/>
  <c r="G88" i="2"/>
  <c r="D155" i="15"/>
  <c r="T195" i="15"/>
  <c r="T201" i="15" s="1"/>
  <c r="T228" i="15" s="1"/>
  <c r="AQ104" i="1"/>
  <c r="AQ139" i="1" s="1"/>
  <c r="AN28" i="15" s="1"/>
  <c r="AN71" i="15" s="1"/>
  <c r="AQ41" i="1"/>
  <c r="AI196" i="15"/>
  <c r="AI223" i="15"/>
  <c r="F211" i="15"/>
  <c r="G210" i="15"/>
  <c r="M209" i="15"/>
  <c r="F183" i="15"/>
  <c r="G90" i="2"/>
  <c r="D157" i="15"/>
  <c r="D195" i="15" s="1"/>
  <c r="D222" i="15" s="1"/>
  <c r="Q196" i="15"/>
  <c r="Q223" i="15" s="1"/>
  <c r="AG196" i="15"/>
  <c r="O196" i="15"/>
  <c r="AE196" i="15"/>
  <c r="AE223" i="15"/>
  <c r="G98" i="2"/>
  <c r="G106" i="2" s="1"/>
  <c r="AQ106" i="1"/>
  <c r="AQ141" i="1" s="1"/>
  <c r="AN30" i="15"/>
  <c r="AN73" i="15" s="1"/>
  <c r="W215" i="15"/>
  <c r="AD215" i="15"/>
  <c r="G22" i="4"/>
  <c r="G227" i="15"/>
  <c r="Q23" i="4"/>
  <c r="AK4" i="4"/>
  <c r="AN5" i="1" s="1"/>
  <c r="AM7" i="4"/>
  <c r="AP8" i="1" s="1"/>
  <c r="AP29" i="1" s="1"/>
  <c r="AM35" i="15" s="1"/>
  <c r="AM78" i="15" s="1"/>
  <c r="AK10" i="4"/>
  <c r="AN11" i="1"/>
  <c r="AN32" i="1"/>
  <c r="AK38" i="15" s="1"/>
  <c r="AK81" i="15" s="1"/>
  <c r="AC194" i="15"/>
  <c r="AC221" i="15" s="1"/>
  <c r="AA182" i="15"/>
  <c r="M23" i="4"/>
  <c r="L24" i="4"/>
  <c r="AD23" i="4"/>
  <c r="AD26" i="4" s="1"/>
  <c r="AF25" i="4"/>
  <c r="AF230" i="15" s="1"/>
  <c r="M218" i="15"/>
  <c r="AL185" i="15"/>
  <c r="AL194" i="15"/>
  <c r="AL221" i="15" s="1"/>
  <c r="AH220" i="15"/>
  <c r="P212" i="15"/>
  <c r="U182" i="15"/>
  <c r="S213" i="15"/>
  <c r="V209" i="15"/>
  <c r="G23" i="4"/>
  <c r="AE24" i="4"/>
  <c r="AE26" i="4" s="1"/>
  <c r="G77" i="2"/>
  <c r="F194" i="15"/>
  <c r="F221" i="15"/>
  <c r="V194" i="15"/>
  <c r="V221" i="15" s="1"/>
  <c r="Q222" i="15"/>
  <c r="G94" i="2"/>
  <c r="AD196" i="15"/>
  <c r="AD223" i="15"/>
  <c r="AC197" i="15"/>
  <c r="AC224" i="15"/>
  <c r="E217" i="15"/>
  <c r="Z218" i="15"/>
  <c r="G221" i="15"/>
  <c r="AI214" i="15"/>
  <c r="Z198" i="15"/>
  <c r="Z203" i="15" s="1"/>
  <c r="Z225" i="15"/>
  <c r="AM196" i="15"/>
  <c r="AM223" i="15" s="1"/>
  <c r="T194" i="15"/>
  <c r="T221" i="15" s="1"/>
  <c r="AF196" i="15"/>
  <c r="R185" i="15"/>
  <c r="K220" i="15"/>
  <c r="J25" i="4"/>
  <c r="T23" i="4"/>
  <c r="R25" i="4"/>
  <c r="AD24" i="4"/>
  <c r="G25" i="2"/>
  <c r="G26" i="2"/>
  <c r="G28" i="2"/>
  <c r="G29" i="2"/>
  <c r="G30" i="2"/>
  <c r="G31" i="2"/>
  <c r="G33" i="2"/>
  <c r="G34" i="2"/>
  <c r="G35" i="2"/>
  <c r="G36" i="2"/>
  <c r="G39" i="2"/>
  <c r="G40" i="2"/>
  <c r="G41" i="2"/>
  <c r="L219" i="15"/>
  <c r="E216" i="15"/>
  <c r="E24" i="4"/>
  <c r="K22" i="4"/>
  <c r="Y23" i="4"/>
  <c r="W25" i="4"/>
  <c r="W26" i="4" s="1"/>
  <c r="G91" i="2"/>
  <c r="G99" i="2"/>
  <c r="AL198" i="15"/>
  <c r="AL225" i="15" s="1"/>
  <c r="F24" i="4"/>
  <c r="Z23" i="4"/>
  <c r="Z26" i="4" s="1"/>
  <c r="Y24" i="4"/>
  <c r="X25" i="4"/>
  <c r="X26" i="4" s="1"/>
  <c r="I218" i="15"/>
  <c r="D22" i="4"/>
  <c r="G24" i="4"/>
  <c r="G100" i="2"/>
  <c r="D23" i="4"/>
  <c r="K24" i="4"/>
  <c r="AA24" i="4"/>
  <c r="AE25" i="4"/>
  <c r="L214" i="15"/>
  <c r="AB214" i="15"/>
  <c r="G82" i="2"/>
  <c r="F182" i="15"/>
  <c r="AC195" i="15"/>
  <c r="F22" i="4"/>
  <c r="J24" i="4"/>
  <c r="AE23" i="4"/>
  <c r="M184" i="15"/>
  <c r="M211" i="15" s="1"/>
  <c r="G83" i="2"/>
  <c r="G84" i="2"/>
  <c r="G85" i="2"/>
  <c r="R22" i="4"/>
  <c r="R26" i="4" s="1"/>
  <c r="P24" i="4"/>
  <c r="L196" i="15"/>
  <c r="U196" i="15"/>
  <c r="Q214" i="15"/>
  <c r="R23" i="4"/>
  <c r="Q24" i="4"/>
  <c r="AB24" i="4"/>
  <c r="AB26" i="4"/>
  <c r="R214" i="15"/>
  <c r="G78" i="2"/>
  <c r="G95" i="2"/>
  <c r="G103" i="2" s="1"/>
  <c r="G96" i="2"/>
  <c r="G104" i="2" s="1"/>
  <c r="E23" i="4"/>
  <c r="S23" i="4"/>
  <c r="N185" i="15"/>
  <c r="I194" i="15"/>
  <c r="AM42" i="8"/>
  <c r="AM16" i="8"/>
  <c r="W13" i="8"/>
  <c r="W41" i="8" s="1"/>
  <c r="W34" i="8"/>
  <c r="G14" i="8"/>
  <c r="AQ29" i="8"/>
  <c r="AG13" i="6"/>
  <c r="AG33" i="6" s="1"/>
  <c r="AG5" i="6"/>
  <c r="AG17" i="6"/>
  <c r="AL14" i="6"/>
  <c r="AL34" i="6"/>
  <c r="AO4" i="6"/>
  <c r="AO12" i="6"/>
  <c r="AH4" i="6"/>
  <c r="AK12" i="6"/>
  <c r="AK4" i="6"/>
  <c r="AD203" i="15"/>
  <c r="AD230" i="15"/>
  <c r="AP26" i="1"/>
  <c r="X201" i="15"/>
  <c r="X228" i="15" s="1"/>
  <c r="AP81" i="1"/>
  <c r="AP116" i="1" s="1"/>
  <c r="AM5" i="15" s="1"/>
  <c r="AM48" i="15" s="1"/>
  <c r="R223" i="15"/>
  <c r="V203" i="15"/>
  <c r="V230" i="15"/>
  <c r="AO102" i="1"/>
  <c r="AO137" i="1" s="1"/>
  <c r="AL26" i="15" s="1"/>
  <c r="AL69" i="15" s="1"/>
  <c r="W222" i="15"/>
  <c r="AD212" i="15"/>
  <c r="AJ126" i="15"/>
  <c r="H26" i="4"/>
  <c r="I228" i="15"/>
  <c r="K201" i="15"/>
  <c r="K228" i="15" s="1"/>
  <c r="AN38" i="15"/>
  <c r="AN81" i="15" s="1"/>
  <c r="AN177" i="15" s="1"/>
  <c r="AN189" i="15" s="1"/>
  <c r="AH211" i="15"/>
  <c r="Z222" i="15"/>
  <c r="M201" i="15"/>
  <c r="M228" i="15"/>
  <c r="AB200" i="15"/>
  <c r="AJ180" i="15"/>
  <c r="AJ192" i="15"/>
  <c r="AJ219" i="15" s="1"/>
  <c r="AJ127" i="15"/>
  <c r="N200" i="15"/>
  <c r="N227" i="15" s="1"/>
  <c r="AK155" i="15"/>
  <c r="L221" i="15"/>
  <c r="Q200" i="15"/>
  <c r="AA201" i="15"/>
  <c r="AA228" i="15" s="1"/>
  <c r="O203" i="15"/>
  <c r="O230" i="15"/>
  <c r="P200" i="15"/>
  <c r="AN211" i="15"/>
  <c r="Z223" i="15"/>
  <c r="P203" i="15"/>
  <c r="P230" i="15" s="1"/>
  <c r="J203" i="15"/>
  <c r="K211" i="15"/>
  <c r="S210" i="15"/>
  <c r="I26" i="4"/>
  <c r="R200" i="15"/>
  <c r="AN212" i="15"/>
  <c r="L230" i="15"/>
  <c r="AF203" i="15"/>
  <c r="S212" i="15"/>
  <c r="K200" i="15"/>
  <c r="K227" i="15" s="1"/>
  <c r="AH200" i="15"/>
  <c r="Y210" i="15"/>
  <c r="AC203" i="15"/>
  <c r="AC230" i="15" s="1"/>
  <c r="AI225" i="15"/>
  <c r="AI203" i="15"/>
  <c r="AI230" i="15" s="1"/>
  <c r="AM102" i="1"/>
  <c r="AM137" i="1"/>
  <c r="AJ26" i="15"/>
  <c r="AJ69" i="15"/>
  <c r="AM101" i="1"/>
  <c r="AM136" i="1" s="1"/>
  <c r="AJ25" i="15" s="1"/>
  <c r="AJ68" i="15" s="1"/>
  <c r="AJ164" i="15" s="1"/>
  <c r="AM99" i="1"/>
  <c r="AM134" i="1"/>
  <c r="AJ23" i="15"/>
  <c r="AJ66" i="15"/>
  <c r="AL38" i="15"/>
  <c r="AL81" i="15" s="1"/>
  <c r="H201" i="15"/>
  <c r="H228" i="15"/>
  <c r="O210" i="15"/>
  <c r="W200" i="15"/>
  <c r="W227" i="15" s="1"/>
  <c r="AN126" i="15"/>
  <c r="AN179" i="15"/>
  <c r="AN191" i="15"/>
  <c r="AN218" i="15"/>
  <c r="AL181" i="15"/>
  <c r="AL193" i="15" s="1"/>
  <c r="AL220" i="15" s="1"/>
  <c r="L228" i="15"/>
  <c r="AA230" i="15"/>
  <c r="X211" i="15"/>
  <c r="J230" i="15"/>
  <c r="L26" i="4"/>
  <c r="AL39" i="15"/>
  <c r="AL82" i="15" s="1"/>
  <c r="AM211" i="15"/>
  <c r="I203" i="15"/>
  <c r="I230" i="15" s="1"/>
  <c r="AK176" i="15"/>
  <c r="AK188" i="15"/>
  <c r="AK215" i="15" s="1"/>
  <c r="AK123" i="15"/>
  <c r="X200" i="15"/>
  <c r="X227" i="15" s="1"/>
  <c r="X209" i="15"/>
  <c r="D26" i="4"/>
  <c r="M200" i="15"/>
  <c r="I210" i="15"/>
  <c r="AE203" i="15"/>
  <c r="AE230" i="15" s="1"/>
  <c r="Q230" i="15"/>
  <c r="AQ81" i="1"/>
  <c r="AM100" i="1"/>
  <c r="AM135" i="1" s="1"/>
  <c r="AJ24" i="15" s="1"/>
  <c r="AJ67" i="15" s="1"/>
  <c r="AQ26" i="1"/>
  <c r="E201" i="15"/>
  <c r="E228" i="15" s="1"/>
  <c r="E210" i="15"/>
  <c r="AQ40" i="1"/>
  <c r="H211" i="15"/>
  <c r="M26" i="4"/>
  <c r="AM40" i="1"/>
  <c r="P222" i="15"/>
  <c r="P201" i="15"/>
  <c r="P228" i="15" s="1"/>
  <c r="G225" i="15"/>
  <c r="G203" i="15"/>
  <c r="G230" i="15" s="1"/>
  <c r="AQ100" i="1"/>
  <c r="AQ135" i="1"/>
  <c r="AN24" i="15" s="1"/>
  <c r="AN67" i="15" s="1"/>
  <c r="AO40" i="1"/>
  <c r="AO100" i="1"/>
  <c r="AO135" i="1" s="1"/>
  <c r="AL24" i="15" s="1"/>
  <c r="AL67" i="15" s="1"/>
  <c r="AH228" i="15"/>
  <c r="H225" i="15"/>
  <c r="H203" i="15"/>
  <c r="H230" i="15"/>
  <c r="J200" i="15"/>
  <c r="J227" i="15" s="1"/>
  <c r="T222" i="15"/>
  <c r="AQ116" i="1"/>
  <c r="AN5" i="15" s="1"/>
  <c r="AN48" i="15" s="1"/>
  <c r="AN144" i="15" s="1"/>
  <c r="AN183" i="15" s="1"/>
  <c r="X203" i="15"/>
  <c r="F210" i="15"/>
  <c r="AN102" i="1"/>
  <c r="AN137" i="1" s="1"/>
  <c r="AK26" i="15" s="1"/>
  <c r="AK69" i="15" s="1"/>
  <c r="U209" i="15"/>
  <c r="AD228" i="15"/>
  <c r="AF201" i="15"/>
  <c r="AF228" i="15" s="1"/>
  <c r="AM145" i="15"/>
  <c r="AG227" i="15"/>
  <c r="AK41" i="15"/>
  <c r="AK84" i="15" s="1"/>
  <c r="AK127" i="15" s="1"/>
  <c r="AC222" i="15"/>
  <c r="AC201" i="15"/>
  <c r="AC228" i="15" s="1"/>
  <c r="F209" i="15"/>
  <c r="F200" i="15"/>
  <c r="AI200" i="15"/>
  <c r="AI227" i="15" s="1"/>
  <c r="AO26" i="1"/>
  <c r="AO81" i="1"/>
  <c r="AO116" i="1" s="1"/>
  <c r="AL5" i="15" s="1"/>
  <c r="AL48" i="15" s="1"/>
  <c r="AL91" i="15" s="1"/>
  <c r="AO82" i="1"/>
  <c r="AO117" i="1" s="1"/>
  <c r="AL6" i="15" s="1"/>
  <c r="AL49" i="15" s="1"/>
  <c r="AA209" i="15"/>
  <c r="AA200" i="15"/>
  <c r="P26" i="4"/>
  <c r="G216" i="15"/>
  <c r="U223" i="15"/>
  <c r="N201" i="15"/>
  <c r="N228" i="15"/>
  <c r="L223" i="15"/>
  <c r="K26" i="4"/>
  <c r="P227" i="15"/>
  <c r="AM177" i="15"/>
  <c r="AM189" i="15" s="1"/>
  <c r="AM216" i="15" s="1"/>
  <c r="S228" i="15"/>
  <c r="AN216" i="15"/>
  <c r="AN124" i="15"/>
  <c r="AN82" i="1"/>
  <c r="AN117" i="1"/>
  <c r="AK6" i="15"/>
  <c r="AK49" i="15" s="1"/>
  <c r="AN26" i="1"/>
  <c r="AN81" i="1"/>
  <c r="AN116" i="1" s="1"/>
  <c r="AK5" i="15" s="1"/>
  <c r="AK48" i="15" s="1"/>
  <c r="O223" i="15"/>
  <c r="AC200" i="15"/>
  <c r="AH227" i="15"/>
  <c r="AM153" i="15"/>
  <c r="AL121" i="15"/>
  <c r="AL174" i="15"/>
  <c r="AL186" i="15"/>
  <c r="AL213" i="15"/>
  <c r="E26" i="4"/>
  <c r="Z230" i="15"/>
  <c r="G26" i="4"/>
  <c r="AM220" i="15"/>
  <c r="AM152" i="15"/>
  <c r="AM99" i="15"/>
  <c r="R212" i="15"/>
  <c r="AL212" i="15"/>
  <c r="AF223" i="15"/>
  <c r="L227" i="15"/>
  <c r="S211" i="15"/>
  <c r="AN168" i="15"/>
  <c r="AP100" i="1"/>
  <c r="AP135" i="1"/>
  <c r="AM24" i="15" s="1"/>
  <c r="AM67" i="15" s="1"/>
  <c r="AP102" i="1"/>
  <c r="AP137" i="1"/>
  <c r="AM26" i="15" s="1"/>
  <c r="AM69" i="15" s="1"/>
  <c r="AG36" i="6"/>
  <c r="AG14" i="6"/>
  <c r="AG4" i="6"/>
  <c r="AG12" i="6"/>
  <c r="AO11" i="6"/>
  <c r="AO32" i="6"/>
  <c r="AK11" i="6"/>
  <c r="AK32" i="6"/>
  <c r="AB227" i="15"/>
  <c r="AL175" i="15"/>
  <c r="AL187" i="15" s="1"/>
  <c r="AL214" i="15" s="1"/>
  <c r="F227" i="15"/>
  <c r="AN91" i="15"/>
  <c r="AK180" i="15"/>
  <c r="AK192" i="15" s="1"/>
  <c r="AK219" i="15" s="1"/>
  <c r="AC227" i="15"/>
  <c r="AK112" i="15"/>
  <c r="AK165" i="15"/>
  <c r="AM151" i="15"/>
  <c r="AG32" i="6"/>
  <c r="AL144" i="15"/>
  <c r="P199" i="15"/>
  <c r="AN199" i="15"/>
  <c r="P226" i="15"/>
  <c r="AN226" i="15"/>
  <c r="AG7" i="16"/>
  <c r="T2" i="16"/>
  <c r="R2" i="16"/>
  <c r="AL5" i="16"/>
  <c r="P2" i="16"/>
  <c r="R17" i="16"/>
  <c r="Q7" i="16"/>
  <c r="Q17" i="16"/>
  <c r="Q28" i="16" s="1"/>
  <c r="H7" i="16"/>
  <c r="P17" i="16"/>
  <c r="P18" i="16" s="1"/>
  <c r="O17" i="16"/>
  <c r="AH7" i="16"/>
  <c r="AG16" i="16"/>
  <c r="AG27" i="16"/>
  <c r="P16" i="16"/>
  <c r="P27" i="16" s="1"/>
  <c r="AA16" i="16"/>
  <c r="AA27" i="16" s="1"/>
  <c r="U17" i="16"/>
  <c r="U18" i="16" s="1"/>
  <c r="U7" i="16"/>
  <c r="W2" i="16"/>
  <c r="U5" i="16"/>
  <c r="H16" i="16"/>
  <c r="H27" i="16" s="1"/>
  <c r="AF5" i="16"/>
  <c r="Y16" i="16"/>
  <c r="Y27" i="16"/>
  <c r="AJ5" i="16"/>
  <c r="AJ4" i="16" s="1"/>
  <c r="I17" i="16"/>
  <c r="AI5" i="16"/>
  <c r="AI4" i="16" s="1"/>
  <c r="AI8" i="16" s="1"/>
  <c r="H17" i="16"/>
  <c r="AI7" i="16"/>
  <c r="G17" i="16"/>
  <c r="G18" i="16" s="1"/>
  <c r="AG5" i="16"/>
  <c r="AG4" i="16" s="1"/>
  <c r="Z16" i="16"/>
  <c r="Z27" i="16" s="1"/>
  <c r="X16" i="16"/>
  <c r="X27" i="16" s="1"/>
  <c r="AD17" i="16"/>
  <c r="AD5" i="16"/>
  <c r="AD4" i="16"/>
  <c r="AF17" i="16" s="1"/>
  <c r="AF18" i="16" s="1"/>
  <c r="AE16" i="16"/>
  <c r="H5" i="16"/>
  <c r="H4" i="16" s="1"/>
  <c r="D5" i="16"/>
  <c r="D7" i="16"/>
  <c r="Q16" i="16"/>
  <c r="Q27" i="16"/>
  <c r="AN7" i="16"/>
  <c r="K16" i="16"/>
  <c r="K27" i="16" s="1"/>
  <c r="M17" i="16"/>
  <c r="M18" i="16" s="1"/>
  <c r="T17" i="16"/>
  <c r="G16" i="16"/>
  <c r="G27" i="16"/>
  <c r="L2" i="16"/>
  <c r="N16" i="16"/>
  <c r="N27" i="16"/>
  <c r="K2" i="16"/>
  <c r="U16" i="16"/>
  <c r="U27" i="16"/>
  <c r="S2" i="16"/>
  <c r="I2" i="16"/>
  <c r="M2" i="16"/>
  <c r="Z2" i="16"/>
  <c r="AM5" i="16"/>
  <c r="AM4" i="16" s="1"/>
  <c r="X2" i="16"/>
  <c r="I16" i="16"/>
  <c r="I27" i="16"/>
  <c r="AC17" i="16"/>
  <c r="Z17" i="16"/>
  <c r="Z28" i="16" s="1"/>
  <c r="AG17" i="16"/>
  <c r="X17" i="16"/>
  <c r="X28" i="16" s="1"/>
  <c r="J2" i="16"/>
  <c r="L16" i="16"/>
  <c r="L27" i="16" s="1"/>
  <c r="AB17" i="16"/>
  <c r="AA17" i="16"/>
  <c r="AA28" i="16" s="1"/>
  <c r="G2" i="16"/>
  <c r="Y2" i="16"/>
  <c r="E2" i="16"/>
  <c r="N2" i="16"/>
  <c r="O2" i="16"/>
  <c r="AK7" i="16"/>
  <c r="Y17" i="16"/>
  <c r="Y18" i="16" s="1"/>
  <c r="AJ7" i="16"/>
  <c r="M16" i="16"/>
  <c r="M27" i="16"/>
  <c r="AE17" i="16"/>
  <c r="AE18" i="16"/>
  <c r="L17" i="16"/>
  <c r="K17" i="16"/>
  <c r="V17" i="16"/>
  <c r="V18" i="16" s="1"/>
  <c r="F2" i="16"/>
  <c r="N17" i="16"/>
  <c r="AE28" i="16"/>
  <c r="AL7" i="16"/>
  <c r="AL4" i="16"/>
  <c r="AL8" i="16" s="1"/>
  <c r="AA2" i="16"/>
  <c r="AC2" i="16"/>
  <c r="AE27" i="16"/>
  <c r="AF7" i="16"/>
  <c r="AM7" i="16"/>
  <c r="T16" i="16"/>
  <c r="T27" i="16"/>
  <c r="V16" i="16"/>
  <c r="V27" i="16" s="1"/>
  <c r="AB16" i="16"/>
  <c r="AB27" i="16" s="1"/>
  <c r="AD16" i="16"/>
  <c r="AD27" i="16"/>
  <c r="P28" i="16"/>
  <c r="AD7" i="16"/>
  <c r="AB2" i="16"/>
  <c r="V2" i="16"/>
  <c r="AK5" i="16"/>
  <c r="AK4" i="16"/>
  <c r="AK8" i="16" s="1"/>
  <c r="AN5" i="16"/>
  <c r="AN4" i="16" s="1"/>
  <c r="AH5" i="16"/>
  <c r="AH4" i="16" s="1"/>
  <c r="AE2" i="16"/>
  <c r="Q5" i="16"/>
  <c r="Q4" i="16" s="1"/>
  <c r="R16" i="16"/>
  <c r="R27" i="16" s="1"/>
  <c r="AC16" i="16"/>
  <c r="AC27" i="16" s="1"/>
  <c r="O16" i="16"/>
  <c r="O27" i="16" s="1"/>
  <c r="AF4" i="16"/>
  <c r="AH16" i="16" s="1"/>
  <c r="I18" i="16"/>
  <c r="I28" i="16"/>
  <c r="AB28" i="16"/>
  <c r="AB18" i="16"/>
  <c r="U4" i="16"/>
  <c r="W16" i="16" s="1"/>
  <c r="O18" i="16"/>
  <c r="O28" i="16"/>
  <c r="L28" i="16"/>
  <c r="L18" i="16"/>
  <c r="AG28" i="16"/>
  <c r="AG18" i="16"/>
  <c r="AD8" i="16"/>
  <c r="AF33" i="16" s="1"/>
  <c r="AK25" i="16"/>
  <c r="AD28" i="16"/>
  <c r="AD18" i="16"/>
  <c r="U28" i="16"/>
  <c r="AM25" i="16"/>
  <c r="AC28" i="16"/>
  <c r="AC18" i="16"/>
  <c r="R18" i="16"/>
  <c r="R28" i="16"/>
  <c r="N18" i="16"/>
  <c r="N28" i="16"/>
  <c r="Y28" i="16"/>
  <c r="D4" i="16"/>
  <c r="D8" i="16" s="1"/>
  <c r="V28" i="16"/>
  <c r="K28" i="16"/>
  <c r="K18" i="16"/>
  <c r="T28" i="16"/>
  <c r="T18" i="16"/>
  <c r="H18" i="16"/>
  <c r="H28" i="16"/>
  <c r="AH24" i="16"/>
  <c r="AF8" i="16"/>
  <c r="F25" i="16"/>
  <c r="F24" i="16"/>
  <c r="W24" i="16"/>
  <c r="U8" i="16"/>
  <c r="W33" i="16" s="1"/>
  <c r="AH33" i="16"/>
  <c r="AH17" i="16"/>
  <c r="AH18" i="16" s="1"/>
  <c r="D70" i="1" l="1"/>
  <c r="AT124" i="1"/>
  <c r="D59" i="1"/>
  <c r="D58" i="1"/>
  <c r="AH58" i="1" s="1"/>
  <c r="D60" i="1"/>
  <c r="AT36" i="1"/>
  <c r="A42" i="15"/>
  <c r="A85" i="15" s="1"/>
  <c r="A181" i="15" s="1"/>
  <c r="A3" i="15"/>
  <c r="A46" i="15" s="1"/>
  <c r="A89" i="15" s="1"/>
  <c r="AT123" i="1"/>
  <c r="AT32" i="1"/>
  <c r="A37" i="15"/>
  <c r="A80" i="15" s="1"/>
  <c r="AT119" i="1"/>
  <c r="A7" i="15"/>
  <c r="A50" i="15" s="1"/>
  <c r="AT118" i="1"/>
  <c r="A11" i="15"/>
  <c r="A54" i="15" s="1"/>
  <c r="AT122" i="1"/>
  <c r="A41" i="15"/>
  <c r="A84" i="15" s="1"/>
  <c r="D71" i="1"/>
  <c r="A4" i="15"/>
  <c r="A47" i="15" s="1"/>
  <c r="A90" i="15" s="1"/>
  <c r="AT115" i="1"/>
  <c r="AT116" i="1"/>
  <c r="A5" i="15"/>
  <c r="A48" i="15" s="1"/>
  <c r="A144" i="15" s="1"/>
  <c r="D63" i="1"/>
  <c r="V63" i="1" s="1"/>
  <c r="A35" i="15"/>
  <c r="A78" i="15" s="1"/>
  <c r="D61" i="1"/>
  <c r="V61" i="1" s="1"/>
  <c r="AT34" i="1"/>
  <c r="D67" i="1"/>
  <c r="AQ67" i="1" s="1"/>
  <c r="A40" i="15"/>
  <c r="A83" i="15" s="1"/>
  <c r="A179" i="15" s="1"/>
  <c r="A6" i="15"/>
  <c r="A49" i="15" s="1"/>
  <c r="AT117" i="1"/>
  <c r="A15" i="15"/>
  <c r="A58" i="15" s="1"/>
  <c r="AT126" i="1"/>
  <c r="AD70" i="1"/>
  <c r="O63" i="1"/>
  <c r="L63" i="1"/>
  <c r="M63" i="1"/>
  <c r="AE63" i="1"/>
  <c r="AD58" i="1"/>
  <c r="AA58" i="1"/>
  <c r="AT31" i="1"/>
  <c r="AG63" i="1"/>
  <c r="AL58" i="1"/>
  <c r="D64" i="1"/>
  <c r="U64" i="1" s="1"/>
  <c r="A176" i="15"/>
  <c r="A123" i="15"/>
  <c r="A93" i="15"/>
  <c r="A146" i="15"/>
  <c r="A145" i="15"/>
  <c r="A92" i="15"/>
  <c r="W58" i="1"/>
  <c r="H58" i="1"/>
  <c r="AN58" i="1"/>
  <c r="AB64" i="1"/>
  <c r="AD61" i="1"/>
  <c r="AO61" i="1"/>
  <c r="Y70" i="1"/>
  <c r="O70" i="1"/>
  <c r="A8" i="15"/>
  <c r="A51" i="15" s="1"/>
  <c r="A94" i="15" s="1"/>
  <c r="A13" i="15"/>
  <c r="A56" i="15" s="1"/>
  <c r="AF58" i="1"/>
  <c r="V58" i="1"/>
  <c r="AO58" i="1"/>
  <c r="AC61" i="1"/>
  <c r="AL61" i="1"/>
  <c r="AM61" i="1"/>
  <c r="AJ70" i="1"/>
  <c r="AE70" i="1"/>
  <c r="AT114" i="1"/>
  <c r="AK58" i="1"/>
  <c r="AG58" i="1"/>
  <c r="O58" i="1"/>
  <c r="AF61" i="1"/>
  <c r="J61" i="1"/>
  <c r="A143" i="15"/>
  <c r="AN70" i="1"/>
  <c r="AF70" i="1"/>
  <c r="AM60" i="1"/>
  <c r="AQ58" i="1"/>
  <c r="M61" i="1"/>
  <c r="V70" i="1"/>
  <c r="Z61" i="1"/>
  <c r="P61" i="1"/>
  <c r="AJ61" i="1"/>
  <c r="S70" i="1"/>
  <c r="AH70" i="1"/>
  <c r="AA70" i="1"/>
  <c r="A12" i="15"/>
  <c r="A55" i="15" s="1"/>
  <c r="A151" i="15" s="1"/>
  <c r="D65" i="1"/>
  <c r="Q61" i="1"/>
  <c r="AQ61" i="1"/>
  <c r="AI58" i="1"/>
  <c r="T58" i="1"/>
  <c r="I58" i="1"/>
  <c r="X58" i="1"/>
  <c r="AE58" i="1"/>
  <c r="O64" i="1"/>
  <c r="T61" i="1"/>
  <c r="K61" i="1"/>
  <c r="AI61" i="1"/>
  <c r="AI70" i="1"/>
  <c r="AC70" i="1"/>
  <c r="AO70" i="1"/>
  <c r="D69" i="1"/>
  <c r="AG70" i="1"/>
  <c r="AC58" i="1"/>
  <c r="AJ58" i="1"/>
  <c r="Z58" i="1"/>
  <c r="Q64" i="1"/>
  <c r="AE61" i="1"/>
  <c r="O61" i="1"/>
  <c r="N61" i="1"/>
  <c r="AK70" i="1"/>
  <c r="X70" i="1"/>
  <c r="AL110" i="15"/>
  <c r="AL163" i="15"/>
  <c r="AN111" i="15"/>
  <c r="AN164" i="15"/>
  <c r="AL17" i="16"/>
  <c r="AL18" i="16" s="1"/>
  <c r="AL24" i="16"/>
  <c r="AL25" i="16"/>
  <c r="AJ8" i="16"/>
  <c r="AL16" i="16"/>
  <c r="S59" i="1"/>
  <c r="AH59" i="1"/>
  <c r="AE59" i="1"/>
  <c r="Z59" i="1"/>
  <c r="Y59" i="1"/>
  <c r="AD59" i="1"/>
  <c r="P59" i="1"/>
  <c r="I59" i="1"/>
  <c r="G59" i="1"/>
  <c r="Q59" i="1"/>
  <c r="T59" i="1"/>
  <c r="V59" i="1"/>
  <c r="J59" i="1"/>
  <c r="AF59" i="1"/>
  <c r="H59" i="1"/>
  <c r="N59" i="1"/>
  <c r="AI59" i="1"/>
  <c r="AL59" i="1"/>
  <c r="AA59" i="1"/>
  <c r="AJ59" i="1"/>
  <c r="AG59" i="1"/>
  <c r="K59" i="1"/>
  <c r="O59" i="1"/>
  <c r="M59" i="1"/>
  <c r="AN59" i="1"/>
  <c r="AP59" i="1"/>
  <c r="R59" i="1"/>
  <c r="U59" i="1"/>
  <c r="AQ59" i="1"/>
  <c r="W59" i="1"/>
  <c r="X59" i="1"/>
  <c r="AB59" i="1"/>
  <c r="AK59" i="1"/>
  <c r="L59" i="1"/>
  <c r="AO59" i="1"/>
  <c r="AC59" i="1"/>
  <c r="AM163" i="15"/>
  <c r="AM110" i="15"/>
  <c r="S25" i="16"/>
  <c r="S24" i="16"/>
  <c r="S16" i="16"/>
  <c r="Q8" i="16"/>
  <c r="S17" i="16"/>
  <c r="S18" i="16" s="1"/>
  <c r="AI24" i="16"/>
  <c r="AI25" i="16"/>
  <c r="AG8" i="16"/>
  <c r="AI17" i="16" s="1"/>
  <c r="AI18" i="16" s="1"/>
  <c r="AI16" i="16"/>
  <c r="AN210" i="15"/>
  <c r="J25" i="16"/>
  <c r="J24" i="16"/>
  <c r="H8" i="16"/>
  <c r="A180" i="15"/>
  <c r="A127" i="15"/>
  <c r="AN163" i="15"/>
  <c r="AN110" i="15"/>
  <c r="AN169" i="15"/>
  <c r="AN116" i="15"/>
  <c r="AM39" i="15"/>
  <c r="AM82" i="15" s="1"/>
  <c r="T71" i="1"/>
  <c r="V71" i="1"/>
  <c r="AL71" i="1"/>
  <c r="I71" i="1"/>
  <c r="AK71" i="1"/>
  <c r="M71" i="1"/>
  <c r="Y71" i="1"/>
  <c r="W71" i="1"/>
  <c r="L71" i="1"/>
  <c r="S71" i="1"/>
  <c r="AB71" i="1"/>
  <c r="O71" i="1"/>
  <c r="AN71" i="1"/>
  <c r="AC71" i="1"/>
  <c r="AJ71" i="1"/>
  <c r="AE71" i="1"/>
  <c r="J71" i="1"/>
  <c r="R71" i="1"/>
  <c r="N71" i="1"/>
  <c r="H71" i="1"/>
  <c r="K71" i="1"/>
  <c r="AH71" i="1"/>
  <c r="P71" i="1"/>
  <c r="AI71" i="1"/>
  <c r="AD71" i="1"/>
  <c r="Z71" i="1"/>
  <c r="AG71" i="1"/>
  <c r="AA71" i="1"/>
  <c r="U71" i="1"/>
  <c r="G71" i="1"/>
  <c r="Q71" i="1"/>
  <c r="X71" i="1"/>
  <c r="AF71" i="1"/>
  <c r="AM144" i="15"/>
  <c r="AM183" i="15" s="1"/>
  <c r="AM91" i="15"/>
  <c r="AJ24" i="16"/>
  <c r="AJ25" i="16"/>
  <c r="AH8" i="16"/>
  <c r="AJ17" i="16" s="1"/>
  <c r="AJ18" i="16" s="1"/>
  <c r="AJ16" i="16"/>
  <c r="AN8" i="16"/>
  <c r="AP17" i="16" s="1"/>
  <c r="AP18" i="16" s="1"/>
  <c r="AP25" i="16"/>
  <c r="AP24" i="16"/>
  <c r="A121" i="15"/>
  <c r="A174" i="15"/>
  <c r="AK39" i="15"/>
  <c r="AK82" i="15" s="1"/>
  <c r="F33" i="16"/>
  <c r="F16" i="16"/>
  <c r="F27" i="16" s="1"/>
  <c r="AK33" i="16"/>
  <c r="AM112" i="15"/>
  <c r="AM165" i="15"/>
  <c r="AM16" i="16"/>
  <c r="AM33" i="16"/>
  <c r="AM17" i="16"/>
  <c r="AM18" i="16" s="1"/>
  <c r="AO17" i="16"/>
  <c r="AO18" i="16" s="1"/>
  <c r="AM8" i="16"/>
  <c r="AO16" i="16"/>
  <c r="AO24" i="16"/>
  <c r="AO25" i="16"/>
  <c r="AN33" i="16"/>
  <c r="A101" i="15"/>
  <c r="A154" i="15"/>
  <c r="AM104" i="15"/>
  <c r="AM157" i="15"/>
  <c r="AJ176" i="15"/>
  <c r="AJ188" i="15" s="1"/>
  <c r="AJ123" i="15"/>
  <c r="A147" i="15"/>
  <c r="Q63" i="1"/>
  <c r="X63" i="1"/>
  <c r="K63" i="1"/>
  <c r="W63" i="1"/>
  <c r="AI63" i="1"/>
  <c r="AQ63" i="1"/>
  <c r="Z63" i="1"/>
  <c r="AC63" i="1"/>
  <c r="T63" i="1"/>
  <c r="AB63" i="1"/>
  <c r="AH63" i="1"/>
  <c r="AL112" i="15"/>
  <c r="AL165" i="15"/>
  <c r="AG223" i="15"/>
  <c r="E200" i="15"/>
  <c r="E209" i="15"/>
  <c r="AM164" i="15"/>
  <c r="AO38" i="1"/>
  <c r="AO71" i="1" s="1"/>
  <c r="AO92" i="1"/>
  <c r="AO127" i="1" s="1"/>
  <c r="AL16" i="15" s="1"/>
  <c r="AL59" i="15" s="1"/>
  <c r="AO91" i="1"/>
  <c r="AO93" i="1"/>
  <c r="AO128" i="1" s="1"/>
  <c r="AL17" i="15" s="1"/>
  <c r="AL60" i="15" s="1"/>
  <c r="AO94" i="1"/>
  <c r="AO129" i="1" s="1"/>
  <c r="AL18" i="15" s="1"/>
  <c r="AL61" i="15" s="1"/>
  <c r="AJ125" i="15"/>
  <c r="AJ178" i="15"/>
  <c r="AJ190" i="15" s="1"/>
  <c r="AN35" i="15"/>
  <c r="AN78" i="15" s="1"/>
  <c r="AM40" i="15"/>
  <c r="AM83" i="15" s="1"/>
  <c r="AP67" i="1"/>
  <c r="AM150" i="15"/>
  <c r="AM194" i="15" s="1"/>
  <c r="AM221" i="15" s="1"/>
  <c r="AM97" i="15"/>
  <c r="AF16" i="8"/>
  <c r="AF17" i="8"/>
  <c r="W27" i="16"/>
  <c r="W17" i="16"/>
  <c r="W18" i="16" s="1"/>
  <c r="AF16" i="16"/>
  <c r="M28" i="16"/>
  <c r="AF25" i="16"/>
  <c r="AN16" i="16"/>
  <c r="G28" i="16"/>
  <c r="X18" i="16"/>
  <c r="Q18" i="16"/>
  <c r="D62" i="1"/>
  <c r="AQ62" i="1" s="1"/>
  <c r="AT29" i="1"/>
  <c r="A39" i="15"/>
  <c r="A82" i="15" s="1"/>
  <c r="AT33" i="1"/>
  <c r="D201" i="15"/>
  <c r="D228" i="15" s="1"/>
  <c r="AN155" i="15"/>
  <c r="AN102" i="15"/>
  <c r="AM92" i="1"/>
  <c r="AM127" i="1" s="1"/>
  <c r="AJ16" i="15" s="1"/>
  <c r="AJ59" i="15" s="1"/>
  <c r="AM38" i="1"/>
  <c r="AM71" i="1" s="1"/>
  <c r="AM91" i="1"/>
  <c r="AM94" i="1"/>
  <c r="AM129" i="1" s="1"/>
  <c r="AJ18" i="15" s="1"/>
  <c r="AJ61" i="15" s="1"/>
  <c r="AM166" i="15"/>
  <c r="AM113" i="15"/>
  <c r="AA26" i="4"/>
  <c r="AA227" i="15"/>
  <c r="Y211" i="15"/>
  <c r="AF221" i="15"/>
  <c r="AF200" i="15"/>
  <c r="AK218" i="15"/>
  <c r="AN125" i="15"/>
  <c r="AN178" i="15"/>
  <c r="AN190" i="15" s="1"/>
  <c r="AM155" i="15"/>
  <c r="AM102" i="15"/>
  <c r="AI41" i="8"/>
  <c r="AM121" i="15"/>
  <c r="AM174" i="15"/>
  <c r="AM186" i="15" s="1"/>
  <c r="AM213" i="15" s="1"/>
  <c r="AJ38" i="15"/>
  <c r="AJ81" i="15" s="1"/>
  <c r="W223" i="15"/>
  <c r="Y26" i="4"/>
  <c r="AN41" i="15"/>
  <c r="AN84" i="15" s="1"/>
  <c r="W25" i="16"/>
  <c r="AK16" i="16"/>
  <c r="F17" i="16"/>
  <c r="F18" i="16" s="1"/>
  <c r="AF24" i="16"/>
  <c r="AF27" i="16" s="1"/>
  <c r="AN17" i="16"/>
  <c r="AN18" i="16" s="1"/>
  <c r="A38" i="15"/>
  <c r="A81" i="15" s="1"/>
  <c r="A36" i="15"/>
  <c r="A79" i="15" s="1"/>
  <c r="AT30" i="1"/>
  <c r="S58" i="1"/>
  <c r="AM58" i="1"/>
  <c r="J58" i="1"/>
  <c r="U58" i="1"/>
  <c r="L58" i="1"/>
  <c r="N58" i="1"/>
  <c r="M58" i="1"/>
  <c r="G58" i="1"/>
  <c r="Q58" i="1"/>
  <c r="P58" i="1"/>
  <c r="K58" i="1"/>
  <c r="AB58" i="1"/>
  <c r="Y58" i="1"/>
  <c r="R58" i="1"/>
  <c r="X230" i="15"/>
  <c r="H200" i="15"/>
  <c r="M227" i="15"/>
  <c r="AJ112" i="15"/>
  <c r="AJ165" i="15"/>
  <c r="R227" i="15"/>
  <c r="F26" i="4"/>
  <c r="AN114" i="15"/>
  <c r="AN167" i="15"/>
  <c r="AN198" i="15" s="1"/>
  <c r="AM168" i="15"/>
  <c r="AM115" i="15"/>
  <c r="AJ122" i="15"/>
  <c r="AJ175" i="15"/>
  <c r="AJ187" i="15" s="1"/>
  <c r="AJ214" i="15" s="1"/>
  <c r="S227" i="15"/>
  <c r="AM81" i="1"/>
  <c r="AM26" i="1"/>
  <c r="AM59" i="1" s="1"/>
  <c r="AM82" i="1"/>
  <c r="AM117" i="1" s="1"/>
  <c r="AJ6" i="15" s="1"/>
  <c r="AJ49" i="15" s="1"/>
  <c r="AH16" i="8"/>
  <c r="AH17" i="8"/>
  <c r="Y225" i="15"/>
  <c r="Y203" i="15"/>
  <c r="Y230" i="15" s="1"/>
  <c r="AK24" i="16"/>
  <c r="AK27" i="16" s="1"/>
  <c r="AN24" i="16"/>
  <c r="AN27" i="16" s="1"/>
  <c r="AA18" i="16"/>
  <c r="Z18" i="16"/>
  <c r="D66" i="1"/>
  <c r="AQ65" i="1"/>
  <c r="Q65" i="1"/>
  <c r="AL65" i="1"/>
  <c r="AH65" i="1"/>
  <c r="T70" i="1"/>
  <c r="L70" i="1"/>
  <c r="H70" i="1"/>
  <c r="R70" i="1"/>
  <c r="AL70" i="1"/>
  <c r="N70" i="1"/>
  <c r="J70" i="1"/>
  <c r="Z70" i="1"/>
  <c r="AB70" i="1"/>
  <c r="M70" i="1"/>
  <c r="W70" i="1"/>
  <c r="P70" i="1"/>
  <c r="I70" i="1"/>
  <c r="AM70" i="1"/>
  <c r="G70" i="1"/>
  <c r="Q70" i="1"/>
  <c r="U70" i="1"/>
  <c r="K70" i="1"/>
  <c r="AJ60" i="1"/>
  <c r="O60" i="1"/>
  <c r="P60" i="1"/>
  <c r="J60" i="1"/>
  <c r="T60" i="1"/>
  <c r="AC60" i="1"/>
  <c r="AL60" i="1"/>
  <c r="AQ60" i="1"/>
  <c r="V60" i="1"/>
  <c r="U60" i="1"/>
  <c r="R60" i="1"/>
  <c r="M60" i="1"/>
  <c r="AK92" i="15"/>
  <c r="AK145" i="15"/>
  <c r="U200" i="15"/>
  <c r="I221" i="15"/>
  <c r="I200" i="15"/>
  <c r="AP71" i="1"/>
  <c r="K209" i="15"/>
  <c r="AK174" i="15"/>
  <c r="AK186" i="15" s="1"/>
  <c r="AK213" i="15" s="1"/>
  <c r="AK121" i="15"/>
  <c r="AK15" i="8"/>
  <c r="AK4" i="8"/>
  <c r="AQ26" i="8"/>
  <c r="AH14" i="8"/>
  <c r="AH13" i="8" s="1"/>
  <c r="AH34" i="8" s="1"/>
  <c r="AH4" i="8"/>
  <c r="AG17" i="8"/>
  <c r="AG35" i="8" s="1"/>
  <c r="AK154" i="15"/>
  <c r="AK195" i="15" s="1"/>
  <c r="AK222" i="15" s="1"/>
  <c r="AJ110" i="15"/>
  <c r="AJ163" i="15"/>
  <c r="AL125" i="15"/>
  <c r="AL178" i="15"/>
  <c r="AL190" i="15" s="1"/>
  <c r="AL124" i="15"/>
  <c r="AL177" i="15"/>
  <c r="AL189" i="15" s="1"/>
  <c r="AL216" i="15" s="1"/>
  <c r="AM127" i="15"/>
  <c r="N203" i="15"/>
  <c r="N230" i="15" s="1"/>
  <c r="N212" i="15"/>
  <c r="AN100" i="1"/>
  <c r="AN135" i="1" s="1"/>
  <c r="AK24" i="15" s="1"/>
  <c r="AK67" i="15" s="1"/>
  <c r="AN40" i="1"/>
  <c r="AN99" i="1"/>
  <c r="AM36" i="15"/>
  <c r="AM79" i="15" s="1"/>
  <c r="AP63" i="1"/>
  <c r="AN128" i="15"/>
  <c r="AN181" i="15"/>
  <c r="AN193" i="15" s="1"/>
  <c r="AN220" i="15" s="1"/>
  <c r="P223" i="15"/>
  <c r="P202" i="15"/>
  <c r="P229" i="15" s="1"/>
  <c r="P205" i="15"/>
  <c r="AJ211" i="15"/>
  <c r="AN123" i="15"/>
  <c r="AN176" i="15"/>
  <c r="AN188" i="15" s="1"/>
  <c r="AP80" i="1"/>
  <c r="AP25" i="1"/>
  <c r="AP58" i="1" s="1"/>
  <c r="AL145" i="15"/>
  <c r="AL183" i="15" s="1"/>
  <c r="AL92" i="15"/>
  <c r="AN156" i="15"/>
  <c r="AN103" i="15"/>
  <c r="D212" i="15"/>
  <c r="D203" i="15"/>
  <c r="D230" i="15" s="1"/>
  <c r="AK103" i="15"/>
  <c r="AK156" i="15"/>
  <c r="AN25" i="16"/>
  <c r="AN28" i="16" s="1"/>
  <c r="AF28" i="16"/>
  <c r="W28" i="16"/>
  <c r="AH27" i="16"/>
  <c r="AH25" i="16"/>
  <c r="AH28" i="16" s="1"/>
  <c r="AM24" i="16"/>
  <c r="AM27" i="16" s="1"/>
  <c r="AK17" i="16"/>
  <c r="AK18" i="16" s="1"/>
  <c r="U63" i="1"/>
  <c r="AA63" i="1"/>
  <c r="AK63" i="1"/>
  <c r="AM69" i="1"/>
  <c r="A142" i="15"/>
  <c r="AT35" i="1"/>
  <c r="D68" i="1"/>
  <c r="AN68" i="1" s="1"/>
  <c r="AH11" i="6"/>
  <c r="AJ128" i="15"/>
  <c r="AL164" i="15"/>
  <c r="AN101" i="1"/>
  <c r="AN136" i="1" s="1"/>
  <c r="AK25" i="15" s="1"/>
  <c r="AK68" i="15" s="1"/>
  <c r="AJ109" i="15"/>
  <c r="AJ162" i="15"/>
  <c r="AJ197" i="15" s="1"/>
  <c r="AJ224" i="15" s="1"/>
  <c r="Q26" i="4"/>
  <c r="Q227" i="15"/>
  <c r="AM116" i="15"/>
  <c r="AM169" i="15"/>
  <c r="AK36" i="15"/>
  <c r="AK79" i="15" s="1"/>
  <c r="AN63" i="1"/>
  <c r="AL126" i="15"/>
  <c r="AL179" i="15"/>
  <c r="AL191" i="15" s="1"/>
  <c r="AO60" i="1"/>
  <c r="AN17" i="8"/>
  <c r="AN35" i="8" s="1"/>
  <c r="AI13" i="8"/>
  <c r="AI34" i="8" s="1"/>
  <c r="AK91" i="15"/>
  <c r="AK144" i="15"/>
  <c r="AK183" i="15" s="1"/>
  <c r="AN122" i="15"/>
  <c r="AN175" i="15"/>
  <c r="AN187" i="15" s="1"/>
  <c r="AN214" i="15" s="1"/>
  <c r="J26" i="4"/>
  <c r="Z201" i="15"/>
  <c r="Z210" i="15"/>
  <c r="AE222" i="15"/>
  <c r="AE201" i="15"/>
  <c r="AE228" i="15" s="1"/>
  <c r="AC69" i="1"/>
  <c r="Y69" i="1"/>
  <c r="AD69" i="1"/>
  <c r="S69" i="1"/>
  <c r="J69" i="1"/>
  <c r="W69" i="1"/>
  <c r="P69" i="1"/>
  <c r="Q69" i="1"/>
  <c r="Z69" i="1"/>
  <c r="K69" i="1"/>
  <c r="AG69" i="1"/>
  <c r="R69" i="1"/>
  <c r="U69" i="1"/>
  <c r="N69" i="1"/>
  <c r="M69" i="1"/>
  <c r="AJ69" i="1"/>
  <c r="AO69" i="1"/>
  <c r="O69" i="1"/>
  <c r="AM128" i="15"/>
  <c r="AM93" i="1"/>
  <c r="AM128" i="1" s="1"/>
  <c r="AJ17" i="15" s="1"/>
  <c r="AJ60" i="15" s="1"/>
  <c r="AJ35" i="15"/>
  <c r="AJ78" i="15" s="1"/>
  <c r="V200" i="15"/>
  <c r="AK177" i="15"/>
  <c r="AK189" i="15" s="1"/>
  <c r="AK216" i="15" s="1"/>
  <c r="AK124" i="15"/>
  <c r="F228" i="15"/>
  <c r="AP64" i="1"/>
  <c r="AM37" i="15"/>
  <c r="AM80" i="15" s="1"/>
  <c r="AL127" i="15"/>
  <c r="AL180" i="15"/>
  <c r="AL192" i="15" s="1"/>
  <c r="AL219" i="15" s="1"/>
  <c r="AK128" i="15"/>
  <c r="AK181" i="15"/>
  <c r="AK193" i="15" s="1"/>
  <c r="AK220" i="15" s="1"/>
  <c r="AK13" i="8"/>
  <c r="AK34" i="8" s="1"/>
  <c r="I199" i="15"/>
  <c r="I226" i="15" s="1"/>
  <c r="D100" i="15"/>
  <c r="AF102" i="15"/>
  <c r="AI51" i="1"/>
  <c r="W100" i="15"/>
  <c r="AR27" i="6"/>
  <c r="T203" i="15"/>
  <c r="T230" i="15" s="1"/>
  <c r="Y201" i="15"/>
  <c r="Y228" i="15" s="1"/>
  <c r="AQ38" i="1"/>
  <c r="AQ71" i="1" s="1"/>
  <c r="AQ94" i="1"/>
  <c r="AQ129" i="1" s="1"/>
  <c r="AN18" i="15" s="1"/>
  <c r="AN61" i="15" s="1"/>
  <c r="AJ28" i="8"/>
  <c r="AI19" i="8" s="1"/>
  <c r="AJ4" i="8"/>
  <c r="G15" i="8"/>
  <c r="G4" i="8"/>
  <c r="AJ30" i="8"/>
  <c r="AI21" i="8" s="1"/>
  <c r="AI37" i="8" s="1"/>
  <c r="AL30" i="8"/>
  <c r="H30" i="8"/>
  <c r="W19" i="8"/>
  <c r="AC51" i="1"/>
  <c r="Q103" i="15"/>
  <c r="T51" i="1"/>
  <c r="L103" i="15"/>
  <c r="J103" i="15"/>
  <c r="E21" i="6"/>
  <c r="G100" i="15"/>
  <c r="AG11" i="6"/>
  <c r="AQ102" i="1"/>
  <c r="AQ137" i="1" s="1"/>
  <c r="AN26" i="15" s="1"/>
  <c r="AN69" i="15" s="1"/>
  <c r="AG201" i="15"/>
  <c r="Y209" i="15"/>
  <c r="AJ32" i="6"/>
  <c r="H28" i="8"/>
  <c r="AQ28" i="8"/>
  <c r="AI7" i="8"/>
  <c r="B157" i="15"/>
  <c r="B104" i="15"/>
  <c r="X103" i="15"/>
  <c r="G61" i="1"/>
  <c r="AG61" i="1"/>
  <c r="AA61" i="1"/>
  <c r="W61" i="1"/>
  <c r="AP61" i="1"/>
  <c r="U201" i="15"/>
  <c r="U228" i="15" s="1"/>
  <c r="AQ91" i="1"/>
  <c r="F222" i="15"/>
  <c r="Y200" i="15"/>
  <c r="AH203" i="15"/>
  <c r="AH230" i="15" s="1"/>
  <c r="AP93" i="1"/>
  <c r="AP128" i="1" s="1"/>
  <c r="AM17" i="15" s="1"/>
  <c r="AM60" i="15" s="1"/>
  <c r="D210" i="15"/>
  <c r="AK126" i="15"/>
  <c r="G19" i="8"/>
  <c r="AL28" i="8"/>
  <c r="D30" i="8"/>
  <c r="AL8" i="8"/>
  <c r="X27" i="8"/>
  <c r="W18" i="8" s="1"/>
  <c r="H27" i="8"/>
  <c r="D27" i="8" s="1"/>
  <c r="G28" i="7"/>
  <c r="G23" i="7"/>
  <c r="G21" i="7"/>
  <c r="G22" i="7"/>
  <c r="Q213" i="15"/>
  <c r="Q201" i="15"/>
  <c r="AM4" i="8"/>
  <c r="AL19" i="8"/>
  <c r="AN25" i="8"/>
  <c r="AM14" i="8" s="1"/>
  <c r="AM13" i="8" s="1"/>
  <c r="AM25" i="8"/>
  <c r="AL14" i="8" s="1"/>
  <c r="AL13" i="8" s="1"/>
  <c r="AL34" i="8" s="1"/>
  <c r="AK25" i="8"/>
  <c r="AJ14" i="8" s="1"/>
  <c r="AJ13" i="8" s="1"/>
  <c r="AJ34" i="8" s="1"/>
  <c r="AJ18" i="8"/>
  <c r="AJ7" i="8"/>
  <c r="AF13" i="8"/>
  <c r="AF34" i="8" s="1"/>
  <c r="S103" i="15"/>
  <c r="V51" i="1"/>
  <c r="AH61" i="1"/>
  <c r="U61" i="1"/>
  <c r="AB61" i="1"/>
  <c r="AK61" i="1"/>
  <c r="AN61" i="1"/>
  <c r="AP40" i="1"/>
  <c r="AP99" i="1"/>
  <c r="AP134" i="1" s="1"/>
  <c r="AM23" i="15" s="1"/>
  <c r="AM66" i="15" s="1"/>
  <c r="AQ99" i="1"/>
  <c r="AQ134" i="1" s="1"/>
  <c r="AN23" i="15" s="1"/>
  <c r="AN66" i="15" s="1"/>
  <c r="W203" i="15"/>
  <c r="W230" i="15" s="1"/>
  <c r="M203" i="15"/>
  <c r="M230" i="15" s="1"/>
  <c r="AO99" i="1"/>
  <c r="AO134" i="1" s="1"/>
  <c r="AL23" i="15" s="1"/>
  <c r="AL66" i="15" s="1"/>
  <c r="AG16" i="8"/>
  <c r="D200" i="15"/>
  <c r="AL15" i="8"/>
  <c r="W4" i="8"/>
  <c r="AQ27" i="8"/>
  <c r="G7" i="8"/>
  <c r="AI104" i="15"/>
  <c r="AL51" i="1"/>
  <c r="X61" i="1"/>
  <c r="L61" i="1"/>
  <c r="I61" i="1"/>
  <c r="O201" i="15"/>
  <c r="O228" i="15" s="1"/>
  <c r="AP104" i="1"/>
  <c r="AP139" i="1" s="1"/>
  <c r="AM28" i="15" s="1"/>
  <c r="AM71" i="15" s="1"/>
  <c r="AP91" i="1"/>
  <c r="AE209" i="15"/>
  <c r="AK19" i="8"/>
  <c r="AI20" i="8"/>
  <c r="AI36" i="8" s="1"/>
  <c r="AH25" i="8"/>
  <c r="AG14" i="8" s="1"/>
  <c r="AG13" i="8" s="1"/>
  <c r="AI25" i="8"/>
  <c r="AN21" i="8"/>
  <c r="AN37" i="8" s="1"/>
  <c r="W51" i="1"/>
  <c r="T100" i="15"/>
  <c r="AF8" i="8"/>
  <c r="G18" i="8"/>
  <c r="AK26" i="8"/>
  <c r="AJ15" i="8" s="1"/>
  <c r="AE57" i="5"/>
  <c r="AE92" i="5" s="1"/>
  <c r="AB104" i="15" s="1"/>
  <c r="AA57" i="5"/>
  <c r="AA92" i="5" s="1"/>
  <c r="X104" i="15" s="1"/>
  <c r="U57" i="5"/>
  <c r="U92" i="5" s="1"/>
  <c r="X57" i="5"/>
  <c r="X92" i="5" s="1"/>
  <c r="U104" i="15" s="1"/>
  <c r="AK57" i="5"/>
  <c r="AK92" i="5" s="1"/>
  <c r="AH104" i="15" s="1"/>
  <c r="H57" i="5"/>
  <c r="H92" i="5" s="1"/>
  <c r="C147" i="15"/>
  <c r="C94" i="15"/>
  <c r="A85" i="1"/>
  <c r="AU119" i="1"/>
  <c r="AM22" i="7"/>
  <c r="AM28" i="7"/>
  <c r="AM21" i="7"/>
  <c r="AF4" i="7"/>
  <c r="AF14" i="7" s="1"/>
  <c r="E25" i="6"/>
  <c r="W7" i="8"/>
  <c r="AQ25" i="8"/>
  <c r="B156" i="15"/>
  <c r="AN5" i="7"/>
  <c r="AN4" i="7" s="1"/>
  <c r="AN14" i="7" s="1"/>
  <c r="AN22" i="7"/>
  <c r="AJ23" i="7"/>
  <c r="B169" i="15"/>
  <c r="B116" i="15"/>
  <c r="D209" i="15"/>
  <c r="AO26" i="8"/>
  <c r="AN15" i="8" s="1"/>
  <c r="X51" i="1"/>
  <c r="Q51" i="1"/>
  <c r="AB100" i="15"/>
  <c r="AK28" i="7"/>
  <c r="AK21" i="7"/>
  <c r="AK22" i="7"/>
  <c r="AG28" i="7"/>
  <c r="AG21" i="7"/>
  <c r="AG23" i="7"/>
  <c r="W5" i="7"/>
  <c r="W4" i="7" s="1"/>
  <c r="W14" i="7" s="1"/>
  <c r="AK7" i="6"/>
  <c r="AK16" i="6"/>
  <c r="AL4" i="7"/>
  <c r="AL14" i="7" s="1"/>
  <c r="AU30" i="1"/>
  <c r="F30" i="1"/>
  <c r="AB195" i="15"/>
  <c r="AI28" i="7"/>
  <c r="AI22" i="7"/>
  <c r="AJ57" i="5"/>
  <c r="AJ92" i="5" s="1"/>
  <c r="AG104" i="15" s="1"/>
  <c r="N57" i="5"/>
  <c r="N92" i="5" s="1"/>
  <c r="K104" i="15" s="1"/>
  <c r="AN57" i="5"/>
  <c r="AN92" i="5" s="1"/>
  <c r="AK104" i="15" s="1"/>
  <c r="L56" i="5"/>
  <c r="L91" i="5" s="1"/>
  <c r="AH56" i="5"/>
  <c r="AH91" i="5" s="1"/>
  <c r="S56" i="5"/>
  <c r="S91" i="5" s="1"/>
  <c r="AF56" i="5"/>
  <c r="AF91" i="5" s="1"/>
  <c r="R56" i="5"/>
  <c r="R91" i="5" s="1"/>
  <c r="O103" i="15" s="1"/>
  <c r="K56" i="5"/>
  <c r="K91" i="5" s="1"/>
  <c r="AP56" i="5"/>
  <c r="AP91" i="5" s="1"/>
  <c r="J56" i="5"/>
  <c r="J91" i="5" s="1"/>
  <c r="G103" i="15" s="1"/>
  <c r="AQ56" i="5"/>
  <c r="AQ91" i="5" s="1"/>
  <c r="AE56" i="5"/>
  <c r="AE91" i="5" s="1"/>
  <c r="AB103" i="15" s="1"/>
  <c r="AB56" i="5"/>
  <c r="AB91" i="5" s="1"/>
  <c r="Z56" i="5"/>
  <c r="Z91" i="5" s="1"/>
  <c r="W103" i="15" s="1"/>
  <c r="AA102" i="15"/>
  <c r="AK21" i="8"/>
  <c r="AK37" i="8" s="1"/>
  <c r="B155" i="15"/>
  <c r="B102" i="15"/>
  <c r="T182" i="15"/>
  <c r="V199" i="15"/>
  <c r="V226" i="15" s="1"/>
  <c r="E115" i="1"/>
  <c r="B4" i="15" s="1"/>
  <c r="B47" i="15" s="1"/>
  <c r="AU115" i="1"/>
  <c r="AE49" i="5"/>
  <c r="AE84" i="5" s="1"/>
  <c r="AB96" i="15" s="1"/>
  <c r="U49" i="5"/>
  <c r="U84" i="5" s="1"/>
  <c r="R96" i="15" s="1"/>
  <c r="AA49" i="5"/>
  <c r="AA84" i="5" s="1"/>
  <c r="X96" i="15" s="1"/>
  <c r="Q49" i="5"/>
  <c r="Q84" i="5" s="1"/>
  <c r="N96" i="15" s="1"/>
  <c r="AD49" i="5"/>
  <c r="AD84" i="5" s="1"/>
  <c r="AA96" i="15" s="1"/>
  <c r="AP49" i="5"/>
  <c r="AP84" i="5" s="1"/>
  <c r="AM96" i="15" s="1"/>
  <c r="X49" i="5"/>
  <c r="X84" i="5" s="1"/>
  <c r="U96" i="15" s="1"/>
  <c r="K49" i="5"/>
  <c r="K84" i="5" s="1"/>
  <c r="H96" i="15" s="1"/>
  <c r="AH49" i="5"/>
  <c r="AH84" i="5" s="1"/>
  <c r="AE96" i="15" s="1"/>
  <c r="W49" i="5"/>
  <c r="W84" i="5" s="1"/>
  <c r="T96" i="15" s="1"/>
  <c r="M49" i="5"/>
  <c r="M84" i="5" s="1"/>
  <c r="J96" i="15" s="1"/>
  <c r="AO49" i="5"/>
  <c r="AO84" i="5" s="1"/>
  <c r="AL96" i="15" s="1"/>
  <c r="I49" i="5"/>
  <c r="I84" i="5" s="1"/>
  <c r="F96" i="15" s="1"/>
  <c r="P49" i="5"/>
  <c r="P84" i="5" s="1"/>
  <c r="M96" i="15" s="1"/>
  <c r="Z49" i="5"/>
  <c r="Z84" i="5" s="1"/>
  <c r="W96" i="15" s="1"/>
  <c r="L49" i="5"/>
  <c r="L84" i="5" s="1"/>
  <c r="I96" i="15" s="1"/>
  <c r="AJ49" i="5"/>
  <c r="AJ84" i="5" s="1"/>
  <c r="S49" i="5"/>
  <c r="S84" i="5" s="1"/>
  <c r="AK49" i="5"/>
  <c r="AK84" i="5" s="1"/>
  <c r="AQ49" i="5"/>
  <c r="AQ84" i="5" s="1"/>
  <c r="AN96" i="15" s="1"/>
  <c r="AG49" i="5"/>
  <c r="AG84" i="5" s="1"/>
  <c r="AD96" i="15" s="1"/>
  <c r="AF49" i="5"/>
  <c r="AF84" i="5" s="1"/>
  <c r="AB49" i="5"/>
  <c r="AB84" i="5" s="1"/>
  <c r="Y96" i="15" s="1"/>
  <c r="N49" i="5"/>
  <c r="N84" i="5" s="1"/>
  <c r="K96" i="15" s="1"/>
  <c r="AL49" i="5"/>
  <c r="AL84" i="5" s="1"/>
  <c r="T49" i="5"/>
  <c r="T84" i="5" s="1"/>
  <c r="Q96" i="15" s="1"/>
  <c r="H49" i="5"/>
  <c r="H84" i="5" s="1"/>
  <c r="E96" i="15" s="1"/>
  <c r="AM49" i="5"/>
  <c r="AM84" i="5" s="1"/>
  <c r="AJ96" i="15" s="1"/>
  <c r="AC49" i="5"/>
  <c r="AC84" i="5" s="1"/>
  <c r="Z96" i="15" s="1"/>
  <c r="AI49" i="5"/>
  <c r="AI84" i="5" s="1"/>
  <c r="AF96" i="15" s="1"/>
  <c r="Y49" i="5"/>
  <c r="Y84" i="5" s="1"/>
  <c r="V96" i="15" s="1"/>
  <c r="V135" i="15" s="1"/>
  <c r="R49" i="5"/>
  <c r="R84" i="5" s="1"/>
  <c r="O49" i="5"/>
  <c r="O84" i="5" s="1"/>
  <c r="L96" i="15" s="1"/>
  <c r="AN49" i="5"/>
  <c r="AN84" i="5" s="1"/>
  <c r="AK96" i="15" s="1"/>
  <c r="V49" i="5"/>
  <c r="V84" i="5" s="1"/>
  <c r="S96" i="15" s="1"/>
  <c r="J49" i="5"/>
  <c r="J84" i="5" s="1"/>
  <c r="G96" i="15" s="1"/>
  <c r="G49" i="5"/>
  <c r="G84" i="5" s="1"/>
  <c r="D96" i="15" s="1"/>
  <c r="Y46" i="1"/>
  <c r="H196" i="15"/>
  <c r="B101" i="15"/>
  <c r="AN7" i="6"/>
  <c r="AL13" i="6"/>
  <c r="AL33" i="6" s="1"/>
  <c r="AA196" i="15"/>
  <c r="E124" i="1"/>
  <c r="B13" i="15" s="1"/>
  <c r="B56" i="15" s="1"/>
  <c r="B90" i="1"/>
  <c r="AO7" i="6"/>
  <c r="AC5" i="7"/>
  <c r="AL176" i="15"/>
  <c r="AL188" i="15" s="1"/>
  <c r="B102" i="1"/>
  <c r="E137" i="1" s="1"/>
  <c r="B26" i="15" s="1"/>
  <c r="B69" i="15" s="1"/>
  <c r="C41" i="15"/>
  <c r="C84" i="15" s="1"/>
  <c r="F68" i="1"/>
  <c r="AI12" i="6"/>
  <c r="AN23" i="7"/>
  <c r="AC11" i="7"/>
  <c r="F199" i="15"/>
  <c r="F226" i="15" s="1"/>
  <c r="AN5" i="6"/>
  <c r="AL5" i="6"/>
  <c r="AL29" i="8"/>
  <c r="AK20" i="8" s="1"/>
  <c r="AK36" i="8" s="1"/>
  <c r="AJ29" i="8"/>
  <c r="D29" i="8" s="1"/>
  <c r="B161" i="15"/>
  <c r="B108" i="15"/>
  <c r="U199" i="15"/>
  <c r="U226" i="15" s="1"/>
  <c r="C39" i="15"/>
  <c r="C82" i="15" s="1"/>
  <c r="F66" i="1"/>
  <c r="AF4" i="8"/>
  <c r="AR22" i="6"/>
  <c r="C145" i="15"/>
  <c r="AD199" i="15"/>
  <c r="AD226" i="15" s="1"/>
  <c r="AU118" i="1"/>
  <c r="AU124" i="1"/>
  <c r="AP26" i="6"/>
  <c r="AO16" i="6" s="1"/>
  <c r="AO26" i="6"/>
  <c r="C40" i="15"/>
  <c r="C83" i="15" s="1"/>
  <c r="F67" i="1"/>
  <c r="C42" i="15"/>
  <c r="C85" i="15" s="1"/>
  <c r="F69" i="1"/>
  <c r="C37" i="15"/>
  <c r="C80" i="15" s="1"/>
  <c r="F64" i="1"/>
  <c r="AU38" i="1"/>
  <c r="F38" i="1"/>
  <c r="F71" i="1" s="1"/>
  <c r="A18" i="1"/>
  <c r="AU33" i="1"/>
  <c r="M72" i="5"/>
  <c r="M107" i="5" s="1"/>
  <c r="J119" i="15" s="1"/>
  <c r="O65" i="5"/>
  <c r="O100" i="5" s="1"/>
  <c r="L112" i="15" s="1"/>
  <c r="AM64" i="5"/>
  <c r="AM99" i="5" s="1"/>
  <c r="AJ111" i="15" s="1"/>
  <c r="B41" i="15"/>
  <c r="B84" i="15" s="1"/>
  <c r="E68" i="1"/>
  <c r="AK51" i="5"/>
  <c r="AK86" i="5" s="1"/>
  <c r="R51" i="5"/>
  <c r="R86" i="5" s="1"/>
  <c r="P51" i="5"/>
  <c r="P86" i="5" s="1"/>
  <c r="AN51" i="5"/>
  <c r="AN86" i="5" s="1"/>
  <c r="AK98" i="15" s="1"/>
  <c r="H209" i="15"/>
  <c r="O194" i="15"/>
  <c r="S178" i="15"/>
  <c r="S190" i="15" s="1"/>
  <c r="AD182" i="15"/>
  <c r="V183" i="15"/>
  <c r="E185" i="15"/>
  <c r="A92" i="1"/>
  <c r="V22" i="4"/>
  <c r="V26" i="4" s="1"/>
  <c r="L212" i="15"/>
  <c r="AH196" i="15"/>
  <c r="AU126" i="1"/>
  <c r="AD64" i="5"/>
  <c r="AD99" i="5" s="1"/>
  <c r="AA111" i="15" s="1"/>
  <c r="L65" i="5"/>
  <c r="L100" i="5" s="1"/>
  <c r="I112" i="15" s="1"/>
  <c r="I65" i="5"/>
  <c r="I100" i="5" s="1"/>
  <c r="AO27" i="6"/>
  <c r="E27" i="6" s="1"/>
  <c r="E22" i="6"/>
  <c r="G65" i="5"/>
  <c r="G100" i="5" s="1"/>
  <c r="D112" i="15" s="1"/>
  <c r="AP64" i="5"/>
  <c r="AP99" i="5" s="1"/>
  <c r="AM111" i="15" s="1"/>
  <c r="G64" i="5"/>
  <c r="G99" i="5" s="1"/>
  <c r="D111" i="15" s="1"/>
  <c r="AK64" i="5"/>
  <c r="AK99" i="5" s="1"/>
  <c r="AH111" i="15" s="1"/>
  <c r="L64" i="5"/>
  <c r="L99" i="5" s="1"/>
  <c r="I111" i="15" s="1"/>
  <c r="AE64" i="5"/>
  <c r="AE99" i="5" s="1"/>
  <c r="AB111" i="15" s="1"/>
  <c r="N72" i="5"/>
  <c r="N107" i="5" s="1"/>
  <c r="K119" i="15" s="1"/>
  <c r="U72" i="5"/>
  <c r="U107" i="5" s="1"/>
  <c r="R119" i="15" s="1"/>
  <c r="X72" i="5"/>
  <c r="X107" i="5" s="1"/>
  <c r="U119" i="15" s="1"/>
  <c r="AK55" i="5"/>
  <c r="AK90" i="5" s="1"/>
  <c r="AH102" i="15" s="1"/>
  <c r="G46" i="1"/>
  <c r="AU31" i="1"/>
  <c r="Z43" i="5"/>
  <c r="Z78" i="5" s="1"/>
  <c r="AG43" i="5"/>
  <c r="AG78" i="5" s="1"/>
  <c r="AN43" i="5"/>
  <c r="AN78" i="5" s="1"/>
  <c r="H43" i="5"/>
  <c r="H78" i="5" s="1"/>
  <c r="O43" i="5"/>
  <c r="O78" i="5" s="1"/>
  <c r="N43" i="5"/>
  <c r="N78" i="5" s="1"/>
  <c r="M43" i="5"/>
  <c r="M78" i="5" s="1"/>
  <c r="L43" i="5"/>
  <c r="L78" i="5" s="1"/>
  <c r="AA43" i="5"/>
  <c r="AA78" i="5" s="1"/>
  <c r="AP43" i="5"/>
  <c r="AP78" i="5" s="1"/>
  <c r="J43" i="5"/>
  <c r="J78" i="5" s="1"/>
  <c r="Q43" i="5"/>
  <c r="Q78" i="5" s="1"/>
  <c r="X43" i="5"/>
  <c r="X78" i="5" s="1"/>
  <c r="AE43" i="5"/>
  <c r="AE78" i="5" s="1"/>
  <c r="AD43" i="5"/>
  <c r="AD78" i="5" s="1"/>
  <c r="AC43" i="5"/>
  <c r="AC78" i="5" s="1"/>
  <c r="AB43" i="5"/>
  <c r="AB78" i="5" s="1"/>
  <c r="AQ43" i="5"/>
  <c r="AQ78" i="5" s="1"/>
  <c r="K43" i="5"/>
  <c r="K78" i="5" s="1"/>
  <c r="AH43" i="5"/>
  <c r="AH78" i="5" s="1"/>
  <c r="AO43" i="5"/>
  <c r="AO78" i="5" s="1"/>
  <c r="I43" i="5"/>
  <c r="I78" i="5" s="1"/>
  <c r="P43" i="5"/>
  <c r="P78" i="5" s="1"/>
  <c r="W43" i="5"/>
  <c r="W78" i="5" s="1"/>
  <c r="V43" i="5"/>
  <c r="V78" i="5" s="1"/>
  <c r="U43" i="5"/>
  <c r="U78" i="5" s="1"/>
  <c r="T43" i="5"/>
  <c r="T78" i="5" s="1"/>
  <c r="AI43" i="5"/>
  <c r="AI78" i="5" s="1"/>
  <c r="AE194" i="15"/>
  <c r="AE200" i="15" s="1"/>
  <c r="W214" i="15"/>
  <c r="J174" i="15"/>
  <c r="J186" i="15" s="1"/>
  <c r="R174" i="15"/>
  <c r="R186" i="15" s="1"/>
  <c r="B38" i="15"/>
  <c r="B81" i="15" s="1"/>
  <c r="E65" i="1"/>
  <c r="L217" i="15"/>
  <c r="AB185" i="15"/>
  <c r="Z199" i="15"/>
  <c r="Z226" i="15" s="1"/>
  <c r="B40" i="15"/>
  <c r="B83" i="15" s="1"/>
  <c r="E67" i="1"/>
  <c r="U185" i="15"/>
  <c r="L106" i="2"/>
  <c r="H173" i="15" s="1"/>
  <c r="H199" i="15" s="1"/>
  <c r="H226" i="15" s="1"/>
  <c r="H165" i="15"/>
  <c r="AJ185" i="15"/>
  <c r="E66" i="1"/>
  <c r="E163" i="15"/>
  <c r="K163" i="15"/>
  <c r="K197" i="15" s="1"/>
  <c r="AB163" i="15"/>
  <c r="H164" i="15"/>
  <c r="H197" i="15" s="1"/>
  <c r="H224" i="15" s="1"/>
  <c r="F169" i="15"/>
  <c r="F198" i="15" s="1"/>
  <c r="AK73" i="15"/>
  <c r="S170" i="15"/>
  <c r="S199" i="15" s="1"/>
  <c r="S226" i="15" s="1"/>
  <c r="AA170" i="15"/>
  <c r="AA199" i="15" s="1"/>
  <c r="AA226" i="15" s="1"/>
  <c r="AI170" i="15"/>
  <c r="AI199" i="15" s="1"/>
  <c r="AI226" i="15" s="1"/>
  <c r="F171" i="15"/>
  <c r="N171" i="15"/>
  <c r="N199" i="15" s="1"/>
  <c r="V171" i="15"/>
  <c r="AD171" i="15"/>
  <c r="I172" i="15"/>
  <c r="Q172" i="15"/>
  <c r="Q199" i="15" s="1"/>
  <c r="D173" i="15"/>
  <c r="D199" i="15" s="1"/>
  <c r="D226" i="15" s="1"/>
  <c r="L173" i="15"/>
  <c r="L199" i="15" s="1"/>
  <c r="L226" i="15" s="1"/>
  <c r="AB162" i="15"/>
  <c r="AB197" i="15" s="1"/>
  <c r="AI162" i="15"/>
  <c r="AI197" i="15" s="1"/>
  <c r="L163" i="15"/>
  <c r="I164" i="15"/>
  <c r="I197" i="15" s="1"/>
  <c r="AA164" i="15"/>
  <c r="E165" i="15"/>
  <c r="O106" i="2"/>
  <c r="K173" i="15" s="1"/>
  <c r="K165" i="15"/>
  <c r="AE165" i="15"/>
  <c r="AE197" i="15" s="1"/>
  <c r="AE224" i="15" s="1"/>
  <c r="R166" i="15"/>
  <c r="R198" i="15" s="1"/>
  <c r="R225" i="15" s="1"/>
  <c r="L162" i="15"/>
  <c r="L197" i="15" s="1"/>
  <c r="R162" i="15"/>
  <c r="R197" i="15" s="1"/>
  <c r="W162" i="15"/>
  <c r="W197" i="15" s="1"/>
  <c r="W224" i="15" s="1"/>
  <c r="S163" i="15"/>
  <c r="S197" i="15" s="1"/>
  <c r="S224" i="15" s="1"/>
  <c r="Y163" i="15"/>
  <c r="Z164" i="15"/>
  <c r="Z197" i="15" s="1"/>
  <c r="Z224" i="15" s="1"/>
  <c r="J106" i="2"/>
  <c r="F173" i="15" s="1"/>
  <c r="F165" i="15"/>
  <c r="F197" i="15" s="1"/>
  <c r="AU122" i="1"/>
  <c r="Y106" i="2"/>
  <c r="U173" i="15" s="1"/>
  <c r="U165" i="15"/>
  <c r="AG167" i="15"/>
  <c r="AG198" i="15" s="1"/>
  <c r="AG205" i="15" s="1"/>
  <c r="K169" i="15"/>
  <c r="O170" i="15"/>
  <c r="O199" i="15" s="1"/>
  <c r="O226" i="15" s="1"/>
  <c r="W170" i="15"/>
  <c r="W199" i="15" s="1"/>
  <c r="W226" i="15" s="1"/>
  <c r="AE170" i="15"/>
  <c r="AE199" i="15" s="1"/>
  <c r="AE226" i="15" s="1"/>
  <c r="J171" i="15"/>
  <c r="J199" i="15" s="1"/>
  <c r="J226" i="15" s="1"/>
  <c r="R171" i="15"/>
  <c r="R199" i="15" s="1"/>
  <c r="R226" i="15" s="1"/>
  <c r="Z171" i="15"/>
  <c r="AH171" i="15"/>
  <c r="AH199" i="15" s="1"/>
  <c r="AH226" i="15" s="1"/>
  <c r="E172" i="15"/>
  <c r="E199" i="15" s="1"/>
  <c r="E226" i="15" s="1"/>
  <c r="M172" i="15"/>
  <c r="M199" i="15" s="1"/>
  <c r="U172" i="15"/>
  <c r="F62" i="1"/>
  <c r="E69" i="1"/>
  <c r="Y162" i="15"/>
  <c r="D163" i="15"/>
  <c r="D197" i="15" s="1"/>
  <c r="J163" i="15"/>
  <c r="J197" i="15" s="1"/>
  <c r="U163" i="15"/>
  <c r="U197" i="15" s="1"/>
  <c r="AA163" i="15"/>
  <c r="AA197" i="15" s="1"/>
  <c r="AA224" i="15" s="1"/>
  <c r="K164" i="15"/>
  <c r="R164" i="15"/>
  <c r="AB105" i="2"/>
  <c r="X172" i="15" s="1"/>
  <c r="X164" i="15"/>
  <c r="X197" i="15" s="1"/>
  <c r="AD164" i="15"/>
  <c r="AD197" i="15" s="1"/>
  <c r="AD224" i="15" s="1"/>
  <c r="O165" i="15"/>
  <c r="O197" i="15" s="1"/>
  <c r="V165" i="15"/>
  <c r="V197" i="15" s="1"/>
  <c r="AM142" i="15"/>
  <c r="K170" i="15"/>
  <c r="AL171" i="15"/>
  <c r="AL199" i="15" s="1"/>
  <c r="AL226" i="15" s="1"/>
  <c r="Y172" i="15"/>
  <c r="Y199" i="15" s="1"/>
  <c r="Y226" i="15" s="1"/>
  <c r="AG172" i="15"/>
  <c r="AG199" i="15" s="1"/>
  <c r="T173" i="15"/>
  <c r="T199" i="15" s="1"/>
  <c r="AB173" i="15"/>
  <c r="AB199" i="15" s="1"/>
  <c r="AB226" i="15" s="1"/>
  <c r="AK70" i="15"/>
  <c r="AK72" i="15"/>
  <c r="Q89" i="15"/>
  <c r="AF173" i="15"/>
  <c r="AF199" i="15" s="1"/>
  <c r="AF120" i="15"/>
  <c r="G170" i="15"/>
  <c r="G199" i="15" s="1"/>
  <c r="AM199" i="15"/>
  <c r="AM226" i="15" s="1"/>
  <c r="AC172" i="15"/>
  <c r="AC199" i="15" s="1"/>
  <c r="AK172" i="15"/>
  <c r="AK199" i="15" s="1"/>
  <c r="AK226" i="15" s="1"/>
  <c r="X173" i="15"/>
  <c r="X199" i="15" s="1"/>
  <c r="K70" i="15"/>
  <c r="AK161" i="15"/>
  <c r="AK196" i="15" s="1"/>
  <c r="AK223" i="15" s="1"/>
  <c r="AJ71" i="15"/>
  <c r="AJ73" i="15"/>
  <c r="AK152" i="15"/>
  <c r="AK194" i="15" s="1"/>
  <c r="AK221" i="15" s="1"/>
  <c r="AJ173" i="15"/>
  <c r="AJ199" i="15" s="1"/>
  <c r="AJ226" i="15" s="1"/>
  <c r="AD51" i="15"/>
  <c r="K64" i="1" l="1"/>
  <c r="AJ63" i="1"/>
  <c r="A126" i="15"/>
  <c r="G64" i="1"/>
  <c r="J63" i="1"/>
  <c r="R63" i="1"/>
  <c r="A128" i="15"/>
  <c r="AF63" i="1"/>
  <c r="Y64" i="1"/>
  <c r="L64" i="1"/>
  <c r="AG64" i="1"/>
  <c r="I64" i="1"/>
  <c r="G63" i="1"/>
  <c r="S63" i="1"/>
  <c r="AM63" i="1"/>
  <c r="Y63" i="1"/>
  <c r="A97" i="15"/>
  <c r="A150" i="15"/>
  <c r="AD64" i="1"/>
  <c r="AO64" i="1"/>
  <c r="AQ64" i="1"/>
  <c r="M64" i="1"/>
  <c r="P64" i="1"/>
  <c r="AH60" i="1"/>
  <c r="AA60" i="1"/>
  <c r="S60" i="1"/>
  <c r="AK60" i="1"/>
  <c r="Y60" i="1"/>
  <c r="I60" i="1"/>
  <c r="N60" i="1"/>
  <c r="Z60" i="1"/>
  <c r="AN60" i="1"/>
  <c r="G60" i="1"/>
  <c r="W60" i="1"/>
  <c r="Q60" i="1"/>
  <c r="L60" i="1"/>
  <c r="AB60" i="1"/>
  <c r="H60" i="1"/>
  <c r="AP60" i="1"/>
  <c r="AI60" i="1"/>
  <c r="AE60" i="1"/>
  <c r="AG60" i="1"/>
  <c r="AF60" i="1"/>
  <c r="K60" i="1"/>
  <c r="AD60" i="1"/>
  <c r="X60" i="1"/>
  <c r="AE64" i="1"/>
  <c r="Z64" i="1"/>
  <c r="AC64" i="1"/>
  <c r="AF64" i="1"/>
  <c r="R64" i="1"/>
  <c r="J64" i="1"/>
  <c r="A98" i="15"/>
  <c r="S64" i="1"/>
  <c r="H64" i="1"/>
  <c r="AL63" i="1"/>
  <c r="AO63" i="1"/>
  <c r="AO67" i="1"/>
  <c r="AN67" i="1"/>
  <c r="X67" i="1"/>
  <c r="S67" i="1"/>
  <c r="W67" i="1"/>
  <c r="O67" i="1"/>
  <c r="K67" i="1"/>
  <c r="Z67" i="1"/>
  <c r="AG67" i="1"/>
  <c r="V67" i="1"/>
  <c r="AK67" i="1"/>
  <c r="AD67" i="1"/>
  <c r="L67" i="1"/>
  <c r="AE67" i="1"/>
  <c r="AM67" i="1"/>
  <c r="T67" i="1"/>
  <c r="R67" i="1"/>
  <c r="Q67" i="1"/>
  <c r="J67" i="1"/>
  <c r="P67" i="1"/>
  <c r="AJ67" i="1"/>
  <c r="Y67" i="1"/>
  <c r="AI67" i="1"/>
  <c r="H67" i="1"/>
  <c r="G67" i="1"/>
  <c r="AH67" i="1"/>
  <c r="AB67" i="1"/>
  <c r="AC67" i="1"/>
  <c r="U67" i="1"/>
  <c r="AA67" i="1"/>
  <c r="M67" i="1"/>
  <c r="I67" i="1"/>
  <c r="N67" i="1"/>
  <c r="AL67" i="1"/>
  <c r="AF67" i="1"/>
  <c r="AH64" i="1"/>
  <c r="V64" i="1"/>
  <c r="AA64" i="1"/>
  <c r="I63" i="1"/>
  <c r="AD63" i="1"/>
  <c r="N63" i="1"/>
  <c r="A91" i="15"/>
  <c r="P63" i="1"/>
  <c r="H63" i="1"/>
  <c r="S61" i="1"/>
  <c r="H61" i="1"/>
  <c r="R61" i="1"/>
  <c r="Y61" i="1"/>
  <c r="AP70" i="1"/>
  <c r="AQ70" i="1"/>
  <c r="AM62" i="1"/>
  <c r="W64" i="1"/>
  <c r="T64" i="1"/>
  <c r="AL64" i="1"/>
  <c r="AK64" i="1"/>
  <c r="X64" i="1"/>
  <c r="AM64" i="1"/>
  <c r="N64" i="1"/>
  <c r="AI64" i="1"/>
  <c r="AJ64" i="1"/>
  <c r="AN64" i="1"/>
  <c r="AF65" i="1"/>
  <c r="AO65" i="1"/>
  <c r="AP65" i="1"/>
  <c r="S65" i="1"/>
  <c r="AC65" i="1"/>
  <c r="M65" i="1"/>
  <c r="O65" i="1"/>
  <c r="J65" i="1"/>
  <c r="R65" i="1"/>
  <c r="X65" i="1"/>
  <c r="AB65" i="1"/>
  <c r="K65" i="1"/>
  <c r="AJ65" i="1"/>
  <c r="H65" i="1"/>
  <c r="P65" i="1"/>
  <c r="Z65" i="1"/>
  <c r="AN65" i="1"/>
  <c r="Y65" i="1"/>
  <c r="A99" i="15"/>
  <c r="A152" i="15"/>
  <c r="L65" i="1"/>
  <c r="AK65" i="1"/>
  <c r="AP62" i="1"/>
  <c r="AD65" i="1"/>
  <c r="G65" i="1"/>
  <c r="V65" i="1"/>
  <c r="AI65" i="1"/>
  <c r="I65" i="1"/>
  <c r="AL69" i="1"/>
  <c r="AE69" i="1"/>
  <c r="I69" i="1"/>
  <c r="V69" i="1"/>
  <c r="AA69" i="1"/>
  <c r="L69" i="1"/>
  <c r="AP69" i="1"/>
  <c r="X69" i="1"/>
  <c r="AB69" i="1"/>
  <c r="T69" i="1"/>
  <c r="AQ69" i="1"/>
  <c r="AH69" i="1"/>
  <c r="AI69" i="1"/>
  <c r="G69" i="1"/>
  <c r="AK69" i="1"/>
  <c r="H69" i="1"/>
  <c r="AN69" i="1"/>
  <c r="AF69" i="1"/>
  <c r="N65" i="1"/>
  <c r="AA65" i="1"/>
  <c r="AG65" i="1"/>
  <c r="AM65" i="1"/>
  <c r="T65" i="1"/>
  <c r="AE65" i="1"/>
  <c r="W65" i="1"/>
  <c r="U65" i="1"/>
  <c r="T226" i="15"/>
  <c r="T202" i="15"/>
  <c r="T229" i="15" s="1"/>
  <c r="H205" i="15"/>
  <c r="AN225" i="15"/>
  <c r="AN203" i="15"/>
  <c r="AN230" i="15" s="1"/>
  <c r="AG226" i="15"/>
  <c r="AG202" i="15"/>
  <c r="AG229" i="15" s="1"/>
  <c r="AF226" i="15"/>
  <c r="AF202" i="15"/>
  <c r="AF229" i="15" s="1"/>
  <c r="AF205" i="15"/>
  <c r="F224" i="15"/>
  <c r="F202" i="15"/>
  <c r="F205" i="15"/>
  <c r="N202" i="15"/>
  <c r="N226" i="15"/>
  <c r="N205" i="15"/>
  <c r="Q226" i="15"/>
  <c r="Q202" i="15"/>
  <c r="Q229" i="15" s="1"/>
  <c r="Q205" i="15"/>
  <c r="D224" i="15"/>
  <c r="D202" i="15"/>
  <c r="D229" i="15" s="1"/>
  <c r="D205" i="15"/>
  <c r="X226" i="15"/>
  <c r="X205" i="15"/>
  <c r="M226" i="15"/>
  <c r="M202" i="15"/>
  <c r="M205" i="15"/>
  <c r="AE227" i="15"/>
  <c r="AM34" i="8"/>
  <c r="AM41" i="8"/>
  <c r="AC226" i="15"/>
  <c r="AC202" i="15"/>
  <c r="AC205" i="15"/>
  <c r="G90" i="15"/>
  <c r="J46" i="1"/>
  <c r="AJ104" i="15"/>
  <c r="AJ157" i="15"/>
  <c r="AL102" i="15"/>
  <c r="AL155" i="15"/>
  <c r="J33" i="16"/>
  <c r="K46" i="1"/>
  <c r="H90" i="15"/>
  <c r="AN109" i="15"/>
  <c r="AN162" i="15"/>
  <c r="AN197" i="15" s="1"/>
  <c r="AN224" i="15" s="1"/>
  <c r="AN51" i="1"/>
  <c r="AN134" i="1"/>
  <c r="AK23" i="15" s="1"/>
  <c r="AK66" i="15" s="1"/>
  <c r="AM46" i="1"/>
  <c r="AM116" i="1"/>
  <c r="AJ5" i="15" s="1"/>
  <c r="AJ48" i="15" s="1"/>
  <c r="AF227" i="15"/>
  <c r="AJ169" i="15"/>
  <c r="AJ116" i="15"/>
  <c r="G226" i="15"/>
  <c r="G205" i="15"/>
  <c r="G202" i="15"/>
  <c r="X224" i="15"/>
  <c r="X202" i="15"/>
  <c r="Y197" i="15"/>
  <c r="AK169" i="15"/>
  <c r="AK116" i="15"/>
  <c r="R90" i="15"/>
  <c r="U46" i="1"/>
  <c r="AN90" i="15"/>
  <c r="AQ46" i="1"/>
  <c r="AD90" i="15"/>
  <c r="AG46" i="1"/>
  <c r="F112" i="15"/>
  <c r="I51" i="1"/>
  <c r="C128" i="15"/>
  <c r="C181" i="15"/>
  <c r="D135" i="15"/>
  <c r="T200" i="15"/>
  <c r="T209" i="15"/>
  <c r="T205" i="15"/>
  <c r="AF51" i="1"/>
  <c r="AC103" i="15"/>
  <c r="AJ51" i="1"/>
  <c r="AL22" i="7"/>
  <c r="AL28" i="7"/>
  <c r="AL23" i="7"/>
  <c r="AL21" i="7"/>
  <c r="AN28" i="7"/>
  <c r="AN21" i="7"/>
  <c r="G17" i="8"/>
  <c r="G35" i="8" s="1"/>
  <c r="G16" i="8"/>
  <c r="AK42" i="8"/>
  <c r="AK17" i="8"/>
  <c r="AK35" i="8" s="1"/>
  <c r="AL41" i="8"/>
  <c r="AM162" i="15"/>
  <c r="AM197" i="15" s="1"/>
  <c r="AM224" i="15" s="1"/>
  <c r="AM109" i="15"/>
  <c r="D28" i="8"/>
  <c r="P204" i="15"/>
  <c r="P231" i="15" s="1"/>
  <c r="AN16" i="8"/>
  <c r="AL218" i="15"/>
  <c r="AL203" i="15"/>
  <c r="AL230" i="15" s="1"/>
  <c r="AL217" i="15"/>
  <c r="D26" i="8"/>
  <c r="V66" i="1"/>
  <c r="W66" i="1"/>
  <c r="AA66" i="1"/>
  <c r="AK66" i="1"/>
  <c r="N66" i="1"/>
  <c r="M66" i="1"/>
  <c r="T66" i="1"/>
  <c r="AB66" i="1"/>
  <c r="AQ66" i="1"/>
  <c r="I66" i="1"/>
  <c r="AE66" i="1"/>
  <c r="Y66" i="1"/>
  <c r="AM66" i="1"/>
  <c r="AC66" i="1"/>
  <c r="R66" i="1"/>
  <c r="K66" i="1"/>
  <c r="O66" i="1"/>
  <c r="AO66" i="1"/>
  <c r="Q66" i="1"/>
  <c r="AL66" i="1"/>
  <c r="H66" i="1"/>
  <c r="AJ66" i="1"/>
  <c r="AH66" i="1"/>
  <c r="S66" i="1"/>
  <c r="AD66" i="1"/>
  <c r="U66" i="1"/>
  <c r="J66" i="1"/>
  <c r="L66" i="1"/>
  <c r="X66" i="1"/>
  <c r="Z66" i="1"/>
  <c r="AG66" i="1"/>
  <c r="AF66" i="1"/>
  <c r="G66" i="1"/>
  <c r="P66" i="1"/>
  <c r="AI66" i="1"/>
  <c r="H227" i="15"/>
  <c r="AN42" i="8"/>
  <c r="AM51" i="1"/>
  <c r="AM126" i="1"/>
  <c r="AJ15" i="15" s="1"/>
  <c r="AJ58" i="15" s="1"/>
  <c r="AF42" i="8"/>
  <c r="AF35" i="8"/>
  <c r="AN121" i="15"/>
  <c r="AN174" i="15"/>
  <c r="AN186" i="15" s="1"/>
  <c r="AJ215" i="15"/>
  <c r="AJ200" i="15"/>
  <c r="AP16" i="16"/>
  <c r="AJ41" i="8"/>
  <c r="AJ167" i="15"/>
  <c r="AJ198" i="15" s="1"/>
  <c r="AJ225" i="15" s="1"/>
  <c r="AJ114" i="15"/>
  <c r="I224" i="15"/>
  <c r="I202" i="15"/>
  <c r="I229" i="15" s="1"/>
  <c r="B177" i="15"/>
  <c r="B124" i="15"/>
  <c r="V46" i="1"/>
  <c r="S90" i="15"/>
  <c r="Y90" i="15"/>
  <c r="AB46" i="1"/>
  <c r="X90" i="15"/>
  <c r="AA46" i="1"/>
  <c r="Z46" i="1"/>
  <c r="W90" i="15"/>
  <c r="M98" i="15"/>
  <c r="P51" i="1"/>
  <c r="Y103" i="15"/>
  <c r="AB51" i="1"/>
  <c r="S51" i="1"/>
  <c r="P103" i="15"/>
  <c r="D25" i="8"/>
  <c r="AK35" i="6"/>
  <c r="AK14" i="6"/>
  <c r="H51" i="1"/>
  <c r="E104" i="15"/>
  <c r="AI16" i="8"/>
  <c r="AK16" i="8"/>
  <c r="J51" i="1"/>
  <c r="AK110" i="15"/>
  <c r="AK163" i="15"/>
  <c r="AH41" i="8"/>
  <c r="G13" i="8"/>
  <c r="G34" i="8" s="1"/>
  <c r="AJ124" i="15"/>
  <c r="AJ177" i="15"/>
  <c r="AJ189" i="15" s="1"/>
  <c r="AJ216" i="15" s="1"/>
  <c r="A178" i="15"/>
  <c r="A125" i="15"/>
  <c r="AJ217" i="15"/>
  <c r="AJ202" i="15"/>
  <c r="AJ229" i="15" s="1"/>
  <c r="AM28" i="16"/>
  <c r="Q90" i="15"/>
  <c r="Q135" i="15" s="1"/>
  <c r="T46" i="1"/>
  <c r="AF21" i="7"/>
  <c r="AF28" i="7"/>
  <c r="AF23" i="7"/>
  <c r="AF22" i="7"/>
  <c r="R224" i="15"/>
  <c r="R202" i="15"/>
  <c r="R229" i="15" s="1"/>
  <c r="F225" i="15"/>
  <c r="F203" i="15"/>
  <c r="F230" i="15" s="1"/>
  <c r="U212" i="15"/>
  <c r="U203" i="15"/>
  <c r="U230" i="15" s="1"/>
  <c r="U205" i="15"/>
  <c r="R213" i="15"/>
  <c r="R201" i="15"/>
  <c r="R205" i="15"/>
  <c r="W46" i="1"/>
  <c r="T90" i="15"/>
  <c r="AC46" i="1"/>
  <c r="Z90" i="15"/>
  <c r="L46" i="1"/>
  <c r="I90" i="15"/>
  <c r="E212" i="15"/>
  <c r="E203" i="15"/>
  <c r="E230" i="15" s="1"/>
  <c r="R51" i="1"/>
  <c r="O98" i="15"/>
  <c r="AU39" i="1"/>
  <c r="A19" i="1"/>
  <c r="F39" i="1"/>
  <c r="F72" i="1" s="1"/>
  <c r="C179" i="15"/>
  <c r="C126" i="15"/>
  <c r="AL215" i="15"/>
  <c r="AL200" i="15"/>
  <c r="AH96" i="15"/>
  <c r="AK46" i="1"/>
  <c r="AH51" i="1"/>
  <c r="AE103" i="15"/>
  <c r="Z202" i="15"/>
  <c r="Z229" i="15" s="1"/>
  <c r="AN17" i="6"/>
  <c r="AN36" i="6" s="1"/>
  <c r="D204" i="15"/>
  <c r="D231" i="15" s="1"/>
  <c r="D227" i="15"/>
  <c r="AM156" i="15"/>
  <c r="AM103" i="15"/>
  <c r="AA51" i="1"/>
  <c r="AK201" i="15"/>
  <c r="AK228" i="15" s="1"/>
  <c r="AK210" i="15"/>
  <c r="W205" i="15"/>
  <c r="AL210" i="15"/>
  <c r="I204" i="15"/>
  <c r="I231" i="15" s="1"/>
  <c r="I227" i="15"/>
  <c r="A175" i="15"/>
  <c r="A122" i="15"/>
  <c r="AN217" i="15"/>
  <c r="AJ102" i="15"/>
  <c r="AJ155" i="15"/>
  <c r="F28" i="16"/>
  <c r="AN13" i="8"/>
  <c r="AN34" i="8" s="1"/>
  <c r="AJ212" i="15"/>
  <c r="AJ203" i="15"/>
  <c r="AJ230" i="15" s="1"/>
  <c r="A93" i="1"/>
  <c r="F127" i="1"/>
  <c r="C16" i="15" s="1"/>
  <c r="C59" i="15" s="1"/>
  <c r="AU127" i="1"/>
  <c r="AC96" i="15"/>
  <c r="AF46" i="1"/>
  <c r="AE202" i="15"/>
  <c r="AE229" i="15" s="1"/>
  <c r="AM123" i="15"/>
  <c r="AM176" i="15"/>
  <c r="AM188" i="15" s="1"/>
  <c r="AM215" i="15" s="1"/>
  <c r="L224" i="15"/>
  <c r="L205" i="15"/>
  <c r="L202" i="15"/>
  <c r="K166" i="15"/>
  <c r="K198" i="15" s="1"/>
  <c r="K113" i="15"/>
  <c r="K199" i="15"/>
  <c r="K226" i="15" s="1"/>
  <c r="AI224" i="15"/>
  <c r="AI202" i="15"/>
  <c r="AI205" i="15"/>
  <c r="J201" i="15"/>
  <c r="J205" i="15"/>
  <c r="J213" i="15"/>
  <c r="M90" i="15"/>
  <c r="P46" i="1"/>
  <c r="AA90" i="15"/>
  <c r="AD46" i="1"/>
  <c r="M46" i="1"/>
  <c r="J90" i="15"/>
  <c r="V210" i="15"/>
  <c r="V201" i="15"/>
  <c r="V228" i="15" s="1"/>
  <c r="V205" i="15"/>
  <c r="AH98" i="15"/>
  <c r="AK51" i="1"/>
  <c r="AN16" i="6"/>
  <c r="E26" i="6"/>
  <c r="AI32" i="6"/>
  <c r="AI11" i="6"/>
  <c r="AC4" i="7"/>
  <c r="AC14" i="7" s="1"/>
  <c r="P96" i="15"/>
  <c r="P135" i="15" s="1"/>
  <c r="S46" i="1"/>
  <c r="I103" i="15"/>
  <c r="L51" i="1"/>
  <c r="W28" i="7"/>
  <c r="W23" i="7"/>
  <c r="W22" i="7"/>
  <c r="W21" i="7"/>
  <c r="W17" i="8"/>
  <c r="W35" i="8" s="1"/>
  <c r="W16" i="8"/>
  <c r="AG228" i="15"/>
  <c r="W42" i="8"/>
  <c r="AI17" i="8"/>
  <c r="AI35" i="8" s="1"/>
  <c r="AI42" i="8"/>
  <c r="AK122" i="15"/>
  <c r="AK175" i="15"/>
  <c r="AK187" i="15" s="1"/>
  <c r="AK214" i="15" s="1"/>
  <c r="AK41" i="8"/>
  <c r="I205" i="15"/>
  <c r="AH35" i="8"/>
  <c r="AH42" i="8"/>
  <c r="A177" i="15"/>
  <c r="A124" i="15"/>
  <c r="AN180" i="15"/>
  <c r="AN192" i="15" s="1"/>
  <c r="AN219" i="15" s="1"/>
  <c r="AN127" i="15"/>
  <c r="AD62" i="1"/>
  <c r="K62" i="1"/>
  <c r="X62" i="1"/>
  <c r="P62" i="1"/>
  <c r="AI62" i="1"/>
  <c r="AE62" i="1"/>
  <c r="AJ62" i="1"/>
  <c r="J62" i="1"/>
  <c r="V62" i="1"/>
  <c r="AG62" i="1"/>
  <c r="I62" i="1"/>
  <c r="Z62" i="1"/>
  <c r="AB62" i="1"/>
  <c r="AC62" i="1"/>
  <c r="L62" i="1"/>
  <c r="Q62" i="1"/>
  <c r="M62" i="1"/>
  <c r="R62" i="1"/>
  <c r="Y62" i="1"/>
  <c r="AF62" i="1"/>
  <c r="AK62" i="1"/>
  <c r="H62" i="1"/>
  <c r="S62" i="1"/>
  <c r="G62" i="1"/>
  <c r="N62" i="1"/>
  <c r="AO62" i="1"/>
  <c r="U62" i="1"/>
  <c r="AL62" i="1"/>
  <c r="T62" i="1"/>
  <c r="AN62" i="1"/>
  <c r="AA62" i="1"/>
  <c r="W62" i="1"/>
  <c r="O62" i="1"/>
  <c r="AH62" i="1"/>
  <c r="AO27" i="16"/>
  <c r="AO33" i="16"/>
  <c r="AO28" i="16"/>
  <c r="AM210" i="15"/>
  <c r="S33" i="16"/>
  <c r="S27" i="16"/>
  <c r="S28" i="16"/>
  <c r="AA223" i="15"/>
  <c r="AA205" i="15"/>
  <c r="AA202" i="15"/>
  <c r="F90" i="15"/>
  <c r="I46" i="1"/>
  <c r="AH205" i="15"/>
  <c r="AH223" i="15"/>
  <c r="AH202" i="15"/>
  <c r="AD209" i="15"/>
  <c r="AD200" i="15"/>
  <c r="AD205" i="15"/>
  <c r="AO35" i="6"/>
  <c r="AO14" i="6"/>
  <c r="H223" i="15"/>
  <c r="H202" i="15"/>
  <c r="H229" i="15" s="1"/>
  <c r="AI96" i="15"/>
  <c r="AI135" i="15" s="1"/>
  <c r="AL46" i="1"/>
  <c r="AG96" i="15"/>
  <c r="AG135" i="15" s="1"/>
  <c r="AJ46" i="1"/>
  <c r="N51" i="1"/>
  <c r="A86" i="1"/>
  <c r="F120" i="1"/>
  <c r="C9" i="15" s="1"/>
  <c r="C52" i="15" s="1"/>
  <c r="AU120" i="1"/>
  <c r="R104" i="15"/>
  <c r="U51" i="1"/>
  <c r="AP126" i="1"/>
  <c r="AM15" i="15" s="1"/>
  <c r="AM58" i="15" s="1"/>
  <c r="AP51" i="1"/>
  <c r="AL109" i="15"/>
  <c r="AL162" i="15"/>
  <c r="AL197" i="15" s="1"/>
  <c r="AL224" i="15" s="1"/>
  <c r="Q228" i="15"/>
  <c r="Q204" i="15"/>
  <c r="Q231" i="15" s="1"/>
  <c r="Y227" i="15"/>
  <c r="AN165" i="15"/>
  <c r="AN112" i="15"/>
  <c r="M51" i="1"/>
  <c r="AQ30" i="8"/>
  <c r="G21" i="8"/>
  <c r="G37" i="8" s="1"/>
  <c r="AL17" i="8"/>
  <c r="AL35" i="8" s="1"/>
  <c r="V227" i="15"/>
  <c r="V204" i="15"/>
  <c r="V231" i="15" s="1"/>
  <c r="Z205" i="15"/>
  <c r="AK164" i="15"/>
  <c r="AK111" i="15"/>
  <c r="U68" i="1"/>
  <c r="AE68" i="1"/>
  <c r="X68" i="1"/>
  <c r="K68" i="1"/>
  <c r="AA68" i="1"/>
  <c r="P68" i="1"/>
  <c r="AM68" i="1"/>
  <c r="AH68" i="1"/>
  <c r="AC68" i="1"/>
  <c r="Y68" i="1"/>
  <c r="AB68" i="1"/>
  <c r="AF68" i="1"/>
  <c r="S68" i="1"/>
  <c r="O68" i="1"/>
  <c r="G68" i="1"/>
  <c r="AG68" i="1"/>
  <c r="AJ68" i="1"/>
  <c r="I68" i="1"/>
  <c r="AL68" i="1"/>
  <c r="L68" i="1"/>
  <c r="T68" i="1"/>
  <c r="R68" i="1"/>
  <c r="AP68" i="1"/>
  <c r="AO68" i="1"/>
  <c r="W68" i="1"/>
  <c r="AK68" i="1"/>
  <c r="V68" i="1"/>
  <c r="AI68" i="1"/>
  <c r="M68" i="1"/>
  <c r="H68" i="1"/>
  <c r="Z68" i="1"/>
  <c r="AD68" i="1"/>
  <c r="Q68" i="1"/>
  <c r="N68" i="1"/>
  <c r="J68" i="1"/>
  <c r="AP115" i="1"/>
  <c r="AM4" i="15" s="1"/>
  <c r="AM47" i="15" s="1"/>
  <c r="AP46" i="1"/>
  <c r="AQ68" i="1"/>
  <c r="AL157" i="15"/>
  <c r="AL104" i="15"/>
  <c r="E227" i="15"/>
  <c r="AN66" i="1"/>
  <c r="AP27" i="16"/>
  <c r="AP28" i="16"/>
  <c r="AP33" i="16"/>
  <c r="AG225" i="15"/>
  <c r="AG203" i="15"/>
  <c r="AG230" i="15" s="1"/>
  <c r="AB202" i="15"/>
  <c r="AB229" i="15" s="1"/>
  <c r="AB224" i="15"/>
  <c r="B126" i="15"/>
  <c r="B179" i="15"/>
  <c r="AB90" i="15"/>
  <c r="AE46" i="1"/>
  <c r="K90" i="15"/>
  <c r="N46" i="1"/>
  <c r="AD147" i="15"/>
  <c r="AD184" i="15" s="1"/>
  <c r="AD94" i="15"/>
  <c r="AK166" i="15"/>
  <c r="AK113" i="15"/>
  <c r="V224" i="15"/>
  <c r="V202" i="15"/>
  <c r="V229" i="15" s="1"/>
  <c r="U224" i="15"/>
  <c r="U202" i="15"/>
  <c r="U229" i="15" s="1"/>
  <c r="E197" i="15"/>
  <c r="AE221" i="15"/>
  <c r="AE205" i="15"/>
  <c r="AL90" i="15"/>
  <c r="AO46" i="1"/>
  <c r="X46" i="1"/>
  <c r="U90" i="15"/>
  <c r="L90" i="15"/>
  <c r="O46" i="1"/>
  <c r="S217" i="15"/>
  <c r="S205" i="15"/>
  <c r="S202" i="15"/>
  <c r="B180" i="15"/>
  <c r="B127" i="15"/>
  <c r="C178" i="15"/>
  <c r="C125" i="15"/>
  <c r="AL12" i="6"/>
  <c r="AL4" i="6"/>
  <c r="C180" i="15"/>
  <c r="C127" i="15"/>
  <c r="E125" i="1"/>
  <c r="B14" i="15" s="1"/>
  <c r="B57" i="15" s="1"/>
  <c r="AU125" i="1"/>
  <c r="O96" i="15"/>
  <c r="O135" i="15" s="1"/>
  <c r="R46" i="1"/>
  <c r="AB222" i="15"/>
  <c r="AB201" i="15"/>
  <c r="AE51" i="1"/>
  <c r="AM114" i="15"/>
  <c r="AM167" i="15"/>
  <c r="AM198" i="15" s="1"/>
  <c r="AM225" i="15" s="1"/>
  <c r="AJ17" i="8"/>
  <c r="AJ16" i="8"/>
  <c r="AK200" i="15"/>
  <c r="AL16" i="8"/>
  <c r="G51" i="1"/>
  <c r="AJ174" i="15"/>
  <c r="AJ186" i="15" s="1"/>
  <c r="AJ213" i="15" s="1"/>
  <c r="AJ121" i="15"/>
  <c r="AN200" i="15"/>
  <c r="AN215" i="15"/>
  <c r="U227" i="15"/>
  <c r="AJ145" i="15"/>
  <c r="AJ92" i="15"/>
  <c r="AF41" i="8"/>
  <c r="R203" i="15"/>
  <c r="R230" i="15" s="1"/>
  <c r="AL103" i="15"/>
  <c r="AL156" i="15"/>
  <c r="AK178" i="15"/>
  <c r="AK190" i="15" s="1"/>
  <c r="AK125" i="15"/>
  <c r="AP66" i="1"/>
  <c r="J17" i="16"/>
  <c r="J18" i="16" s="1"/>
  <c r="AK90" i="15"/>
  <c r="AN46" i="1"/>
  <c r="AK168" i="15"/>
  <c r="AK115" i="15"/>
  <c r="K202" i="15"/>
  <c r="K224" i="15"/>
  <c r="O224" i="15"/>
  <c r="O202" i="15"/>
  <c r="O229" i="15" s="1"/>
  <c r="J224" i="15"/>
  <c r="J202" i="15"/>
  <c r="J229" i="15" s="1"/>
  <c r="AB212" i="15"/>
  <c r="AB203" i="15"/>
  <c r="AB230" i="15" s="1"/>
  <c r="AB205" i="15"/>
  <c r="AI46" i="1"/>
  <c r="AF90" i="15"/>
  <c r="AE90" i="15"/>
  <c r="AH46" i="1"/>
  <c r="N90" i="15"/>
  <c r="Q46" i="1"/>
  <c r="E90" i="15"/>
  <c r="H46" i="1"/>
  <c r="O221" i="15"/>
  <c r="O205" i="15"/>
  <c r="O200" i="15"/>
  <c r="C176" i="15"/>
  <c r="C123" i="15"/>
  <c r="AN12" i="6"/>
  <c r="AN4" i="6"/>
  <c r="B112" i="15"/>
  <c r="B165" i="15"/>
  <c r="B152" i="15"/>
  <c r="B99" i="15"/>
  <c r="B143" i="15"/>
  <c r="B90" i="15"/>
  <c r="AD51" i="1"/>
  <c r="H103" i="15"/>
  <c r="K51" i="1"/>
  <c r="C36" i="15"/>
  <c r="C79" i="15" s="1"/>
  <c r="F63" i="1"/>
  <c r="AG41" i="8"/>
  <c r="AG34" i="8"/>
  <c r="AQ126" i="1"/>
  <c r="AN15" i="15" s="1"/>
  <c r="AN58" i="15" s="1"/>
  <c r="AQ51" i="1"/>
  <c r="O51" i="1"/>
  <c r="AN104" i="15"/>
  <c r="AN157" i="15"/>
  <c r="Z51" i="1"/>
  <c r="AJ156" i="15"/>
  <c r="AJ103" i="15"/>
  <c r="Z228" i="15"/>
  <c r="Z204" i="15"/>
  <c r="Z231" i="15" s="1"/>
  <c r="AM122" i="15"/>
  <c r="AM175" i="15"/>
  <c r="AM187" i="15" s="1"/>
  <c r="AM214" i="15" s="1"/>
  <c r="W202" i="15"/>
  <c r="AG42" i="8"/>
  <c r="AM126" i="15"/>
  <c r="AM179" i="15"/>
  <c r="AM191" i="15" s="1"/>
  <c r="AO51" i="1"/>
  <c r="AO126" i="1"/>
  <c r="AL15" i="15" s="1"/>
  <c r="AL58" i="15" s="1"/>
  <c r="AK28" i="16"/>
  <c r="AJ27" i="16"/>
  <c r="AJ33" i="16"/>
  <c r="AJ28" i="16"/>
  <c r="AM125" i="15"/>
  <c r="AM178" i="15"/>
  <c r="AM190" i="15" s="1"/>
  <c r="J16" i="16"/>
  <c r="J27" i="16" s="1"/>
  <c r="AI28" i="16"/>
  <c r="AI27" i="16"/>
  <c r="AI33" i="16"/>
  <c r="AL33" i="16"/>
  <c r="AL28" i="16"/>
  <c r="AL27" i="16"/>
  <c r="D72" i="1" l="1"/>
  <c r="Q72" i="1" s="1"/>
  <c r="N135" i="15"/>
  <c r="AM202" i="15"/>
  <c r="AM229" i="15" s="1"/>
  <c r="AM217" i="15"/>
  <c r="AM203" i="15"/>
  <c r="AM230" i="15" s="1"/>
  <c r="AM218" i="15"/>
  <c r="AL32" i="6"/>
  <c r="AL11" i="6"/>
  <c r="E224" i="15"/>
  <c r="E202" i="15"/>
  <c r="AD202" i="15"/>
  <c r="AD229" i="15" s="1"/>
  <c r="AD211" i="15"/>
  <c r="AH135" i="15"/>
  <c r="Y224" i="15"/>
  <c r="Y205" i="15"/>
  <c r="Y202" i="15"/>
  <c r="AF204" i="15"/>
  <c r="AF231" i="15" s="1"/>
  <c r="H135" i="15"/>
  <c r="AM90" i="15"/>
  <c r="AM143" i="15"/>
  <c r="AM182" i="15" s="1"/>
  <c r="J228" i="15"/>
  <c r="J204" i="15"/>
  <c r="J231" i="15" s="1"/>
  <c r="AC135" i="15"/>
  <c r="AL227" i="15"/>
  <c r="T135" i="15"/>
  <c r="W135" i="15"/>
  <c r="AJ227" i="15"/>
  <c r="AL202" i="15"/>
  <c r="AL229" i="15" s="1"/>
  <c r="AD135" i="15"/>
  <c r="X229" i="15"/>
  <c r="X204" i="15"/>
  <c r="X231" i="15" s="1"/>
  <c r="G42" i="8"/>
  <c r="N229" i="15"/>
  <c r="N204" i="15"/>
  <c r="N231" i="15" s="1"/>
  <c r="AK198" i="15"/>
  <c r="F135" i="15"/>
  <c r="J135" i="15"/>
  <c r="AF135" i="15"/>
  <c r="AA229" i="15"/>
  <c r="AA204" i="15"/>
  <c r="AA231" i="15" s="1"/>
  <c r="L229" i="15"/>
  <c r="L204" i="15"/>
  <c r="L231" i="15" s="1"/>
  <c r="AT127" i="1"/>
  <c r="A16" i="15"/>
  <c r="A59" i="15" s="1"/>
  <c r="AN41" i="8"/>
  <c r="T204" i="15"/>
  <c r="T231" i="15" s="1"/>
  <c r="T227" i="15"/>
  <c r="AJ91" i="15"/>
  <c r="AJ144" i="15"/>
  <c r="AJ183" i="15" s="1"/>
  <c r="AE204" i="15"/>
  <c r="AE231" i="15" s="1"/>
  <c r="AL154" i="15"/>
  <c r="AL195" i="15" s="1"/>
  <c r="AL101" i="15"/>
  <c r="AN11" i="6"/>
  <c r="AN32" i="6"/>
  <c r="AB204" i="15"/>
  <c r="AB231" i="15" s="1"/>
  <c r="AB228" i="15"/>
  <c r="AN101" i="15"/>
  <c r="AN154" i="15"/>
  <c r="AN195" i="15" s="1"/>
  <c r="AN205" i="15" s="1"/>
  <c r="O227" i="15"/>
  <c r="O204" i="15"/>
  <c r="O231" i="15" s="1"/>
  <c r="K225" i="15"/>
  <c r="K203" i="15"/>
  <c r="K230" i="15" s="1"/>
  <c r="AT125" i="1"/>
  <c r="A14" i="15"/>
  <c r="A57" i="15" s="1"/>
  <c r="U135" i="15"/>
  <c r="K135" i="15"/>
  <c r="F121" i="1"/>
  <c r="C10" i="15" s="1"/>
  <c r="C53" i="15" s="1"/>
  <c r="AU121" i="1"/>
  <c r="AK227" i="15"/>
  <c r="AD227" i="15"/>
  <c r="AN35" i="6"/>
  <c r="AN14" i="6"/>
  <c r="AI229" i="15"/>
  <c r="AI204" i="15"/>
  <c r="AI231" i="15" s="1"/>
  <c r="AL42" i="8"/>
  <c r="AN213" i="15"/>
  <c r="H204" i="15"/>
  <c r="H231" i="15" s="1"/>
  <c r="AN135" i="15"/>
  <c r="G229" i="15"/>
  <c r="G204" i="15"/>
  <c r="G231" i="15" s="1"/>
  <c r="J28" i="16"/>
  <c r="G135" i="15"/>
  <c r="F229" i="15"/>
  <c r="F204" i="15"/>
  <c r="F231" i="15" s="1"/>
  <c r="Y135" i="15"/>
  <c r="L135" i="15"/>
  <c r="C148" i="15"/>
  <c r="C95" i="15"/>
  <c r="K229" i="15"/>
  <c r="K204" i="15"/>
  <c r="K231" i="15" s="1"/>
  <c r="AK217" i="15"/>
  <c r="U204" i="15"/>
  <c r="U231" i="15" s="1"/>
  <c r="B153" i="15"/>
  <c r="B100" i="15"/>
  <c r="AB135" i="15"/>
  <c r="AM154" i="15"/>
  <c r="AM195" i="15" s="1"/>
  <c r="AM101" i="15"/>
  <c r="AA135" i="15"/>
  <c r="C155" i="15"/>
  <c r="C102" i="15"/>
  <c r="R228" i="15"/>
  <c r="R204" i="15"/>
  <c r="R231" i="15" s="1"/>
  <c r="X135" i="15"/>
  <c r="AK162" i="15"/>
  <c r="AK197" i="15" s="1"/>
  <c r="AK109" i="15"/>
  <c r="AK135" i="15" s="1"/>
  <c r="M229" i="15"/>
  <c r="M204" i="15"/>
  <c r="M231" i="15" s="1"/>
  <c r="M135" i="15"/>
  <c r="G41" i="8"/>
  <c r="AE135" i="15"/>
  <c r="W229" i="15"/>
  <c r="W204" i="15"/>
  <c r="W231" i="15" s="1"/>
  <c r="K205" i="15"/>
  <c r="C175" i="15"/>
  <c r="C122" i="15"/>
  <c r="E135" i="15"/>
  <c r="AJ35" i="8"/>
  <c r="AJ42" i="8"/>
  <c r="S229" i="15"/>
  <c r="S204" i="15"/>
  <c r="S231" i="15" s="1"/>
  <c r="AL135" i="15"/>
  <c r="AH229" i="15"/>
  <c r="AH204" i="15"/>
  <c r="AH231" i="15" s="1"/>
  <c r="AG204" i="15"/>
  <c r="AG231" i="15" s="1"/>
  <c r="A94" i="1"/>
  <c r="F128" i="1"/>
  <c r="C17" i="15" s="1"/>
  <c r="C60" i="15" s="1"/>
  <c r="AU128" i="1"/>
  <c r="AN202" i="15"/>
  <c r="AN229" i="15" s="1"/>
  <c r="AD72" i="1"/>
  <c r="V72" i="1"/>
  <c r="AA72" i="1"/>
  <c r="L72" i="1"/>
  <c r="AE72" i="1"/>
  <c r="AJ72" i="1"/>
  <c r="P72" i="1"/>
  <c r="AI72" i="1"/>
  <c r="J72" i="1"/>
  <c r="U72" i="1"/>
  <c r="I135" i="15"/>
  <c r="R135" i="15"/>
  <c r="AC229" i="15"/>
  <c r="AC204" i="15"/>
  <c r="AC231" i="15" s="1"/>
  <c r="E205" i="15"/>
  <c r="AN227" i="15"/>
  <c r="AT120" i="1"/>
  <c r="A9" i="15"/>
  <c r="A52" i="15" s="1"/>
  <c r="AC22" i="7"/>
  <c r="AC28" i="7"/>
  <c r="AC21" i="7"/>
  <c r="AC23" i="7"/>
  <c r="AU40" i="1"/>
  <c r="A20" i="1"/>
  <c r="F40" i="1"/>
  <c r="F73" i="1" s="1"/>
  <c r="Z135" i="15"/>
  <c r="S135" i="15"/>
  <c r="AJ101" i="15"/>
  <c r="AJ154" i="15"/>
  <c r="AJ195" i="15" s="1"/>
  <c r="AJ222" i="15" s="1"/>
  <c r="AL72" i="1" l="1"/>
  <c r="AK72" i="1"/>
  <c r="G72" i="1"/>
  <c r="AC72" i="1"/>
  <c r="M72" i="1"/>
  <c r="AG72" i="1"/>
  <c r="Y72" i="1"/>
  <c r="S72" i="1"/>
  <c r="AB72" i="1"/>
  <c r="T72" i="1"/>
  <c r="H72" i="1"/>
  <c r="AO72" i="1"/>
  <c r="AM72" i="1"/>
  <c r="AF72" i="1"/>
  <c r="I72" i="1"/>
  <c r="K72" i="1"/>
  <c r="AQ72" i="1"/>
  <c r="AN72" i="1"/>
  <c r="N72" i="1"/>
  <c r="X72" i="1"/>
  <c r="Z72" i="1"/>
  <c r="W72" i="1"/>
  <c r="R72" i="1"/>
  <c r="O72" i="1"/>
  <c r="AP72" i="1"/>
  <c r="AH72" i="1"/>
  <c r="D73" i="1"/>
  <c r="L73" i="1" s="1"/>
  <c r="AM222" i="15"/>
  <c r="AM201" i="15"/>
  <c r="AM228" i="15" s="1"/>
  <c r="A153" i="15"/>
  <c r="A100" i="15"/>
  <c r="A148" i="15"/>
  <c r="A95" i="15"/>
  <c r="AT128" i="1"/>
  <c r="A17" i="15"/>
  <c r="A60" i="15" s="1"/>
  <c r="A10" i="15"/>
  <c r="A53" i="15" s="1"/>
  <c r="AT121" i="1"/>
  <c r="AK224" i="15"/>
  <c r="AK205" i="15"/>
  <c r="AJ201" i="15"/>
  <c r="AJ210" i="15"/>
  <c r="AJ205" i="15"/>
  <c r="AU41" i="1"/>
  <c r="A21" i="1"/>
  <c r="F41" i="1"/>
  <c r="F74" i="1" s="1"/>
  <c r="C156" i="15"/>
  <c r="C103" i="15"/>
  <c r="C149" i="15"/>
  <c r="C96" i="15"/>
  <c r="AJ135" i="15"/>
  <c r="AM200" i="15"/>
  <c r="AM205" i="15"/>
  <c r="AM209" i="15"/>
  <c r="AM135" i="15"/>
  <c r="E229" i="15"/>
  <c r="E204" i="15"/>
  <c r="E231" i="15" s="1"/>
  <c r="AD204" i="15"/>
  <c r="AD231" i="15" s="1"/>
  <c r="A95" i="1"/>
  <c r="F129" i="1"/>
  <c r="C18" i="15" s="1"/>
  <c r="C61" i="15" s="1"/>
  <c r="AU129" i="1"/>
  <c r="AN222" i="15"/>
  <c r="AN201" i="15"/>
  <c r="AK202" i="15"/>
  <c r="AK225" i="15"/>
  <c r="AK203" i="15"/>
  <c r="AK230" i="15" s="1"/>
  <c r="AL222" i="15"/>
  <c r="AL201" i="15"/>
  <c r="AL205" i="15"/>
  <c r="A102" i="15"/>
  <c r="A155" i="15"/>
  <c r="Y229" i="15"/>
  <c r="Y204" i="15"/>
  <c r="Y231" i="15" s="1"/>
  <c r="AQ73" i="1" l="1"/>
  <c r="G73" i="1"/>
  <c r="AF73" i="1"/>
  <c r="O73" i="1"/>
  <c r="H73" i="1"/>
  <c r="AO73" i="1"/>
  <c r="X73" i="1"/>
  <c r="V73" i="1"/>
  <c r="R73" i="1"/>
  <c r="AL73" i="1"/>
  <c r="AE73" i="1"/>
  <c r="AJ73" i="1"/>
  <c r="AG73" i="1"/>
  <c r="W73" i="1"/>
  <c r="J73" i="1"/>
  <c r="Z73" i="1"/>
  <c r="AP73" i="1"/>
  <c r="I73" i="1"/>
  <c r="Y73" i="1"/>
  <c r="AK73" i="1"/>
  <c r="AH73" i="1"/>
  <c r="K73" i="1"/>
  <c r="N73" i="1"/>
  <c r="AB73" i="1"/>
  <c r="M73" i="1"/>
  <c r="AC73" i="1"/>
  <c r="AD73" i="1"/>
  <c r="AA73" i="1"/>
  <c r="Q73" i="1"/>
  <c r="S73" i="1"/>
  <c r="U73" i="1"/>
  <c r="AI73" i="1"/>
  <c r="AN73" i="1"/>
  <c r="T73" i="1"/>
  <c r="P73" i="1"/>
  <c r="AM73" i="1"/>
  <c r="D74" i="1"/>
  <c r="AE49" i="1"/>
  <c r="AU130" i="1"/>
  <c r="A96" i="1"/>
  <c r="F130" i="1"/>
  <c r="C19" i="15" s="1"/>
  <c r="C62" i="15" s="1"/>
  <c r="AU42" i="1"/>
  <c r="F42" i="1"/>
  <c r="F75" i="1" s="1"/>
  <c r="AH48" i="1"/>
  <c r="AD49" i="1"/>
  <c r="AG50" i="1"/>
  <c r="V48" i="1"/>
  <c r="V50" i="1"/>
  <c r="AK229" i="15"/>
  <c r="AK204" i="15"/>
  <c r="AK231" i="15" s="1"/>
  <c r="S49" i="1"/>
  <c r="R48" i="1"/>
  <c r="N49" i="1"/>
  <c r="AF50" i="1"/>
  <c r="P50" i="1"/>
  <c r="AN228" i="15"/>
  <c r="AN204" i="15"/>
  <c r="AN231" i="15" s="1"/>
  <c r="AP50" i="1"/>
  <c r="AQ48" i="1"/>
  <c r="I49" i="1"/>
  <c r="AE47" i="1"/>
  <c r="G49" i="1"/>
  <c r="M48" i="1"/>
  <c r="A18" i="15"/>
  <c r="A61" i="15" s="1"/>
  <c r="AT129" i="1"/>
  <c r="G47" i="1"/>
  <c r="Q48" i="1"/>
  <c r="U47" i="1"/>
  <c r="V47" i="1"/>
  <c r="H50" i="1"/>
  <c r="AD50" i="1"/>
  <c r="Y47" i="1"/>
  <c r="H47" i="1"/>
  <c r="AL228" i="15"/>
  <c r="AL204" i="15"/>
  <c r="AL231" i="15" s="1"/>
  <c r="AO74" i="1"/>
  <c r="H74" i="1"/>
  <c r="AK74" i="1"/>
  <c r="AD74" i="1"/>
  <c r="W74" i="1"/>
  <c r="AQ74" i="1"/>
  <c r="M74" i="1"/>
  <c r="L74" i="1"/>
  <c r="T74" i="1"/>
  <c r="I74" i="1"/>
  <c r="AB74" i="1"/>
  <c r="AF74" i="1"/>
  <c r="V74" i="1"/>
  <c r="U74" i="1"/>
  <c r="AG74" i="1"/>
  <c r="Q74" i="1"/>
  <c r="G74" i="1"/>
  <c r="AC74" i="1"/>
  <c r="K74" i="1"/>
  <c r="O74" i="1"/>
  <c r="AI74" i="1"/>
  <c r="Z74" i="1"/>
  <c r="AH74" i="1"/>
  <c r="N74" i="1"/>
  <c r="S74" i="1"/>
  <c r="AJ74" i="1"/>
  <c r="AP74" i="1"/>
  <c r="P74" i="1"/>
  <c r="AA74" i="1"/>
  <c r="X74" i="1"/>
  <c r="AL74" i="1"/>
  <c r="AN74" i="1"/>
  <c r="R74" i="1"/>
  <c r="AE74" i="1"/>
  <c r="J74" i="1"/>
  <c r="AM74" i="1"/>
  <c r="Y74" i="1"/>
  <c r="AC47" i="1"/>
  <c r="C157" i="15"/>
  <c r="C104" i="15"/>
  <c r="AM227" i="15"/>
  <c r="AM204" i="15"/>
  <c r="AM231" i="15" s="1"/>
  <c r="AQ50" i="1"/>
  <c r="K48" i="1"/>
  <c r="R50" i="1"/>
  <c r="T48" i="1"/>
  <c r="AF48" i="1"/>
  <c r="K50" i="1"/>
  <c r="X49" i="1"/>
  <c r="X50" i="1"/>
  <c r="I47" i="1"/>
  <c r="N50" i="1"/>
  <c r="L50" i="1"/>
  <c r="N48" i="1"/>
  <c r="G48" i="1"/>
  <c r="AP47" i="1"/>
  <c r="AO49" i="1"/>
  <c r="AI49" i="1"/>
  <c r="AN49" i="1"/>
  <c r="AO50" i="1"/>
  <c r="AJ49" i="1"/>
  <c r="O49" i="1"/>
  <c r="AA49" i="1"/>
  <c r="AI50" i="1"/>
  <c r="AK48" i="1"/>
  <c r="AC50" i="1"/>
  <c r="H48" i="1"/>
  <c r="W50" i="1"/>
  <c r="AJ228" i="15"/>
  <c r="AJ204" i="15"/>
  <c r="AJ231" i="15" s="1"/>
  <c r="L49" i="1"/>
  <c r="AJ48" i="1"/>
  <c r="A149" i="15"/>
  <c r="A96" i="15"/>
  <c r="A103" i="15"/>
  <c r="A156" i="15"/>
  <c r="D75" i="1" l="1"/>
  <c r="N47" i="1"/>
  <c r="O47" i="1"/>
  <c r="Y50" i="1"/>
  <c r="AJ50" i="1"/>
  <c r="Z47" i="1"/>
  <c r="U49" i="1"/>
  <c r="AG49" i="1"/>
  <c r="I48" i="1"/>
  <c r="Q47" i="1"/>
  <c r="AN50" i="1"/>
  <c r="AE50" i="1"/>
  <c r="AH47" i="1"/>
  <c r="G50" i="1"/>
  <c r="L48" i="1"/>
  <c r="AB50" i="1"/>
  <c r="AK49" i="1"/>
  <c r="AG48" i="1"/>
  <c r="I50" i="1"/>
  <c r="Q49" i="1"/>
  <c r="W49" i="1"/>
  <c r="V49" i="1"/>
  <c r="J49" i="1"/>
  <c r="AD47" i="1"/>
  <c r="AN48" i="1"/>
  <c r="Q50" i="1"/>
  <c r="Z49" i="1"/>
  <c r="H49" i="1"/>
  <c r="T50" i="1"/>
  <c r="P47" i="1"/>
  <c r="X48" i="1"/>
  <c r="AA50" i="1"/>
  <c r="R47" i="1"/>
  <c r="U50" i="1"/>
  <c r="AF47" i="1"/>
  <c r="M49" i="1"/>
  <c r="AF49" i="1"/>
  <c r="W47" i="1"/>
  <c r="AK47" i="1"/>
  <c r="AC49" i="1"/>
  <c r="R49" i="1"/>
  <c r="AD48" i="1"/>
  <c r="AL48" i="1"/>
  <c r="AK50" i="1"/>
  <c r="AL50" i="1"/>
  <c r="AB49" i="1"/>
  <c r="T47" i="1"/>
  <c r="AC48" i="1"/>
  <c r="O50" i="1"/>
  <c r="AN47" i="1"/>
  <c r="AP49" i="1"/>
  <c r="AP48" i="1"/>
  <c r="AH49" i="1"/>
  <c r="AG47" i="1"/>
  <c r="S50" i="1"/>
  <c r="AQ47" i="1"/>
  <c r="P49" i="1"/>
  <c r="M47" i="1"/>
  <c r="Y49" i="1"/>
  <c r="P48" i="1"/>
  <c r="X47" i="1"/>
  <c r="AL49" i="1"/>
  <c r="AI48" i="1"/>
  <c r="AA48" i="1"/>
  <c r="AM48" i="1"/>
  <c r="S47" i="1"/>
  <c r="S48" i="1"/>
  <c r="J48" i="1"/>
  <c r="AM47" i="1"/>
  <c r="Z48" i="1"/>
  <c r="AO48" i="1"/>
  <c r="M50" i="1"/>
  <c r="AO47" i="1"/>
  <c r="K47" i="1"/>
  <c r="Y48" i="1"/>
  <c r="Z50" i="1"/>
  <c r="AM50" i="1"/>
  <c r="O48" i="1"/>
  <c r="AI47" i="1"/>
  <c r="AB47" i="1"/>
  <c r="AA47" i="1"/>
  <c r="AM49" i="1"/>
  <c r="J50" i="1"/>
  <c r="AJ47" i="1"/>
  <c r="L47" i="1"/>
  <c r="K49" i="1"/>
  <c r="T49" i="1"/>
  <c r="AB48" i="1"/>
  <c r="W48" i="1"/>
  <c r="AE48" i="1"/>
  <c r="U48" i="1"/>
  <c r="AQ49" i="1"/>
  <c r="AL47" i="1"/>
  <c r="AH50" i="1"/>
  <c r="J47" i="1"/>
  <c r="AT130" i="1"/>
  <c r="A19" i="15"/>
  <c r="A62" i="15" s="1"/>
  <c r="C105" i="15"/>
  <c r="C158" i="15"/>
  <c r="AU131" i="1"/>
  <c r="A97" i="1"/>
  <c r="F131" i="1"/>
  <c r="C20" i="15" s="1"/>
  <c r="C63" i="15" s="1"/>
  <c r="A157" i="15"/>
  <c r="A104" i="15"/>
  <c r="Q75" i="1"/>
  <c r="U75" i="1"/>
  <c r="W75" i="1"/>
  <c r="AQ75" i="1"/>
  <c r="H75" i="1"/>
  <c r="K75" i="1"/>
  <c r="AP75" i="1"/>
  <c r="AH75" i="1"/>
  <c r="O75" i="1"/>
  <c r="L75" i="1"/>
  <c r="M75" i="1"/>
  <c r="R75" i="1"/>
  <c r="Z75" i="1"/>
  <c r="AB75" i="1"/>
  <c r="AO75" i="1"/>
  <c r="AJ75" i="1"/>
  <c r="S75" i="1"/>
  <c r="AA75" i="1"/>
  <c r="X75" i="1"/>
  <c r="G75" i="1"/>
  <c r="AC75" i="1"/>
  <c r="AN75" i="1"/>
  <c r="AI75" i="1"/>
  <c r="P75" i="1"/>
  <c r="AM75" i="1"/>
  <c r="N75" i="1"/>
  <c r="I75" i="1"/>
  <c r="J75" i="1"/>
  <c r="Y75" i="1"/>
  <c r="AL75" i="1"/>
  <c r="AE75" i="1"/>
  <c r="AK75" i="1"/>
  <c r="AF75" i="1"/>
  <c r="T75" i="1"/>
  <c r="AD75" i="1"/>
  <c r="V75" i="1"/>
  <c r="AG75" i="1"/>
  <c r="AU132" i="1" l="1"/>
  <c r="F132" i="1"/>
  <c r="C21" i="15" s="1"/>
  <c r="C64" i="15" s="1"/>
  <c r="A98" i="1"/>
  <c r="A105" i="15"/>
  <c r="A158" i="15"/>
  <c r="A20" i="15"/>
  <c r="A63" i="15" s="1"/>
  <c r="AT131" i="1"/>
  <c r="C159" i="15"/>
  <c r="C106" i="15"/>
  <c r="A99" i="1" l="1"/>
  <c r="F133" i="1"/>
  <c r="C22" i="15" s="1"/>
  <c r="C65" i="15" s="1"/>
  <c r="AU133" i="1"/>
  <c r="A159" i="15"/>
  <c r="A106" i="15"/>
  <c r="A21" i="15"/>
  <c r="A64" i="15" s="1"/>
  <c r="AT132" i="1"/>
  <c r="C160" i="15"/>
  <c r="C107" i="15"/>
  <c r="C161" i="15" l="1"/>
  <c r="C108" i="15"/>
  <c r="A107" i="15"/>
  <c r="A160" i="15"/>
  <c r="A100" i="1"/>
  <c r="F134" i="1"/>
  <c r="C23" i="15" s="1"/>
  <c r="C66" i="15" s="1"/>
  <c r="AU134" i="1"/>
  <c r="A22" i="15"/>
  <c r="A65" i="15" s="1"/>
  <c r="AT133" i="1"/>
  <c r="C109" i="15" l="1"/>
  <c r="C162" i="15"/>
  <c r="AT134" i="1"/>
  <c r="A23" i="15"/>
  <c r="A66" i="15" s="1"/>
  <c r="A101" i="1"/>
  <c r="AU135" i="1"/>
  <c r="F135" i="1"/>
  <c r="C24" i="15" s="1"/>
  <c r="C67" i="15" s="1"/>
  <c r="A108" i="15"/>
  <c r="A161" i="15"/>
  <c r="AT135" i="1" l="1"/>
  <c r="A24" i="15"/>
  <c r="A67" i="15" s="1"/>
  <c r="C163" i="15"/>
  <c r="C110" i="15"/>
  <c r="A102" i="1"/>
  <c r="F136" i="1"/>
  <c r="C25" i="15" s="1"/>
  <c r="C68" i="15" s="1"/>
  <c r="AU136" i="1"/>
  <c r="A162" i="15"/>
  <c r="A109" i="15"/>
  <c r="AT136" i="1" l="1"/>
  <c r="A25" i="15"/>
  <c r="A68" i="15" s="1"/>
  <c r="AU137" i="1"/>
  <c r="A103" i="1"/>
  <c r="F137" i="1"/>
  <c r="C26" i="15" s="1"/>
  <c r="C69" i="15" s="1"/>
  <c r="C164" i="15"/>
  <c r="C111" i="15"/>
  <c r="A163" i="15"/>
  <c r="A110" i="15"/>
  <c r="A26" i="15" l="1"/>
  <c r="A69" i="15" s="1"/>
  <c r="AT137" i="1"/>
  <c r="C112" i="15"/>
  <c r="C165" i="15"/>
  <c r="A104" i="1"/>
  <c r="F138" i="1"/>
  <c r="C27" i="15" s="1"/>
  <c r="C70" i="15" s="1"/>
  <c r="AU138" i="1"/>
  <c r="A164" i="15"/>
  <c r="A111" i="15"/>
  <c r="A27" i="15" l="1"/>
  <c r="A70" i="15" s="1"/>
  <c r="AT138" i="1"/>
  <c r="C166" i="15"/>
  <c r="C113" i="15"/>
  <c r="A112" i="15"/>
  <c r="A165" i="15"/>
  <c r="A105" i="1"/>
  <c r="AU139" i="1"/>
  <c r="F139" i="1"/>
  <c r="C28" i="15" s="1"/>
  <c r="C71" i="15" s="1"/>
  <c r="AU140" i="1" l="1"/>
  <c r="F140" i="1"/>
  <c r="C29" i="15" s="1"/>
  <c r="C72" i="15" s="1"/>
  <c r="A106" i="1"/>
  <c r="C167" i="15"/>
  <c r="C114" i="15"/>
  <c r="A28" i="15"/>
  <c r="A71" i="15" s="1"/>
  <c r="AT139" i="1"/>
  <c r="A113" i="15"/>
  <c r="A166" i="15"/>
  <c r="A167" i="15" l="1"/>
  <c r="A114" i="15"/>
  <c r="AT140" i="1"/>
  <c r="A29" i="15"/>
  <c r="A72" i="15" s="1"/>
  <c r="F141" i="1"/>
  <c r="C30" i="15" s="1"/>
  <c r="C73" i="15" s="1"/>
  <c r="A107" i="1"/>
  <c r="AU141" i="1"/>
  <c r="C168" i="15"/>
  <c r="C115" i="15"/>
  <c r="C169" i="15" l="1"/>
  <c r="C116" i="15"/>
  <c r="A115" i="15"/>
  <c r="A168" i="15"/>
  <c r="A30" i="15"/>
  <c r="A73" i="15" s="1"/>
  <c r="AT141" i="1"/>
  <c r="AU142" i="1"/>
  <c r="F142" i="1"/>
  <c r="C31" i="15" s="1"/>
  <c r="C74" i="15" s="1"/>
  <c r="A108" i="1"/>
  <c r="A109" i="1" l="1"/>
  <c r="AU143" i="1"/>
  <c r="F143" i="1"/>
  <c r="C32" i="15" s="1"/>
  <c r="C75" i="15" s="1"/>
  <c r="AT142" i="1"/>
  <c r="A31" i="15"/>
  <c r="A74" i="15" s="1"/>
  <c r="C170" i="15"/>
  <c r="C117" i="15"/>
  <c r="A116" i="15"/>
  <c r="A169" i="15"/>
  <c r="A117" i="15" l="1"/>
  <c r="A170" i="15"/>
  <c r="A32" i="15"/>
  <c r="A75" i="15" s="1"/>
  <c r="AT143" i="1"/>
  <c r="C171" i="15"/>
  <c r="C118" i="15"/>
  <c r="AU144" i="1"/>
  <c r="A110" i="1"/>
  <c r="F144" i="1"/>
  <c r="C33" i="15" s="1"/>
  <c r="C76" i="15" s="1"/>
  <c r="C172" i="15" l="1"/>
  <c r="C119" i="15"/>
  <c r="AU145" i="1"/>
  <c r="F145" i="1"/>
  <c r="C34" i="15" s="1"/>
  <c r="C77" i="15" s="1"/>
  <c r="A171" i="15"/>
  <c r="A118" i="15"/>
  <c r="AT144" i="1"/>
  <c r="A33" i="15"/>
  <c r="A76" i="15" s="1"/>
  <c r="C120" i="15" l="1"/>
  <c r="C173" i="15"/>
  <c r="A34" i="15"/>
  <c r="A77" i="15" s="1"/>
  <c r="AT145" i="1"/>
  <c r="A119" i="15"/>
  <c r="A172" i="15"/>
  <c r="A173" i="15" l="1"/>
  <c r="A120" i="15"/>
  <c r="AE132" i="15"/>
  <c r="AC129" i="15"/>
  <c r="AN134" i="15"/>
  <c r="D132" i="15"/>
  <c r="R132" i="15"/>
  <c r="P133" i="15"/>
  <c r="E134" i="15"/>
  <c r="P131" i="15"/>
  <c r="X129" i="15"/>
  <c r="AF134" i="15"/>
  <c r="V129" i="15"/>
  <c r="W134" i="15"/>
  <c r="AE133" i="15"/>
  <c r="AE130" i="15"/>
  <c r="D134" i="15"/>
  <c r="P130" i="15"/>
  <c r="AE134" i="15"/>
  <c r="S129" i="15"/>
  <c r="P134" i="15"/>
  <c r="AD132" i="15"/>
  <c r="W133" i="15"/>
  <c r="U129" i="15"/>
  <c r="AE131" i="15"/>
  <c r="R130" i="15"/>
  <c r="N134" i="15"/>
  <c r="AC133" i="15"/>
  <c r="AC130" i="15"/>
  <c r="R134" i="15"/>
  <c r="K134" i="15"/>
  <c r="W132" i="15"/>
  <c r="S134" i="15"/>
  <c r="AN129" i="15"/>
  <c r="AN132" i="15"/>
  <c r="Q130" i="15"/>
  <c r="J134" i="15"/>
  <c r="O129" i="15"/>
  <c r="AC134" i="15"/>
  <c r="G132" i="15"/>
  <c r="AL132" i="15"/>
  <c r="N132" i="15"/>
  <c r="Y134" i="15"/>
  <c r="AB131" i="15"/>
  <c r="AN131" i="15"/>
  <c r="AG134" i="15"/>
  <c r="AA134" i="15"/>
  <c r="H131" i="15"/>
  <c r="AI129" i="15"/>
  <c r="E131" i="15"/>
  <c r="AK133" i="15"/>
  <c r="AD134" i="15"/>
  <c r="W131" i="15"/>
  <c r="AC131" i="15"/>
  <c r="P129" i="15"/>
  <c r="U130" i="15"/>
  <c r="Z131" i="15"/>
  <c r="AK132" i="15"/>
  <c r="S132" i="15"/>
  <c r="O133" i="15"/>
  <c r="AA132" i="15"/>
  <c r="J129" i="15"/>
  <c r="G133" i="15"/>
  <c r="M131" i="15"/>
  <c r="H134" i="15"/>
  <c r="X132" i="15"/>
  <c r="AF133" i="15"/>
  <c r="AK130" i="15"/>
  <c r="K131" i="15"/>
  <c r="T133" i="15"/>
  <c r="AC132" i="15"/>
  <c r="AF131" i="15"/>
  <c r="V133" i="15"/>
  <c r="X133" i="15"/>
  <c r="F131" i="15"/>
  <c r="N130" i="15"/>
  <c r="AL134" i="15"/>
  <c r="R133" i="15"/>
  <c r="L132" i="15"/>
  <c r="P132" i="15"/>
  <c r="Y132" i="15"/>
  <c r="Q129" i="15"/>
  <c r="U131" i="15"/>
  <c r="T132" i="15"/>
  <c r="T130" i="15"/>
  <c r="AD130" i="15"/>
  <c r="O131" i="15"/>
  <c r="O134" i="15"/>
  <c r="X131" i="15"/>
  <c r="S131" i="15"/>
  <c r="AN130" i="15"/>
  <c r="E132" i="15"/>
  <c r="F133" i="15"/>
  <c r="AI130" i="15"/>
  <c r="AB132" i="15"/>
  <c r="U133" i="15"/>
  <c r="AH129" i="15"/>
  <c r="M134" i="15"/>
  <c r="H133" i="15"/>
  <c r="AG133" i="15"/>
  <c r="AG132" i="15"/>
  <c r="T134" i="15"/>
  <c r="E130" i="15"/>
  <c r="Q132" i="15"/>
  <c r="L130" i="15"/>
  <c r="K132" i="15"/>
  <c r="AA130" i="15"/>
  <c r="K133" i="15"/>
  <c r="D130" i="15"/>
  <c r="AM130" i="15"/>
  <c r="L133" i="15"/>
  <c r="V130" i="15"/>
  <c r="AI134" i="15"/>
  <c r="V131" i="15"/>
  <c r="V132" i="15"/>
  <c r="AB130" i="15"/>
  <c r="AH134" i="15"/>
  <c r="G130" i="15"/>
  <c r="AI133" i="15"/>
  <c r="Y131" i="15"/>
  <c r="Z130" i="15"/>
  <c r="AA133" i="15"/>
  <c r="Z132" i="15"/>
  <c r="H130" i="15"/>
  <c r="AD133" i="15"/>
  <c r="I131" i="15"/>
  <c r="AI132" i="15"/>
  <c r="U132" i="15"/>
  <c r="Z133" i="15"/>
  <c r="AG129" i="15"/>
  <c r="AG131" i="15"/>
  <c r="G131" i="15"/>
  <c r="Y130" i="15"/>
  <c r="Q134" i="15"/>
  <c r="AF130" i="15"/>
  <c r="Z129" i="15"/>
  <c r="Z136" i="15" s="1"/>
  <c r="AH133" i="15"/>
  <c r="X130" i="15"/>
  <c r="R131" i="15"/>
  <c r="W129" i="15"/>
  <c r="H132" i="15"/>
  <c r="AI131" i="15"/>
  <c r="N133" i="15"/>
  <c r="AL131" i="15"/>
  <c r="F130" i="15"/>
  <c r="N131" i="15"/>
  <c r="AM131" i="15"/>
  <c r="U134" i="15"/>
  <c r="AK131" i="15"/>
  <c r="J132" i="15"/>
  <c r="Z134" i="15"/>
  <c r="E133" i="15"/>
  <c r="G129" i="15"/>
  <c r="G134" i="15"/>
  <c r="W130" i="15"/>
  <c r="F132" i="15"/>
  <c r="M133" i="15"/>
  <c r="AB134" i="15"/>
  <c r="D133" i="15"/>
  <c r="S130" i="15"/>
  <c r="L131" i="15"/>
  <c r="N129" i="15"/>
  <c r="N136" i="15" s="1"/>
  <c r="Q131" i="15"/>
  <c r="AK129" i="15"/>
  <c r="AM133" i="15"/>
  <c r="T131" i="15"/>
  <c r="AH131" i="15"/>
  <c r="AK134" i="15"/>
  <c r="O130" i="15"/>
  <c r="AF132" i="15"/>
  <c r="R129" i="15"/>
  <c r="R136" i="15" s="1"/>
  <c r="I132" i="15"/>
  <c r="AD129" i="15"/>
  <c r="M132" i="15"/>
  <c r="M129" i="15"/>
  <c r="J131" i="15"/>
  <c r="AE129" i="15"/>
  <c r="AJ132" i="15"/>
  <c r="AJ134" i="15"/>
  <c r="AF129" i="15"/>
  <c r="AL130" i="15"/>
  <c r="AN133" i="15"/>
  <c r="AJ133" i="15"/>
  <c r="I130" i="15"/>
  <c r="J130" i="15"/>
  <c r="Y133" i="15"/>
  <c r="AJ130" i="15"/>
  <c r="O132" i="15"/>
  <c r="S133" i="15"/>
  <c r="AD131" i="15"/>
  <c r="AL133" i="15"/>
  <c r="M130" i="15"/>
  <c r="I133" i="15"/>
  <c r="AH130" i="15"/>
  <c r="AB133" i="15"/>
  <c r="F129" i="15"/>
  <c r="Y129" i="15"/>
  <c r="I134" i="15"/>
  <c r="AG130" i="15"/>
  <c r="D131" i="15"/>
  <c r="AB129" i="15"/>
  <c r="L134" i="15"/>
  <c r="X134" i="15"/>
  <c r="T129" i="15"/>
  <c r="T136" i="15" s="1"/>
  <c r="Q133" i="15"/>
  <c r="D129" i="15"/>
  <c r="F134" i="15"/>
  <c r="J133" i="15"/>
  <c r="AA131" i="15"/>
  <c r="L129" i="15"/>
  <c r="L136" i="15" s="1"/>
  <c r="AM134" i="15"/>
  <c r="K130" i="15"/>
  <c r="H129" i="15"/>
  <c r="AM132" i="15"/>
  <c r="AH132" i="15"/>
  <c r="V134" i="15"/>
  <c r="AM129" i="15"/>
  <c r="AJ131" i="15"/>
  <c r="E129" i="15"/>
  <c r="E136" i="15" s="1"/>
  <c r="AJ129" i="15"/>
  <c r="I129" i="15"/>
  <c r="K129" i="15"/>
  <c r="K136" i="15" s="1"/>
  <c r="AL129" i="15"/>
  <c r="AA129" i="15"/>
  <c r="AA136" i="15" s="1"/>
  <c r="U136" i="15" l="1"/>
  <c r="AL136" i="15"/>
  <c r="M136" i="15"/>
  <c r="P136" i="15"/>
  <c r="D136" i="15"/>
  <c r="J136" i="15"/>
  <c r="O136" i="15"/>
  <c r="I136" i="15"/>
  <c r="H136" i="15"/>
  <c r="Y136" i="15"/>
  <c r="AD136" i="15"/>
  <c r="V136" i="15"/>
  <c r="AJ136" i="15"/>
  <c r="F136" i="15"/>
  <c r="AF136" i="15"/>
  <c r="AK136" i="15"/>
  <c r="W136" i="15"/>
  <c r="S136" i="15"/>
  <c r="AC136" i="15"/>
  <c r="X136" i="15"/>
  <c r="AG136" i="15"/>
  <c r="Q136" i="15"/>
  <c r="AN136" i="15"/>
  <c r="AM136" i="15"/>
  <c r="AB136" i="15"/>
  <c r="AE136" i="15"/>
  <c r="G136" i="15"/>
  <c r="AH136" i="15"/>
  <c r="AI13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P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CNG fleet
</t>
        </r>
      </text>
    </comment>
    <comment ref="AP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CNG fleet
</t>
        </r>
      </text>
    </comment>
    <comment ref="AP8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CNG fleet
</t>
        </r>
      </text>
    </comment>
    <comment ref="AP8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CNG fleet
</t>
        </r>
      </text>
    </comment>
    <comment ref="AP8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CNG fleet
</t>
        </r>
      </text>
    </comment>
    <comment ref="AP9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CNG fleet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P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  <comment ref="AP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  <comment ref="AP4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  <comment ref="AP5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  <comment ref="AP5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  <comment ref="AP5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  <comment ref="AP5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IT, as HR has no fleet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P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 as HR has no CNG fleet</t>
        </r>
      </text>
    </comment>
    <comment ref="AP1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Based on IT as HR has no CNG fleet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I4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Non Energy Uses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16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1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17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17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17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18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18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18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18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19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19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19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19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0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0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0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0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1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1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1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1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2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2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2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2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3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3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4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4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4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4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5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5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5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5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26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26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J26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N2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0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0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0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0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0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1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1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1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1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1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2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2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2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2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2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3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3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3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3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3" authorId="0" shapeId="0" xr:uid="{00000000-0006-0000-0B00-000040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4" authorId="0" shapeId="0" xr:uid="{00000000-0006-0000-0B00-00004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4" authorId="0" shapeId="0" xr:uid="{00000000-0006-0000-0B00-00004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4" authorId="0" shapeId="0" xr:uid="{00000000-0006-0000-0B00-00004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4" authorId="0" shapeId="0" xr:uid="{00000000-0006-0000-0B00-00004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4" authorId="0" shapeId="0" xr:uid="{00000000-0006-0000-0B00-00004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5" authorId="0" shapeId="0" xr:uid="{00000000-0006-0000-0B00-00004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5" authorId="0" shapeId="0" xr:uid="{00000000-0006-0000-0B00-00004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5" authorId="0" shapeId="0" xr:uid="{00000000-0006-0000-0B00-00004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5" authorId="0" shapeId="0" xr:uid="{00000000-0006-0000-0B00-00004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5" authorId="0" shapeId="0" xr:uid="{00000000-0006-0000-0B00-00004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6" authorId="0" shapeId="0" xr:uid="{00000000-0006-0000-0B00-00004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6" authorId="0" shapeId="0" xr:uid="{00000000-0006-0000-0B00-00004C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6" authorId="0" shapeId="0" xr:uid="{00000000-0006-0000-0B00-00004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6" authorId="0" shapeId="0" xr:uid="{00000000-0006-0000-0B00-00004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6" authorId="0" shapeId="0" xr:uid="{00000000-0006-0000-0B00-00004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7" authorId="0" shapeId="0" xr:uid="{00000000-0006-0000-0B00-000050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7" authorId="0" shapeId="0" xr:uid="{00000000-0006-0000-0B00-00005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7" authorId="0" shapeId="0" xr:uid="{00000000-0006-0000-0B00-00005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7" authorId="0" shapeId="0" xr:uid="{00000000-0006-0000-0B00-00005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7" authorId="0" shapeId="0" xr:uid="{00000000-0006-0000-0B00-00005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8" authorId="0" shapeId="0" xr:uid="{00000000-0006-0000-0B00-00005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8" authorId="0" shapeId="0" xr:uid="{00000000-0006-0000-0B00-00005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8" authorId="0" shapeId="0" xr:uid="{00000000-0006-0000-0B00-00005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8" authorId="0" shapeId="0" xr:uid="{00000000-0006-0000-0B00-00005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8" authorId="0" shapeId="0" xr:uid="{00000000-0006-0000-0B00-00005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49" authorId="0" shapeId="0" xr:uid="{00000000-0006-0000-0B00-00005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49" authorId="0" shapeId="0" xr:uid="{00000000-0006-0000-0B00-00005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49" authorId="0" shapeId="0" xr:uid="{00000000-0006-0000-0B00-00005C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49" authorId="0" shapeId="0" xr:uid="{00000000-0006-0000-0B00-00005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49" authorId="0" shapeId="0" xr:uid="{00000000-0006-0000-0B00-00005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I50" authorId="0" shapeId="0" xr:uid="{00000000-0006-0000-0B00-00005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Classified as 'Other Oil product'. Assumed based on similarity</t>
        </r>
      </text>
    </comment>
    <comment ref="K50" authorId="0" shapeId="0" xr:uid="{00000000-0006-0000-0B00-000060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Q50" authorId="0" shapeId="0" xr:uid="{00000000-0006-0000-0B00-00006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U50" authorId="0" shapeId="0" xr:uid="{00000000-0006-0000-0B00-00006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V50" authorId="0" shapeId="0" xr:uid="{00000000-0006-0000-0B00-00006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per similarity. Was n.a.
</t>
        </r>
      </text>
    </comment>
    <comment ref="F62" authorId="0" shapeId="0" xr:uid="{00000000-0006-0000-0B00-00006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n.a.
</t>
        </r>
      </text>
    </comment>
    <comment ref="I62" authorId="0" shapeId="0" xr:uid="{00000000-0006-0000-0B00-00006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n.a.
</t>
        </r>
      </text>
    </comment>
    <comment ref="J62" authorId="0" shapeId="0" xr:uid="{00000000-0006-0000-0B00-00006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n.a.
</t>
        </r>
      </text>
    </comment>
    <comment ref="N62" authorId="0" shapeId="0" xr:uid="{00000000-0006-0000-0B00-00006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n.a.
</t>
        </r>
      </text>
    </comment>
  </commentList>
</comments>
</file>

<file path=xl/sharedStrings.xml><?xml version="1.0" encoding="utf-8"?>
<sst xmlns="http://schemas.openxmlformats.org/spreadsheetml/2006/main" count="3026" uniqueCount="468">
  <si>
    <t>Country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</si>
  <si>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</si>
  <si>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</si>
  <si>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</si>
  <si>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</si>
  <si>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</si>
  <si>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</si>
  <si>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</si>
  <si>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</si>
  <si>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</si>
  <si>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</si>
  <si>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</si>
  <si>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</si>
  <si>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</si>
  <si>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</si>
  <si>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</si>
  <si>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</si>
  <si>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</si>
  <si>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</si>
  <si>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</si>
  <si>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</si>
  <si>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MK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</si>
  <si>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</si>
  <si>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</si>
  <si>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</si>
  <si>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</si>
  <si>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</si>
  <si>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</si>
  <si>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</si>
  <si>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</si>
  <si>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</si>
  <si>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</si>
  <si>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Vehicle</t>
  </si>
  <si>
    <t>Fuel</t>
  </si>
  <si>
    <t>Buses</t>
  </si>
  <si>
    <t>CNG/Biogas</t>
  </si>
  <si>
    <t>Diesel</t>
  </si>
  <si>
    <t>Gasoline</t>
  </si>
  <si>
    <t>LPG</t>
  </si>
  <si>
    <t>HDTs</t>
  </si>
  <si>
    <t>LCVs</t>
  </si>
  <si>
    <t>CNG</t>
  </si>
  <si>
    <t>Flexi Fuel</t>
  </si>
  <si>
    <t>Mopeds</t>
  </si>
  <si>
    <t>Motorcycles</t>
  </si>
  <si>
    <t>Passenger cars</t>
  </si>
  <si>
    <t>Other</t>
  </si>
  <si>
    <t>country</t>
  </si>
  <si>
    <t>vehicle</t>
  </si>
  <si>
    <t>propulsion</t>
  </si>
  <si>
    <t>GAS</t>
  </si>
  <si>
    <t>DST</t>
  </si>
  <si>
    <t>Total</t>
  </si>
  <si>
    <t>Cars</t>
  </si>
  <si>
    <t>TechName</t>
  </si>
  <si>
    <t>~FI_T: AF</t>
  </si>
  <si>
    <t>~FI_T: EFF</t>
  </si>
  <si>
    <t>~FI_T: ACTFLO</t>
  </si>
  <si>
    <t>CommGrp</t>
  </si>
  <si>
    <t>DEMO</t>
  </si>
  <si>
    <t>Comm-IN</t>
  </si>
  <si>
    <t>Comm-OUT</t>
  </si>
  <si>
    <t>~FI_T: Stock</t>
  </si>
  <si>
    <t>GSLSPE95</t>
  </si>
  <si>
    <t>~FI_Process</t>
  </si>
  <si>
    <t>Sets</t>
  </si>
  <si>
    <t>TechDesc</t>
  </si>
  <si>
    <t>Tact</t>
  </si>
  <si>
    <t>Tcap</t>
  </si>
  <si>
    <t>Tslvl</t>
  </si>
  <si>
    <t>PrimaryCG</t>
  </si>
  <si>
    <t>DMD</t>
  </si>
  <si>
    <t>MVkms</t>
  </si>
  <si>
    <t>000Veh</t>
  </si>
  <si>
    <t>TBus</t>
  </si>
  <si>
    <t>THDT</t>
  </si>
  <si>
    <t>TLCV</t>
  </si>
  <si>
    <t>TMop</t>
  </si>
  <si>
    <t>TMot</t>
  </si>
  <si>
    <t>TCar</t>
  </si>
  <si>
    <t>DEM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</si>
  <si>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</si>
  <si>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</si>
  <si>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</si>
  <si>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</si>
  <si>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</si>
  <si>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</si>
  <si>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</si>
  <si>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</si>
  <si>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PKM demand - Bus</t>
  </si>
  <si>
    <t>TKM demand - Heavy trucks</t>
  </si>
  <si>
    <t>TKM demand - Light trucks</t>
  </si>
  <si>
    <t>PKM demand - Mopeds</t>
  </si>
  <si>
    <t>PKM demand - Motor Cycles</t>
  </si>
  <si>
    <t>PKM demand - Cars</t>
  </si>
  <si>
    <t>TRAGAS</t>
  </si>
  <si>
    <t>TRADST</t>
  </si>
  <si>
    <t>TRALPG</t>
  </si>
  <si>
    <t>Transport Fuel - Nat Gas</t>
  </si>
  <si>
    <t>Transport Fuel - Diesel</t>
  </si>
  <si>
    <t>Transport Fuel - Gasoline</t>
  </si>
  <si>
    <t>Transport Fuel - LPG</t>
  </si>
  <si>
    <t>PJ</t>
  </si>
  <si>
    <t>~FI_T: Demand</t>
  </si>
  <si>
    <t>TRA_Lcv_Cng</t>
  </si>
  <si>
    <t>TRA_Lcv_Dis</t>
  </si>
  <si>
    <t>TRA_Lcv_Gas</t>
  </si>
  <si>
    <t>TRA_Lcv_Lpg</t>
  </si>
  <si>
    <t>billion Tkms</t>
  </si>
  <si>
    <t>billion Pkms</t>
  </si>
  <si>
    <t>EL</t>
  </si>
  <si>
    <t>Type</t>
  </si>
  <si>
    <t>Coaches</t>
  </si>
  <si>
    <t>Urban</t>
  </si>
  <si>
    <t>Executive</t>
  </si>
  <si>
    <t>Lower-medium</t>
  </si>
  <si>
    <t>Small</t>
  </si>
  <si>
    <t>Upper-medium</t>
  </si>
  <si>
    <t>Urb</t>
  </si>
  <si>
    <t>Coa</t>
  </si>
  <si>
    <t>Exe</t>
  </si>
  <si>
    <t>Sma</t>
  </si>
  <si>
    <t>LoM</t>
  </si>
  <si>
    <t>UpM</t>
  </si>
  <si>
    <t>Multiply Stock by Mileage and occupancy to get DEMAND</t>
  </si>
  <si>
    <t>Source: TRACCS</t>
  </si>
  <si>
    <t>\I:</t>
  </si>
  <si>
    <t>AL</t>
  </si>
  <si>
    <t>BA</t>
  </si>
  <si>
    <t>ME</t>
  </si>
  <si>
    <t>RS</t>
  </si>
  <si>
    <t>KS</t>
  </si>
  <si>
    <t>Source: IEA</t>
  </si>
  <si>
    <t>Source: Eurostat</t>
  </si>
  <si>
    <t>Detailed stock split</t>
  </si>
  <si>
    <t>NRG</t>
  </si>
  <si>
    <t>TRAGSLSP95</t>
  </si>
  <si>
    <t>GSLSP95</t>
  </si>
  <si>
    <t>CAP2ACT</t>
  </si>
  <si>
    <t>Region</t>
  </si>
  <si>
    <t>Level_0</t>
  </si>
  <si>
    <t>Level_1</t>
  </si>
  <si>
    <t>Total energy consumption (ktoe)</t>
  </si>
  <si>
    <t>Freight transport</t>
  </si>
  <si>
    <t>Domestic and International - Intra-EU</t>
  </si>
  <si>
    <t>International - Extra-EU</t>
  </si>
  <si>
    <t>Passenger transport</t>
  </si>
  <si>
    <t>Domestic</t>
  </si>
  <si>
    <t>International - Intra-EU</t>
  </si>
  <si>
    <t>Transport activity</t>
  </si>
  <si>
    <t>Freight transport (mio tkm)</t>
  </si>
  <si>
    <t>Passenger transport (mio pkm)</t>
  </si>
  <si>
    <t>ktoe to PJ</t>
  </si>
  <si>
    <t>Frt_Intra-EU</t>
  </si>
  <si>
    <t>Frt_Extra-EU</t>
  </si>
  <si>
    <t>Pas_Dom</t>
  </si>
  <si>
    <t>Pas_Intra-EU</t>
  </si>
  <si>
    <t>Pas_Extra-EU</t>
  </si>
  <si>
    <t>Energy consumption (ktoe)</t>
  </si>
  <si>
    <t>by fuel (EUROSTAT DATA)</t>
  </si>
  <si>
    <t>Liquids</t>
  </si>
  <si>
    <t>RES and wastes</t>
  </si>
  <si>
    <t>Transport activity (mio tkm)</t>
  </si>
  <si>
    <t>Domestic coastal shipping</t>
  </si>
  <si>
    <t>Inland waterways</t>
  </si>
  <si>
    <t>GDO</t>
  </si>
  <si>
    <t>Kerosene</t>
  </si>
  <si>
    <t>OLF</t>
  </si>
  <si>
    <t>RFO</t>
  </si>
  <si>
    <t>Biodiesel</t>
  </si>
  <si>
    <t>Biogasoline</t>
  </si>
  <si>
    <t>PJ/btkm</t>
  </si>
  <si>
    <t>COV</t>
  </si>
  <si>
    <t>Extra-EU</t>
  </si>
  <si>
    <t>Intra-EU</t>
  </si>
  <si>
    <t>TRAHFO</t>
  </si>
  <si>
    <t>Electric</t>
  </si>
  <si>
    <t>Conventional passenger trains</t>
  </si>
  <si>
    <t>High speed passenger trains</t>
  </si>
  <si>
    <t>Metro and tram, urban light rail</t>
  </si>
  <si>
    <t>Diesel oil</t>
  </si>
  <si>
    <t>Aviation - Freight - extra-EU</t>
  </si>
  <si>
    <t>Aviation - Freight - intra-EU</t>
  </si>
  <si>
    <t>Aviation - Passenger - extra-EU</t>
  </si>
  <si>
    <t>Aviation - Passenger - intra-EU</t>
  </si>
  <si>
    <t>Aviation - Passenger - Domestic</t>
  </si>
  <si>
    <t>Aviation Tech - Freight - extra-EU</t>
  </si>
  <si>
    <t>Aviation Tech - Freight - intra-EU</t>
  </si>
  <si>
    <t>Aviation Tech - Passenger - Domestic</t>
  </si>
  <si>
    <t>Aviation Tech - Passenger - extra-EU</t>
  </si>
  <si>
    <t>Aviation Tech - Passenger - intra-EU</t>
  </si>
  <si>
    <t>*btkm/PJ</t>
  </si>
  <si>
    <t>TRAJTK</t>
  </si>
  <si>
    <t>Transport Fuel - Jet kerosene</t>
  </si>
  <si>
    <t>btkm</t>
  </si>
  <si>
    <t>btkm-yr</t>
  </si>
  <si>
    <t>bpkm</t>
  </si>
  <si>
    <t>bpkm-yr</t>
  </si>
  <si>
    <t>~FI_T: INPUT</t>
  </si>
  <si>
    <t>TNav</t>
  </si>
  <si>
    <t>TRA_Nav</t>
  </si>
  <si>
    <t>Inland and coastal navigation</t>
  </si>
  <si>
    <t>TRAELC</t>
  </si>
  <si>
    <t>TRai_Frt</t>
  </si>
  <si>
    <t>TRai_Pas_Conv</t>
  </si>
  <si>
    <t>TRai_Pas_Hspd</t>
  </si>
  <si>
    <t>TRai_Pas_Metro</t>
  </si>
  <si>
    <t>btkm/bpkm per PJ</t>
  </si>
  <si>
    <t>TRA_Rai_Frt-Dsl</t>
  </si>
  <si>
    <t>TRA_Rai_Frt-Elc</t>
  </si>
  <si>
    <t>TRA_Rai_Pas_Conv-Dsl</t>
  </si>
  <si>
    <t>TRA_Rai_Pas_Conv-Elc</t>
  </si>
  <si>
    <t>TRA_Rai_Pas_Hspd</t>
  </si>
  <si>
    <t>TRA_Rai_Pas_Metro</t>
  </si>
  <si>
    <t>Rail Freight - Diesel</t>
  </si>
  <si>
    <t>Rail Freight - Electric</t>
  </si>
  <si>
    <t>Metro and tram - urban light rail</t>
  </si>
  <si>
    <t>Conventional passenger trains - Diesel</t>
  </si>
  <si>
    <t>Conventional passenger trains - Electric</t>
  </si>
  <si>
    <t>Rail Freight</t>
  </si>
  <si>
    <t>~FI_T: FLO_MARK~LO</t>
  </si>
  <si>
    <t>TRA_Bunk</t>
  </si>
  <si>
    <t>TBunk</t>
  </si>
  <si>
    <t>Bunkers</t>
  </si>
  <si>
    <t>Transport Fuel - Electricity</t>
  </si>
  <si>
    <t>Transport Fuel - Heavy Oil</t>
  </si>
  <si>
    <t>Sector</t>
  </si>
  <si>
    <t>Year</t>
  </si>
  <si>
    <t>Comm</t>
  </si>
  <si>
    <t>Description</t>
  </si>
  <si>
    <t>'2010</t>
  </si>
  <si>
    <t>Natural Gas</t>
  </si>
  <si>
    <t>TRABDL</t>
  </si>
  <si>
    <t>BIOETHA</t>
  </si>
  <si>
    <t>TRABGS</t>
  </si>
  <si>
    <t>Biogas</t>
  </si>
  <si>
    <t>TOT</t>
  </si>
  <si>
    <t>Rail</t>
  </si>
  <si>
    <t>International aviation</t>
  </si>
  <si>
    <t>Domestic aviation</t>
  </si>
  <si>
    <t>Domestic Navigation</t>
  </si>
  <si>
    <t>International Marine Bunkers</t>
  </si>
  <si>
    <t>'2011</t>
  </si>
  <si>
    <t>'2012</t>
  </si>
  <si>
    <t>Eurostat</t>
  </si>
  <si>
    <t>IEA</t>
  </si>
  <si>
    <t>Source:</t>
  </si>
  <si>
    <t>Code</t>
  </si>
  <si>
    <t>Albania</t>
  </si>
  <si>
    <t>Austria</t>
  </si>
  <si>
    <t>Bosnia</t>
  </si>
  <si>
    <t>Belgium</t>
  </si>
  <si>
    <t>Bulgaria</t>
  </si>
  <si>
    <t>Switzerland</t>
  </si>
  <si>
    <t>Cyprus</t>
  </si>
  <si>
    <t>Czech Rep.</t>
  </si>
  <si>
    <t>Germany</t>
  </si>
  <si>
    <t>Denmark</t>
  </si>
  <si>
    <t>Estonia</t>
  </si>
  <si>
    <t>Greece</t>
  </si>
  <si>
    <t>Spain</t>
  </si>
  <si>
    <t>Finland</t>
  </si>
  <si>
    <t>France</t>
  </si>
  <si>
    <t>Croatia</t>
  </si>
  <si>
    <t>Hungary</t>
  </si>
  <si>
    <t>Ireland</t>
  </si>
  <si>
    <t>Iceland</t>
  </si>
  <si>
    <t>Italy</t>
  </si>
  <si>
    <t>Kosovo</t>
  </si>
  <si>
    <t>Lithuania</t>
  </si>
  <si>
    <t>Luxembourg</t>
  </si>
  <si>
    <t>Latvia</t>
  </si>
  <si>
    <t>Montenegro</t>
  </si>
  <si>
    <t>Macedonia</t>
  </si>
  <si>
    <t>Malta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</si>
  <si>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</si>
  <si>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</si>
  <si>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</si>
  <si>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</si>
  <si>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</si>
  <si>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</si>
  <si>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</si>
  <si>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</si>
  <si>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</si>
  <si>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United Kingdom</t>
  </si>
  <si>
    <t>Country codes</t>
  </si>
  <si>
    <t>*bpkm/PJ</t>
  </si>
  <si>
    <t>Source: JRC-IDEES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</si>
  <si>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</si>
  <si>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</si>
  <si>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</si>
  <si>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</si>
  <si>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</si>
  <si>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</si>
  <si>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</si>
  <si>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</si>
  <si>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</si>
  <si>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</si>
  <si>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EU28 - European Union (28 countries)</t>
  </si>
  <si>
    <t>EU27 - European Union (27 countries)</t>
  </si>
  <si>
    <t>EA18 - Euro area (18 countries)</t>
  </si>
  <si>
    <t>EA17 - Euro area (17 countries)</t>
  </si>
  <si>
    <t>EA16 - Euro area (16 countries)</t>
  </si>
  <si>
    <t>BE - Belgium</t>
  </si>
  <si>
    <t>BG - Bulgaria</t>
  </si>
  <si>
    <t>CZ - Czech Republic</t>
  </si>
  <si>
    <t>DK - Denmark</t>
  </si>
  <si>
    <t>DE - Germany (until 1990 former territory of the FRG)</t>
  </si>
  <si>
    <t>DE_TOT - Germany (including former GDR)</t>
  </si>
  <si>
    <t>EE - Estonia</t>
  </si>
  <si>
    <t>IE - Ireland</t>
  </si>
  <si>
    <t>EL - Greece</t>
  </si>
  <si>
    <t>ES - Spain</t>
  </si>
  <si>
    <t>FR - France</t>
  </si>
  <si>
    <t>FX - France (metropolitan)</t>
  </si>
  <si>
    <t>HR - Croatia</t>
  </si>
  <si>
    <t>IT - Italy</t>
  </si>
  <si>
    <t>CY - Cyprus</t>
  </si>
  <si>
    <t>LV - Latvia</t>
  </si>
  <si>
    <t>LT - Lithuania</t>
  </si>
  <si>
    <t>LU - Luxembourg</t>
  </si>
  <si>
    <t>HU - Hungary</t>
  </si>
  <si>
    <t>MT - Malta</t>
  </si>
  <si>
    <t>NL - Netherlands</t>
  </si>
  <si>
    <t>AT - Austria</t>
  </si>
  <si>
    <t>PL - Poland</t>
  </si>
  <si>
    <t>PT - Portugal</t>
  </si>
  <si>
    <t>RO - Romania</t>
  </si>
  <si>
    <t>SI - Slovenia</t>
  </si>
  <si>
    <t>SK - Slovakia</t>
  </si>
  <si>
    <t>FI - Finland</t>
  </si>
  <si>
    <t>SE - Sweden</t>
  </si>
  <si>
    <t>UK - United Kingdom</t>
  </si>
  <si>
    <t>EEA31 - European Economic Area (EU-28 plus IS, LI, NO)</t>
  </si>
  <si>
    <t>EEA30 - European Economic Area (EU-27 plus IS, LI, NO)</t>
  </si>
  <si>
    <t>EFTA - European Free Trade Association</t>
  </si>
  <si>
    <t>IS - Iceland</t>
  </si>
  <si>
    <t>LI - Liechtenstein</t>
  </si>
  <si>
    <t>NO - Norway</t>
  </si>
  <si>
    <t>CH - Switzerland</t>
  </si>
  <si>
    <t>ME - Montenegro</t>
  </si>
  <si>
    <t>MK - Former Yugoslav Republic of Macedonia, the</t>
  </si>
  <si>
    <t>AL - Albania</t>
  </si>
  <si>
    <t>:</t>
  </si>
  <si>
    <t>RS - Serbia</t>
  </si>
  <si>
    <t>TR - Turkey</t>
  </si>
  <si>
    <t>AD - Andorra</t>
  </si>
  <si>
    <t>BY - Belarus</t>
  </si>
  <si>
    <t>BA - Bosnia and Herzegovina</t>
  </si>
  <si>
    <t>XK - Kosovo (under United Nations Security Council Resolution 1244/99)</t>
  </si>
  <si>
    <t>MD - Moldova</t>
  </si>
  <si>
    <t>MC - Monaco</t>
  </si>
  <si>
    <t>RU - Russia</t>
  </si>
  <si>
    <t>SM - San Marino</t>
  </si>
  <si>
    <t>UA - Ukraine</t>
  </si>
  <si>
    <t>AM - Armenia</t>
  </si>
  <si>
    <t>AZ - Azerbaijan</t>
  </si>
  <si>
    <t>GE - Georgia</t>
  </si>
  <si>
    <t>Population by country</t>
  </si>
  <si>
    <t>Extracted on</t>
  </si>
  <si>
    <t>~FI_T</t>
  </si>
  <si>
    <t>EFF</t>
  </si>
  <si>
    <t>PRE</t>
  </si>
  <si>
    <t>TRAELC00</t>
  </si>
  <si>
    <t>PJ-a</t>
  </si>
  <si>
    <t>DAYNITE</t>
  </si>
  <si>
    <t>TRALPG00</t>
  </si>
  <si>
    <t>OILLPG</t>
  </si>
  <si>
    <t>TRAGAS00</t>
  </si>
  <si>
    <t>GASNAT</t>
  </si>
  <si>
    <t>TRAHFO00</t>
  </si>
  <si>
    <t>OILHFO</t>
  </si>
  <si>
    <t>ELCHIGG,ELCMED,ELCLOW</t>
  </si>
  <si>
    <t>*</t>
  </si>
  <si>
    <t>MovedToSysSettings</t>
  </si>
  <si>
    <t>Static coefficients for combustion emissions in transport</t>
  </si>
  <si>
    <t>~PRCCOMEMI</t>
  </si>
  <si>
    <t>TRA*</t>
  </si>
  <si>
    <t>Dynamic coefficients for combustion emissions in transport</t>
  </si>
  <si>
    <t>~COMEMI</t>
  </si>
  <si>
    <t>SE_TRACO2N</t>
  </si>
  <si>
    <t>SE_TRACOXN</t>
  </si>
  <si>
    <t>SE_TRACH4N</t>
  </si>
  <si>
    <t>SE_TRASO2N</t>
  </si>
  <si>
    <t>SE_TRANOXN</t>
  </si>
  <si>
    <t>SE_TRAN2ON</t>
  </si>
  <si>
    <t>SE_TRAPMAN</t>
  </si>
  <si>
    <t>SE_TRAPMBN</t>
  </si>
  <si>
    <t>SE_TRAVOCN</t>
  </si>
  <si>
    <t>SE_TRASF6N</t>
  </si>
  <si>
    <t>SE_TRACXFN</t>
  </si>
  <si>
    <t>OILGSL</t>
  </si>
  <si>
    <t>OILKER</t>
  </si>
  <si>
    <t>OILDST</t>
  </si>
  <si>
    <t>OILNEU</t>
  </si>
  <si>
    <t>BIOLIQ</t>
  </si>
  <si>
    <t>TRACO2N</t>
  </si>
  <si>
    <t>TRACOXN</t>
  </si>
  <si>
    <t>TRACH4N</t>
  </si>
  <si>
    <t>TRASO2N</t>
  </si>
  <si>
    <t>TRANOXN</t>
  </si>
  <si>
    <t>TRAN2ON</t>
  </si>
  <si>
    <t>TRAPMAN</t>
  </si>
  <si>
    <t>TRAPMBN</t>
  </si>
  <si>
    <t>TRAVOCN</t>
  </si>
  <si>
    <t>TRASF6N</t>
  </si>
  <si>
    <t>TRACXFN</t>
  </si>
  <si>
    <t>*TRAGSL</t>
  </si>
  <si>
    <t>STOCK</t>
  </si>
  <si>
    <t>ACT (Mvkm)</t>
  </si>
  <si>
    <t>Demand</t>
  </si>
  <si>
    <t>Tot 1</t>
  </si>
  <si>
    <t>Tot 2</t>
  </si>
  <si>
    <t>Cons (PJ)</t>
  </si>
  <si>
    <t>All</t>
  </si>
  <si>
    <t>Difference with EB</t>
  </si>
  <si>
    <t>GASP2G</t>
  </si>
  <si>
    <t>~FI_T: CEFF</t>
  </si>
  <si>
    <t>Attribute</t>
  </si>
  <si>
    <t>SHARE-I</t>
  </si>
  <si>
    <t>LO</t>
  </si>
  <si>
    <t>TRALH2</t>
  </si>
  <si>
    <t>TRA_Bus_Cng</t>
  </si>
  <si>
    <t>TRA_Bus_Dis</t>
  </si>
  <si>
    <t>TRA_Bus_Gas</t>
  </si>
  <si>
    <t>TRA_Bus_Lpg</t>
  </si>
  <si>
    <t>TRA_Hdt_Dis</t>
  </si>
  <si>
    <t>TRA_Hdt_Gas</t>
  </si>
  <si>
    <t>TRA_Mop_Gas</t>
  </si>
  <si>
    <t>TRA_Mot_Gas</t>
  </si>
  <si>
    <t>TRA_Car_Cng</t>
  </si>
  <si>
    <t>TRA_Car_Dis</t>
  </si>
  <si>
    <t>TRA_Car_Fle_Fue</t>
  </si>
  <si>
    <t>TRA_Car_Gas</t>
  </si>
  <si>
    <t>TRA_Car_Lpg</t>
  </si>
  <si>
    <t>TRA_Car_Oth</t>
  </si>
  <si>
    <t>TRA_Bus_Cng_Coa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</si>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</sst>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&quot;£&quot;* #,##0.00_-;\-&quot;£&quot;* #,##0.00_-;_-&quot;£&quot;* &quot;-&quot;??_-;_-@_-"/>
    <numFmt numFmtId="165" formatCode="_(* #,##0.00_);_(* \(#,##0.00\);_(* &quot;-&quot;??_);_(@_)"/>
    <numFmt numFmtId="166" formatCode="0.0"/>
    <numFmt numFmtId="167" formatCode="0.000"/>
    <numFmt numFmtId="168" formatCode="\Te\x\t"/>
    <numFmt numFmtId="169" formatCode="0;\-0;;@"/>
    <numFmt numFmtId="170" formatCode="dd\.mm\.yy"/>
    <numFmt numFmtId="171" formatCode="0.0%"/>
    <numFmt numFmtId="172" formatCode="_ * #,##0_ ;_ * \-#,##0_ ;_ * &quot;-&quot;_ ;_ @_ "/>
    <numFmt numFmtId="173" formatCode="_ * #,##0.00_ ;_ * \-#,##0.00_ ;_ * &quot;-&quot;??_ ;_ @_ "/>
    <numFmt numFmtId="174" formatCode="_-[$€-2]\ * #,##0.00_-;\-[$€-2]\ * #,##0.00_-;_-[$€-2]\ * &quot;-&quot;??_-"/>
    <numFmt numFmtId="175" formatCode="#,##0;\-\ #,##0;_-\ &quot;- &quot;"/>
    <numFmt numFmtId="176" formatCode="_([$€]* #,##0.00_);_([$€]* \(#,##0.00\);_([$€]* &quot;-&quot;??_);_(@_)"/>
    <numFmt numFmtId="177" formatCode="_ &quot;kr&quot;\ * #,##0_ ;_ &quot;kr&quot;\ * \-#,##0_ ;_ &quot;kr&quot;\ * &quot;-&quot;_ ;_ @_ "/>
    <numFmt numFmtId="178" formatCode="_ &quot;kr&quot;\ * #,##0.00_ ;_ &quot;kr&quot;\ * \-#,##0.00_ ;_ &quot;kr&quot;\ * &quot;-&quot;??_ ;_ @_ "/>
    <numFmt numFmtId="179" formatCode="_([$€-2]* #,##0.00_);_([$€-2]* \(#,##0.00\);_([$€-2]* &quot;-&quot;??_)"/>
    <numFmt numFmtId="180" formatCode="\(##\);\(##\)"/>
    <numFmt numFmtId="181" formatCode="#,##0.0"/>
  </numFmts>
  <fonts count="6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2"/>
      <color theme="1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70">
    <xf numFmtId="0" fontId="0" fillId="0" borderId="0"/>
    <xf numFmtId="0" fontId="41" fillId="4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1" fillId="4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1" fillId="4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1" fillId="4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1" fillId="4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1" fillId="4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1" fillId="4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1" fillId="4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4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1" fillId="4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1" fillId="5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1" fillId="5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2" fillId="52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2" fillId="5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2" fillId="5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42" fillId="5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2" fillId="5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2" fillId="57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42" fillId="58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42" fillId="5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42" fillId="60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42" fillId="6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2" fillId="6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2" fillId="63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4" fontId="22" fillId="24" borderId="1">
      <alignment horizontal="right" vertical="center"/>
    </xf>
    <xf numFmtId="4" fontId="22" fillId="24" borderId="1">
      <alignment horizontal="right" vertical="center"/>
    </xf>
    <xf numFmtId="0" fontId="43" fillId="6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4" fillId="65" borderId="31" applyNumberFormat="0" applyAlignment="0" applyProtection="0"/>
    <xf numFmtId="0" fontId="10" fillId="11" borderId="2" applyNumberFormat="0" applyAlignment="0" applyProtection="0"/>
    <xf numFmtId="0" fontId="10" fillId="11" borderId="2" applyNumberFormat="0" applyAlignment="0" applyProtection="0"/>
    <xf numFmtId="0" fontId="10" fillId="11" borderId="2" applyNumberFormat="0" applyAlignment="0" applyProtection="0"/>
    <xf numFmtId="0" fontId="10" fillId="11" borderId="2" applyNumberFormat="0" applyAlignment="0" applyProtection="0"/>
    <xf numFmtId="0" fontId="45" fillId="66" borderId="32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0" fontId="11" fillId="23" borderId="3" applyNumberFormat="0" applyAlignment="0" applyProtection="0"/>
    <xf numFmtId="49" fontId="4" fillId="25" borderId="4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3" fillId="0" borderId="5">
      <alignment horizontal="left" vertical="center" wrapText="1" indent="2"/>
    </xf>
    <xf numFmtId="3" fontId="33" fillId="0" borderId="4">
      <alignment horizontal="right" vertical="top"/>
    </xf>
    <xf numFmtId="0" fontId="20" fillId="26" borderId="1">
      <alignment horizontal="centerContinuous" vertical="top" wrapText="1"/>
    </xf>
    <xf numFmtId="0" fontId="34" fillId="0" borderId="0">
      <alignment vertical="top" wrapText="1"/>
    </xf>
    <xf numFmtId="174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7" fillId="6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47" fillId="67" borderId="0" applyNumberFormat="0" applyBorder="0" applyAlignment="0" applyProtection="0"/>
    <xf numFmtId="0" fontId="13" fillId="6" borderId="0" applyNumberFormat="0" applyBorder="0" applyAlignment="0" applyProtection="0"/>
    <xf numFmtId="0" fontId="48" fillId="0" borderId="33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49" fillId="0" borderId="34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50" fillId="0" borderId="35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1" fillId="68" borderId="31" applyNumberFormat="0" applyAlignment="0" applyProtection="0"/>
    <xf numFmtId="0" fontId="14" fillId="4" borderId="2" applyNumberFormat="0" applyAlignment="0" applyProtection="0"/>
    <xf numFmtId="0" fontId="51" fillId="68" borderId="31" applyNumberFormat="0" applyAlignment="0" applyProtection="0"/>
    <xf numFmtId="0" fontId="14" fillId="4" borderId="2" applyNumberFormat="0" applyAlignment="0" applyProtection="0"/>
    <xf numFmtId="0" fontId="14" fillId="4" borderId="2" applyNumberFormat="0" applyAlignment="0" applyProtection="0"/>
    <xf numFmtId="0" fontId="14" fillId="4" borderId="2" applyNumberFormat="0" applyAlignment="0" applyProtection="0"/>
    <xf numFmtId="4" fontId="23" fillId="0" borderId="0" applyBorder="0">
      <alignment horizontal="right" vertical="center"/>
    </xf>
    <xf numFmtId="0" fontId="35" fillId="0" borderId="0"/>
    <xf numFmtId="0" fontId="52" fillId="0" borderId="36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3" fillId="69" borderId="0" applyNumberFormat="0" applyBorder="0" applyAlignment="0" applyProtection="0"/>
    <xf numFmtId="0" fontId="16" fillId="13" borderId="0" applyNumberFormat="0" applyBorder="0" applyAlignment="0" applyProtection="0"/>
    <xf numFmtId="0" fontId="29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1" fillId="0" borderId="0"/>
    <xf numFmtId="0" fontId="4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4" fontId="23" fillId="0" borderId="1" applyFill="0" applyBorder="0" applyProtection="0">
      <alignment horizontal="right" vertical="center"/>
    </xf>
    <xf numFmtId="0" fontId="24" fillId="0" borderId="0" applyNumberFormat="0" applyFill="0" applyBorder="0" applyProtection="0">
      <alignment horizontal="left" vertical="center"/>
    </xf>
    <xf numFmtId="0" fontId="4" fillId="27" borderId="0" applyNumberFormat="0" applyFont="0" applyBorder="0" applyAlignment="0" applyProtection="0"/>
    <xf numFmtId="0" fontId="7" fillId="0" borderId="0"/>
    <xf numFmtId="0" fontId="41" fillId="70" borderId="37" applyNumberFormat="0" applyFont="0" applyAlignment="0" applyProtection="0"/>
    <xf numFmtId="0" fontId="1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" fillId="7" borderId="10" applyNumberFormat="0" applyFont="0" applyAlignment="0" applyProtection="0"/>
    <xf numFmtId="0" fontId="41" fillId="70" borderId="37" applyNumberFormat="0" applyFont="0" applyAlignment="0" applyProtection="0"/>
    <xf numFmtId="180" fontId="36" fillId="0" borderId="0">
      <alignment horizontal="right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54" fillId="65" borderId="38" applyNumberFormat="0" applyAlignment="0" applyProtection="0"/>
    <xf numFmtId="0" fontId="17" fillId="11" borderId="11" applyNumberFormat="0" applyAlignment="0" applyProtection="0"/>
    <xf numFmtId="0" fontId="17" fillId="11" borderId="11" applyNumberFormat="0" applyAlignment="0" applyProtection="0"/>
    <xf numFmtId="0" fontId="17" fillId="11" borderId="11" applyNumberFormat="0" applyAlignment="0" applyProtection="0"/>
    <xf numFmtId="0" fontId="17" fillId="11" borderId="11" applyNumberFormat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0" fontId="34" fillId="0" borderId="0">
      <alignment vertical="top" wrapText="1"/>
    </xf>
    <xf numFmtId="0" fontId="34" fillId="0" borderId="0">
      <alignment vertical="top" wrapText="1"/>
    </xf>
    <xf numFmtId="0" fontId="34" fillId="0" borderId="0">
      <alignment vertical="top" wrapText="1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0" fillId="28" borderId="1" applyNumberFormat="0" applyProtection="0">
      <alignment horizontal="right"/>
    </xf>
    <xf numFmtId="0" fontId="21" fillId="28" borderId="0" applyNumberFormat="0" applyBorder="0" applyProtection="0">
      <alignment horizontal="left"/>
    </xf>
    <xf numFmtId="0" fontId="20" fillId="28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181" fontId="37" fillId="30" borderId="12">
      <alignment vertical="center"/>
    </xf>
    <xf numFmtId="171" fontId="38" fillId="30" borderId="12">
      <alignment vertical="center"/>
    </xf>
    <xf numFmtId="181" fontId="39" fillId="31" borderId="12">
      <alignment vertical="center"/>
    </xf>
    <xf numFmtId="0" fontId="4" fillId="32" borderId="13" applyBorder="0">
      <alignment horizontal="left" vertical="center"/>
    </xf>
    <xf numFmtId="49" fontId="4" fillId="33" borderId="1">
      <alignment vertical="center" wrapText="1"/>
    </xf>
    <xf numFmtId="0" fontId="4" fillId="34" borderId="14">
      <alignment horizontal="left" vertical="center" wrapText="1"/>
    </xf>
    <xf numFmtId="0" fontId="40" fillId="35" borderId="1">
      <alignment horizontal="left" vertical="center" wrapText="1"/>
    </xf>
    <xf numFmtId="0" fontId="4" fillId="36" borderId="1">
      <alignment horizontal="left" vertical="center" wrapText="1"/>
    </xf>
    <xf numFmtId="0" fontId="4" fillId="37" borderId="1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39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178" fontId="3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" fontId="23" fillId="0" borderId="0"/>
    <xf numFmtId="0" fontId="32" fillId="0" borderId="0" applyNumberFormat="0" applyFill="0" applyBorder="0" applyAlignment="0" applyProtection="0">
      <alignment vertical="center"/>
    </xf>
  </cellStyleXfs>
  <cellXfs count="178">
    <xf numFmtId="0" fontId="0" fillId="0" borderId="0" xfId="0"/>
    <xf numFmtId="0" fontId="56" fillId="0" borderId="40" xfId="0" applyFont="1" applyBorder="1" applyAlignment="1">
      <alignment horizontal="center" vertical="center" wrapText="1"/>
    </xf>
    <xf numFmtId="1" fontId="0" fillId="0" borderId="40" xfId="0" applyNumberFormat="1" applyBorder="1" applyAlignment="1">
      <alignment wrapText="1"/>
    </xf>
    <xf numFmtId="2" fontId="0" fillId="0" borderId="0" xfId="0" applyNumberFormat="1"/>
    <xf numFmtId="166" fontId="0" fillId="0" borderId="0" xfId="0" applyNumberFormat="1"/>
    <xf numFmtId="2" fontId="0" fillId="0" borderId="40" xfId="0" applyNumberFormat="1" applyBorder="1" applyAlignment="1">
      <alignment wrapText="1"/>
    </xf>
    <xf numFmtId="167" fontId="0" fillId="0" borderId="40" xfId="0" applyNumberFormat="1" applyBorder="1" applyAlignment="1">
      <alignment wrapText="1"/>
    </xf>
    <xf numFmtId="1" fontId="0" fillId="0" borderId="0" xfId="0" applyNumberFormat="1"/>
    <xf numFmtId="167" fontId="0" fillId="0" borderId="0" xfId="0" applyNumberFormat="1"/>
    <xf numFmtId="0" fontId="53" fillId="69" borderId="0" xfId="210"/>
    <xf numFmtId="0" fontId="42" fillId="58" borderId="0" xfId="92"/>
    <xf numFmtId="0" fontId="0" fillId="71" borderId="0" xfId="0" applyFill="1"/>
    <xf numFmtId="168" fontId="42" fillId="58" borderId="0" xfId="92" applyNumberFormat="1"/>
    <xf numFmtId="168" fontId="0" fillId="0" borderId="0" xfId="0" applyNumberFormat="1"/>
    <xf numFmtId="0" fontId="58" fillId="72" borderId="17" xfId="0" applyFont="1" applyFill="1" applyBorder="1" applyAlignment="1">
      <alignment vertical="center"/>
    </xf>
    <xf numFmtId="1" fontId="58" fillId="73" borderId="17" xfId="0" applyNumberFormat="1" applyFont="1" applyFill="1" applyBorder="1" applyAlignment="1">
      <alignment vertical="center"/>
    </xf>
    <xf numFmtId="0" fontId="57" fillId="74" borderId="0" xfId="0" applyFont="1" applyFill="1"/>
    <xf numFmtId="0" fontId="0" fillId="74" borderId="0" xfId="0" applyFill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56" fillId="0" borderId="0" xfId="0" applyFont="1"/>
    <xf numFmtId="0" fontId="56" fillId="0" borderId="18" xfId="0" applyFont="1" applyBorder="1"/>
    <xf numFmtId="0" fontId="56" fillId="0" borderId="13" xfId="0" applyFont="1" applyBorder="1"/>
    <xf numFmtId="0" fontId="56" fillId="0" borderId="20" xfId="0" applyFont="1" applyBorder="1"/>
    <xf numFmtId="0" fontId="56" fillId="0" borderId="21" xfId="0" applyFont="1" applyBorder="1"/>
    <xf numFmtId="0" fontId="56" fillId="0" borderId="26" xfId="0" applyFont="1" applyBorder="1"/>
    <xf numFmtId="0" fontId="56" fillId="0" borderId="22" xfId="0" applyFont="1" applyBorder="1"/>
    <xf numFmtId="0" fontId="56" fillId="0" borderId="23" xfId="0" applyFont="1" applyBorder="1"/>
    <xf numFmtId="0" fontId="56" fillId="0" borderId="27" xfId="0" applyFont="1" applyBorder="1"/>
    <xf numFmtId="0" fontId="56" fillId="0" borderId="25" xfId="0" applyFont="1" applyBorder="1"/>
    <xf numFmtId="0" fontId="56" fillId="0" borderId="14" xfId="0" applyFont="1" applyBorder="1"/>
    <xf numFmtId="0" fontId="56" fillId="0" borderId="28" xfId="0" applyFont="1" applyBorder="1"/>
    <xf numFmtId="0" fontId="56" fillId="0" borderId="29" xfId="0" applyFont="1" applyBorder="1"/>
    <xf numFmtId="0" fontId="57" fillId="0" borderId="18" xfId="0" applyFont="1" applyBorder="1"/>
    <xf numFmtId="0" fontId="57" fillId="0" borderId="19" xfId="0" applyFont="1" applyBorder="1"/>
    <xf numFmtId="2" fontId="57" fillId="0" borderId="0" xfId="0" applyNumberFormat="1" applyFont="1" applyBorder="1"/>
    <xf numFmtId="0" fontId="57" fillId="0" borderId="20" xfId="0" applyFont="1" applyBorder="1"/>
    <xf numFmtId="2" fontId="57" fillId="0" borderId="21" xfId="0" applyNumberFormat="1" applyFont="1" applyBorder="1"/>
    <xf numFmtId="2" fontId="57" fillId="0" borderId="22" xfId="0" applyNumberFormat="1" applyFont="1" applyBorder="1"/>
    <xf numFmtId="0" fontId="57" fillId="0" borderId="21" xfId="0" applyFont="1" applyBorder="1"/>
    <xf numFmtId="0" fontId="57" fillId="0" borderId="0" xfId="0" applyFont="1" applyBorder="1"/>
    <xf numFmtId="0" fontId="57" fillId="0" borderId="23" xfId="0" applyFont="1" applyBorder="1"/>
    <xf numFmtId="0" fontId="57" fillId="0" borderId="24" xfId="0" applyFont="1" applyBorder="1"/>
    <xf numFmtId="0" fontId="57" fillId="0" borderId="25" xfId="0" applyFont="1" applyBorder="1"/>
    <xf numFmtId="166" fontId="57" fillId="0" borderId="0" xfId="0" applyNumberFormat="1" applyFont="1"/>
    <xf numFmtId="0" fontId="59" fillId="0" borderId="0" xfId="0" applyFont="1" applyAlignment="1">
      <alignment wrapText="1"/>
    </xf>
    <xf numFmtId="2" fontId="57" fillId="0" borderId="0" xfId="0" applyNumberFormat="1" applyFont="1"/>
    <xf numFmtId="0" fontId="57" fillId="71" borderId="0" xfId="0" applyFont="1" applyFill="1"/>
    <xf numFmtId="167" fontId="57" fillId="0" borderId="40" xfId="0" applyNumberFormat="1" applyFont="1" applyBorder="1" applyAlignment="1">
      <alignment wrapText="1"/>
    </xf>
    <xf numFmtId="1" fontId="57" fillId="0" borderId="40" xfId="0" applyNumberFormat="1" applyFont="1" applyBorder="1" applyAlignment="1">
      <alignment wrapText="1"/>
    </xf>
    <xf numFmtId="1" fontId="57" fillId="0" borderId="0" xfId="0" applyNumberFormat="1" applyFont="1"/>
    <xf numFmtId="2" fontId="57" fillId="0" borderId="40" xfId="0" applyNumberFormat="1" applyFont="1" applyBorder="1" applyAlignment="1">
      <alignment wrapText="1"/>
    </xf>
    <xf numFmtId="2" fontId="0" fillId="0" borderId="41" xfId="0" applyNumberFormat="1" applyBorder="1" applyAlignment="1">
      <alignment wrapText="1"/>
    </xf>
    <xf numFmtId="2" fontId="57" fillId="0" borderId="41" xfId="0" applyNumberFormat="1" applyFont="1" applyBorder="1" applyAlignment="1">
      <alignment wrapText="1"/>
    </xf>
    <xf numFmtId="2" fontId="0" fillId="0" borderId="1" xfId="0" applyNumberFormat="1" applyBorder="1"/>
    <xf numFmtId="0" fontId="57" fillId="0" borderId="1" xfId="0" applyFont="1" applyBorder="1"/>
    <xf numFmtId="2" fontId="57" fillId="0" borderId="1" xfId="0" applyNumberFormat="1" applyFont="1" applyBorder="1"/>
    <xf numFmtId="169" fontId="0" fillId="0" borderId="0" xfId="0" applyNumberFormat="1"/>
    <xf numFmtId="0" fontId="60" fillId="0" borderId="0" xfId="0" applyFont="1"/>
    <xf numFmtId="0" fontId="43" fillId="64" borderId="0" xfId="124"/>
    <xf numFmtId="167" fontId="43" fillId="64" borderId="0" xfId="124" applyNumberFormat="1"/>
    <xf numFmtId="9" fontId="41" fillId="0" borderId="0" xfId="288" applyFont="1"/>
    <xf numFmtId="0" fontId="45" fillId="75" borderId="0" xfId="0" applyFont="1" applyFill="1"/>
    <xf numFmtId="0" fontId="0" fillId="0" borderId="0" xfId="0" applyFill="1"/>
    <xf numFmtId="0" fontId="45" fillId="76" borderId="0" xfId="0" applyFont="1" applyFill="1" applyAlignment="1">
      <alignment horizontal="left"/>
    </xf>
    <xf numFmtId="0" fontId="0" fillId="76" borderId="0" xfId="0" applyFill="1"/>
    <xf numFmtId="0" fontId="56" fillId="0" borderId="19" xfId="0" applyFont="1" applyBorder="1"/>
    <xf numFmtId="166" fontId="56" fillId="0" borderId="19" xfId="0" applyNumberFormat="1" applyFont="1" applyFill="1" applyBorder="1"/>
    <xf numFmtId="0" fontId="56" fillId="0" borderId="30" xfId="0" applyFont="1" applyBorder="1"/>
    <xf numFmtId="0" fontId="0" fillId="0" borderId="30" xfId="0" applyBorder="1"/>
    <xf numFmtId="0" fontId="0" fillId="0" borderId="30" xfId="0" applyFont="1" applyBorder="1"/>
    <xf numFmtId="0" fontId="56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57" fillId="0" borderId="0" xfId="0" applyFont="1"/>
    <xf numFmtId="0" fontId="61" fillId="75" borderId="0" xfId="0" applyFont="1" applyFill="1"/>
    <xf numFmtId="0" fontId="0" fillId="0" borderId="0" xfId="0" applyAlignment="1">
      <alignment horizontal="right"/>
    </xf>
    <xf numFmtId="0" fontId="0" fillId="71" borderId="0" xfId="0" applyFill="1" applyAlignment="1">
      <alignment horizontal="right"/>
    </xf>
    <xf numFmtId="9" fontId="57" fillId="0" borderId="0" xfId="288" applyFont="1"/>
    <xf numFmtId="0" fontId="58" fillId="77" borderId="14" xfId="0" applyFont="1" applyFill="1" applyBorder="1" applyAlignment="1" applyProtection="1">
      <alignment horizontal="left" vertical="center" wrapText="1"/>
    </xf>
    <xf numFmtId="0" fontId="61" fillId="0" borderId="13" xfId="0" applyFont="1" applyFill="1" applyBorder="1" applyAlignment="1" applyProtection="1">
      <alignment vertical="center"/>
    </xf>
    <xf numFmtId="0" fontId="61" fillId="0" borderId="26" xfId="0" applyFont="1" applyFill="1" applyBorder="1" applyAlignment="1" applyProtection="1">
      <alignment vertical="center"/>
    </xf>
    <xf numFmtId="0" fontId="0" fillId="0" borderId="26" xfId="0" applyFill="1" applyBorder="1" applyAlignment="1">
      <alignment vertical="center"/>
    </xf>
    <xf numFmtId="0" fontId="0" fillId="0" borderId="26" xfId="0" applyBorder="1" applyAlignment="1">
      <alignment vertical="center"/>
    </xf>
    <xf numFmtId="0" fontId="61" fillId="0" borderId="27" xfId="0" applyFont="1" applyFill="1" applyBorder="1" applyAlignment="1" applyProtection="1">
      <alignment vertical="center"/>
    </xf>
    <xf numFmtId="0" fontId="58" fillId="77" borderId="1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56" fillId="0" borderId="0" xfId="0" applyFont="1" applyFill="1"/>
    <xf numFmtId="166" fontId="62" fillId="0" borderId="19" xfId="0" applyNumberFormat="1" applyFont="1" applyFill="1" applyBorder="1"/>
    <xf numFmtId="0" fontId="4" fillId="78" borderId="16" xfId="0" applyNumberFormat="1" applyFont="1" applyFill="1" applyBorder="1" applyAlignment="1">
      <alignment vertical="center"/>
    </xf>
    <xf numFmtId="0" fontId="4" fillId="78" borderId="16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vertical="center"/>
    </xf>
    <xf numFmtId="3" fontId="4" fillId="0" borderId="16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56" fillId="0" borderId="0" xfId="0" applyFont="1" applyFill="1" applyBorder="1"/>
    <xf numFmtId="0" fontId="63" fillId="0" borderId="0" xfId="0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horizontal="center" vertical="center"/>
    </xf>
    <xf numFmtId="0" fontId="64" fillId="0" borderId="0" xfId="219" applyFont="1"/>
    <xf numFmtId="0" fontId="65" fillId="38" borderId="0" xfId="219" quotePrefix="1" applyFont="1" applyFill="1" applyBorder="1" applyAlignment="1">
      <alignment horizontal="left"/>
    </xf>
    <xf numFmtId="0" fontId="66" fillId="38" borderId="0" xfId="219" applyFont="1" applyFill="1" applyBorder="1"/>
    <xf numFmtId="0" fontId="67" fillId="0" borderId="24" xfId="219" applyFont="1" applyFill="1" applyBorder="1" applyAlignment="1">
      <alignment horizontal="left"/>
    </xf>
    <xf numFmtId="0" fontId="67" fillId="0" borderId="24" xfId="219" applyFont="1" applyFill="1" applyBorder="1"/>
    <xf numFmtId="0" fontId="64" fillId="39" borderId="17" xfId="219" applyFont="1" applyFill="1" applyBorder="1" applyAlignment="1">
      <alignment horizontal="left" vertical="center" wrapText="1"/>
    </xf>
    <xf numFmtId="1" fontId="64" fillId="39" borderId="17" xfId="219" applyNumberFormat="1" applyFont="1" applyFill="1" applyBorder="1" applyAlignment="1">
      <alignment horizontal="center"/>
    </xf>
    <xf numFmtId="0" fontId="64" fillId="39" borderId="0" xfId="219" applyFont="1" applyFill="1" applyBorder="1" applyAlignment="1">
      <alignment horizontal="left" vertical="center" wrapText="1"/>
    </xf>
    <xf numFmtId="0" fontId="64" fillId="39" borderId="0" xfId="219" quotePrefix="1" applyFont="1" applyFill="1" applyBorder="1" applyAlignment="1">
      <alignment horizontal="left" vertical="center" wrapText="1"/>
    </xf>
    <xf numFmtId="2" fontId="64" fillId="24" borderId="0" xfId="219" applyNumberFormat="1" applyFont="1" applyFill="1" applyBorder="1" applyAlignment="1">
      <alignment horizontal="right"/>
    </xf>
    <xf numFmtId="0" fontId="67" fillId="0" borderId="0" xfId="219" applyFont="1" applyFill="1" applyAlignment="1">
      <alignment horizontal="left"/>
    </xf>
    <xf numFmtId="0" fontId="65" fillId="0" borderId="0" xfId="219" applyFont="1" applyFill="1"/>
    <xf numFmtId="2" fontId="64" fillId="39" borderId="0" xfId="219" applyNumberFormat="1" applyFont="1" applyFill="1" applyBorder="1" applyAlignment="1">
      <alignment horizontal="right"/>
    </xf>
    <xf numFmtId="2" fontId="64" fillId="0" borderId="0" xfId="219" applyNumberFormat="1" applyFont="1" applyFill="1" applyBorder="1" applyAlignment="1">
      <alignment horizontal="right"/>
    </xf>
    <xf numFmtId="0" fontId="64" fillId="0" borderId="0" xfId="219" applyFont="1" applyFill="1" applyBorder="1"/>
    <xf numFmtId="1" fontId="64" fillId="0" borderId="0" xfId="219" applyNumberFormat="1" applyFont="1" applyFill="1" applyBorder="1" applyAlignment="1">
      <alignment horizontal="center"/>
    </xf>
    <xf numFmtId="0" fontId="0" fillId="0" borderId="19" xfId="0" applyBorder="1"/>
    <xf numFmtId="1" fontId="0" fillId="0" borderId="19" xfId="0" applyNumberFormat="1" applyBorder="1"/>
    <xf numFmtId="0" fontId="42" fillId="75" borderId="0" xfId="0" applyFont="1" applyFill="1"/>
    <xf numFmtId="0" fontId="56" fillId="0" borderId="24" xfId="0" applyFont="1" applyBorder="1"/>
    <xf numFmtId="166" fontId="56" fillId="0" borderId="19" xfId="0" applyNumberFormat="1" applyFont="1" applyBorder="1"/>
    <xf numFmtId="166" fontId="56" fillId="0" borderId="24" xfId="0" applyNumberFormat="1" applyFont="1" applyBorder="1"/>
    <xf numFmtId="0" fontId="0" fillId="0" borderId="24" xfId="0" applyBorder="1"/>
    <xf numFmtId="0" fontId="0" fillId="79" borderId="19" xfId="0" applyFill="1" applyBorder="1"/>
    <xf numFmtId="0" fontId="0" fillId="79" borderId="0" xfId="0" applyFill="1" applyBorder="1"/>
    <xf numFmtId="0" fontId="0" fillId="79" borderId="24" xfId="0" applyFill="1" applyBorder="1"/>
    <xf numFmtId="0" fontId="0" fillId="79" borderId="19" xfId="0" applyFont="1" applyFill="1" applyBorder="1"/>
    <xf numFmtId="0" fontId="0" fillId="79" borderId="0" xfId="0" applyFont="1" applyFill="1" applyBorder="1"/>
    <xf numFmtId="0" fontId="56" fillId="79" borderId="0" xfId="0" applyFont="1" applyFill="1" applyBorder="1"/>
    <xf numFmtId="0" fontId="56" fillId="79" borderId="24" xfId="0" applyFont="1" applyFill="1" applyBorder="1"/>
    <xf numFmtId="171" fontId="41" fillId="80" borderId="0" xfId="288" applyNumberFormat="1" applyFont="1" applyFill="1"/>
    <xf numFmtId="171" fontId="41" fillId="80" borderId="0" xfId="288" applyNumberFormat="1" applyFont="1" applyFill="1" applyBorder="1"/>
    <xf numFmtId="171" fontId="56" fillId="80" borderId="24" xfId="288" applyNumberFormat="1" applyFont="1" applyFill="1" applyBorder="1"/>
    <xf numFmtId="171" fontId="41" fillId="80" borderId="19" xfId="288" applyNumberFormat="1" applyFont="1" applyFill="1" applyBorder="1"/>
    <xf numFmtId="1" fontId="56" fillId="79" borderId="0" xfId="0" applyNumberFormat="1" applyFont="1" applyFill="1" applyBorder="1"/>
    <xf numFmtId="1" fontId="56" fillId="79" borderId="24" xfId="0" applyNumberFormat="1" applyFont="1" applyFill="1" applyBorder="1"/>
    <xf numFmtId="166" fontId="56" fillId="0" borderId="0" xfId="0" applyNumberFormat="1" applyFont="1"/>
    <xf numFmtId="166" fontId="62" fillId="0" borderId="0" xfId="0" applyNumberFormat="1" applyFont="1"/>
    <xf numFmtId="167" fontId="0" fillId="80" borderId="0" xfId="0" applyNumberFormat="1" applyFill="1"/>
    <xf numFmtId="2" fontId="0" fillId="80" borderId="0" xfId="0" applyNumberFormat="1" applyFill="1"/>
    <xf numFmtId="1" fontId="58" fillId="0" borderId="0" xfId="0" applyNumberFormat="1" applyFont="1" applyFill="1" applyBorder="1" applyAlignment="1">
      <alignment vertical="center"/>
    </xf>
    <xf numFmtId="0" fontId="53" fillId="0" borderId="0" xfId="210" applyFill="1"/>
    <xf numFmtId="1" fontId="57" fillId="0" borderId="0" xfId="0" applyNumberFormat="1" applyFont="1" applyFill="1"/>
    <xf numFmtId="0" fontId="42" fillId="0" borderId="0" xfId="92" applyFill="1"/>
    <xf numFmtId="0" fontId="0" fillId="0" borderId="0" xfId="0"/>
    <xf numFmtId="1" fontId="0" fillId="0" borderId="0" xfId="0" applyNumberFormat="1"/>
    <xf numFmtId="0" fontId="53" fillId="69" borderId="0" xfId="210"/>
    <xf numFmtId="0" fontId="42" fillId="58" borderId="0" xfId="92"/>
    <xf numFmtId="168" fontId="42" fillId="58" borderId="0" xfId="92" applyNumberFormat="1"/>
    <xf numFmtId="168" fontId="0" fillId="0" borderId="0" xfId="0" applyNumberFormat="1"/>
    <xf numFmtId="0" fontId="58" fillId="72" borderId="17" xfId="0" applyFont="1" applyFill="1" applyBorder="1" applyAlignment="1">
      <alignment vertical="center"/>
    </xf>
    <xf numFmtId="1" fontId="58" fillId="73" borderId="17" xfId="0" applyNumberFormat="1" applyFont="1" applyFill="1" applyBorder="1" applyAlignment="1">
      <alignment vertical="center"/>
    </xf>
    <xf numFmtId="0" fontId="57" fillId="74" borderId="0" xfId="0" applyFont="1" applyFill="1"/>
    <xf numFmtId="2" fontId="57" fillId="0" borderId="0" xfId="0" applyNumberFormat="1" applyFont="1"/>
    <xf numFmtId="1" fontId="57" fillId="0" borderId="0" xfId="0" applyNumberFormat="1" applyFont="1"/>
    <xf numFmtId="0" fontId="60" fillId="0" borderId="0" xfId="0" applyFont="1"/>
    <xf numFmtId="0" fontId="57" fillId="0" borderId="0" xfId="0" applyFont="1"/>
    <xf numFmtId="0" fontId="0" fillId="0" borderId="0" xfId="0" applyAlignment="1">
      <alignment horizontal="right"/>
    </xf>
    <xf numFmtId="2" fontId="61" fillId="0" borderId="0" xfId="0" applyNumberFormat="1" applyFont="1"/>
    <xf numFmtId="2" fontId="68" fillId="0" borderId="0" xfId="0" applyNumberFormat="1" applyFont="1" applyFill="1" applyBorder="1" applyAlignment="1">
      <alignment vertical="center"/>
    </xf>
    <xf numFmtId="0" fontId="42" fillId="75" borderId="0" xfId="92" applyFill="1"/>
    <xf numFmtId="0" fontId="0" fillId="75" borderId="0" xfId="0" applyFill="1"/>
    <xf numFmtId="0" fontId="57" fillId="0" borderId="0" xfId="0" applyNumberFormat="1" applyFont="1"/>
    <xf numFmtId="0" fontId="56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44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6" fillId="0" borderId="46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</cellXfs>
  <cellStyles count="370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2" xfId="6" builtinId="34" customBuiltin="1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3" xfId="11" builtinId="38" customBuiltin="1"/>
    <cellStyle name="20% - Accent3 2" xfId="12" xr:uid="{00000000-0005-0000-0000-00000B000000}"/>
    <cellStyle name="20% - Accent3 3" xfId="13" xr:uid="{00000000-0005-0000-0000-00000C000000}"/>
    <cellStyle name="20% - Accent3 4" xfId="14" xr:uid="{00000000-0005-0000-0000-00000D000000}"/>
    <cellStyle name="20% - Accent3 5" xfId="15" xr:uid="{00000000-0005-0000-0000-00000E000000}"/>
    <cellStyle name="20% - Accent4" xfId="16" builtinId="42" customBuiltin="1"/>
    <cellStyle name="20% - Accent4 2" xfId="17" xr:uid="{00000000-0005-0000-0000-000010000000}"/>
    <cellStyle name="20% - Accent4 3" xfId="18" xr:uid="{00000000-0005-0000-0000-000011000000}"/>
    <cellStyle name="20% - Accent4 4" xfId="19" xr:uid="{00000000-0005-0000-0000-000012000000}"/>
    <cellStyle name="20% - Accent4 5" xfId="20" xr:uid="{00000000-0005-0000-0000-000013000000}"/>
    <cellStyle name="20% - Accent5" xfId="21" builtinId="46" customBuiltin="1"/>
    <cellStyle name="20% - Accent5 2" xfId="22" xr:uid="{00000000-0005-0000-0000-000015000000}"/>
    <cellStyle name="20% - Accent5 3" xfId="23" xr:uid="{00000000-0005-0000-0000-000016000000}"/>
    <cellStyle name="20% - Accent5 4" xfId="24" xr:uid="{00000000-0005-0000-0000-000017000000}"/>
    <cellStyle name="20% - Accent5 5" xfId="25" xr:uid="{00000000-0005-0000-0000-000018000000}"/>
    <cellStyle name="20% - Accent6" xfId="26" builtinId="50" customBuiltin="1"/>
    <cellStyle name="20% - Accent6 2" xfId="27" xr:uid="{00000000-0005-0000-0000-00001A000000}"/>
    <cellStyle name="20% - Accent6 3" xfId="28" xr:uid="{00000000-0005-0000-0000-00001B000000}"/>
    <cellStyle name="20% - Accent6 4" xfId="29" xr:uid="{00000000-0005-0000-0000-00001C000000}"/>
    <cellStyle name="20% - Accent6 5" xfId="30" xr:uid="{00000000-0005-0000-0000-00001D000000}"/>
    <cellStyle name="40% - Accent1" xfId="31" builtinId="31" customBuiltin="1"/>
    <cellStyle name="40% - Accent1 2" xfId="32" xr:uid="{00000000-0005-0000-0000-00001F000000}"/>
    <cellStyle name="40% - Accent1 3" xfId="33" xr:uid="{00000000-0005-0000-0000-000020000000}"/>
    <cellStyle name="40% - Accent1 4" xfId="34" xr:uid="{00000000-0005-0000-0000-000021000000}"/>
    <cellStyle name="40% - Accent1 5" xfId="35" xr:uid="{00000000-0005-0000-0000-000022000000}"/>
    <cellStyle name="40% - Accent2" xfId="36" builtinId="35" customBuiltin="1"/>
    <cellStyle name="40% - Accent2 2" xfId="37" xr:uid="{00000000-0005-0000-0000-000024000000}"/>
    <cellStyle name="40% - Accent2 3" xfId="38" xr:uid="{00000000-0005-0000-0000-000025000000}"/>
    <cellStyle name="40% - Accent2 4" xfId="39" xr:uid="{00000000-0005-0000-0000-000026000000}"/>
    <cellStyle name="40% - Accent2 5" xfId="40" xr:uid="{00000000-0005-0000-0000-000027000000}"/>
    <cellStyle name="40% - Accent3" xfId="41" builtinId="39" customBuiltin="1"/>
    <cellStyle name="40% - Accent3 2" xfId="42" xr:uid="{00000000-0005-0000-0000-000029000000}"/>
    <cellStyle name="40% - Accent3 3" xfId="43" xr:uid="{00000000-0005-0000-0000-00002A000000}"/>
    <cellStyle name="40% - Accent3 4" xfId="44" xr:uid="{00000000-0005-0000-0000-00002B000000}"/>
    <cellStyle name="40% - Accent3 5" xfId="45" xr:uid="{00000000-0005-0000-0000-00002C000000}"/>
    <cellStyle name="40% - Accent4" xfId="46" builtinId="43" customBuiltin="1"/>
    <cellStyle name="40% - Accent4 2" xfId="47" xr:uid="{00000000-0005-0000-0000-00002E000000}"/>
    <cellStyle name="40% - Accent4 3" xfId="48" xr:uid="{00000000-0005-0000-0000-00002F000000}"/>
    <cellStyle name="40% - Accent4 4" xfId="49" xr:uid="{00000000-0005-0000-0000-000030000000}"/>
    <cellStyle name="40% - Accent4 5" xfId="50" xr:uid="{00000000-0005-0000-0000-000031000000}"/>
    <cellStyle name="40% - Accent5" xfId="51" builtinId="47" customBuiltin="1"/>
    <cellStyle name="40% - Accent5 2" xfId="52" xr:uid="{00000000-0005-0000-0000-000033000000}"/>
    <cellStyle name="40% - Accent5 3" xfId="53" xr:uid="{00000000-0005-0000-0000-000034000000}"/>
    <cellStyle name="40% - Accent5 4" xfId="54" xr:uid="{00000000-0005-0000-0000-000035000000}"/>
    <cellStyle name="40% - Accent5 5" xfId="55" xr:uid="{00000000-0005-0000-0000-000036000000}"/>
    <cellStyle name="40% - Accent6" xfId="56" builtinId="51" customBuiltin="1"/>
    <cellStyle name="40% - Accent6 2" xfId="57" xr:uid="{00000000-0005-0000-0000-000038000000}"/>
    <cellStyle name="40% - Accent6 3" xfId="58" xr:uid="{00000000-0005-0000-0000-000039000000}"/>
    <cellStyle name="40% - Accent6 4" xfId="59" xr:uid="{00000000-0005-0000-0000-00003A000000}"/>
    <cellStyle name="40% - Accent6 5" xfId="60" xr:uid="{00000000-0005-0000-0000-00003B000000}"/>
    <cellStyle name="5x indented GHG Textfiels" xfId="61" xr:uid="{00000000-0005-0000-0000-00003C000000}"/>
    <cellStyle name="60% - Accent1" xfId="62" builtinId="32" customBuiltin="1"/>
    <cellStyle name="60% - Accent1 2" xfId="63" xr:uid="{00000000-0005-0000-0000-00003E000000}"/>
    <cellStyle name="60% - Accent1 3" xfId="64" xr:uid="{00000000-0005-0000-0000-00003F000000}"/>
    <cellStyle name="60% - Accent1 4" xfId="65" xr:uid="{00000000-0005-0000-0000-000040000000}"/>
    <cellStyle name="60% - Accent1 5" xfId="66" xr:uid="{00000000-0005-0000-0000-000041000000}"/>
    <cellStyle name="60% - Accent2" xfId="67" builtinId="36" customBuiltin="1"/>
    <cellStyle name="60% - Accent2 2" xfId="68" xr:uid="{00000000-0005-0000-0000-000043000000}"/>
    <cellStyle name="60% - Accent2 3" xfId="69" xr:uid="{00000000-0005-0000-0000-000044000000}"/>
    <cellStyle name="60% - Accent2 4" xfId="70" xr:uid="{00000000-0005-0000-0000-000045000000}"/>
    <cellStyle name="60% - Accent2 5" xfId="71" xr:uid="{00000000-0005-0000-0000-000046000000}"/>
    <cellStyle name="60% - Accent3" xfId="72" builtinId="40" customBuiltin="1"/>
    <cellStyle name="60% - Accent3 2" xfId="73" xr:uid="{00000000-0005-0000-0000-000048000000}"/>
    <cellStyle name="60% - Accent3 3" xfId="74" xr:uid="{00000000-0005-0000-0000-000049000000}"/>
    <cellStyle name="60% - Accent3 4" xfId="75" xr:uid="{00000000-0005-0000-0000-00004A000000}"/>
    <cellStyle name="60% - Accent3 5" xfId="76" xr:uid="{00000000-0005-0000-0000-00004B000000}"/>
    <cellStyle name="60% - Accent4" xfId="77" builtinId="44" customBuiltin="1"/>
    <cellStyle name="60% - Accent4 2" xfId="78" xr:uid="{00000000-0005-0000-0000-00004D000000}"/>
    <cellStyle name="60% - Accent4 3" xfId="79" xr:uid="{00000000-0005-0000-0000-00004E000000}"/>
    <cellStyle name="60% - Accent4 4" xfId="80" xr:uid="{00000000-0005-0000-0000-00004F000000}"/>
    <cellStyle name="60% - Accent4 5" xfId="81" xr:uid="{00000000-0005-0000-0000-000050000000}"/>
    <cellStyle name="60% - Accent5" xfId="82" builtinId="48" customBuiltin="1"/>
    <cellStyle name="60% - Accent5 2" xfId="83" xr:uid="{00000000-0005-0000-0000-000052000000}"/>
    <cellStyle name="60% - Accent5 3" xfId="84" xr:uid="{00000000-0005-0000-0000-000053000000}"/>
    <cellStyle name="60% - Accent5 4" xfId="85" xr:uid="{00000000-0005-0000-0000-000054000000}"/>
    <cellStyle name="60% - Accent5 5" xfId="86" xr:uid="{00000000-0005-0000-0000-000055000000}"/>
    <cellStyle name="60% - Accent6" xfId="87" builtinId="52" customBuiltin="1"/>
    <cellStyle name="60% - Accent6 2" xfId="88" xr:uid="{00000000-0005-0000-0000-000057000000}"/>
    <cellStyle name="60% - Accent6 3" xfId="89" xr:uid="{00000000-0005-0000-0000-000058000000}"/>
    <cellStyle name="60% - Accent6 4" xfId="90" xr:uid="{00000000-0005-0000-0000-000059000000}"/>
    <cellStyle name="60% - Accent6 5" xfId="91" xr:uid="{00000000-0005-0000-0000-00005A000000}"/>
    <cellStyle name="Accent1" xfId="92" builtinId="29" customBuiltin="1"/>
    <cellStyle name="Accent1 2" xfId="93" xr:uid="{00000000-0005-0000-0000-00005C000000}"/>
    <cellStyle name="Accent1 3" xfId="94" xr:uid="{00000000-0005-0000-0000-00005D000000}"/>
    <cellStyle name="Accent1 4" xfId="95" xr:uid="{00000000-0005-0000-0000-00005E000000}"/>
    <cellStyle name="Accent1 5" xfId="96" xr:uid="{00000000-0005-0000-0000-00005F000000}"/>
    <cellStyle name="Accent2" xfId="97" builtinId="33" customBuiltin="1"/>
    <cellStyle name="Accent2 2" xfId="98" xr:uid="{00000000-0005-0000-0000-000061000000}"/>
    <cellStyle name="Accent2 3" xfId="99" xr:uid="{00000000-0005-0000-0000-000062000000}"/>
    <cellStyle name="Accent2 4" xfId="100" xr:uid="{00000000-0005-0000-0000-000063000000}"/>
    <cellStyle name="Accent2 5" xfId="101" xr:uid="{00000000-0005-0000-0000-000064000000}"/>
    <cellStyle name="Accent3" xfId="102" builtinId="37" customBuiltin="1"/>
    <cellStyle name="Accent3 2" xfId="103" xr:uid="{00000000-0005-0000-0000-000066000000}"/>
    <cellStyle name="Accent3 3" xfId="104" xr:uid="{00000000-0005-0000-0000-000067000000}"/>
    <cellStyle name="Accent3 4" xfId="105" xr:uid="{00000000-0005-0000-0000-000068000000}"/>
    <cellStyle name="Accent3 5" xfId="106" xr:uid="{00000000-0005-0000-0000-000069000000}"/>
    <cellStyle name="Accent4" xfId="107" builtinId="41" customBuiltin="1"/>
    <cellStyle name="Accent4 2" xfId="108" xr:uid="{00000000-0005-0000-0000-00006B000000}"/>
    <cellStyle name="Accent4 3" xfId="109" xr:uid="{00000000-0005-0000-0000-00006C000000}"/>
    <cellStyle name="Accent4 4" xfId="110" xr:uid="{00000000-0005-0000-0000-00006D000000}"/>
    <cellStyle name="Accent4 5" xfId="111" xr:uid="{00000000-0005-0000-0000-00006E000000}"/>
    <cellStyle name="Accent5" xfId="112" builtinId="45" customBuiltin="1"/>
    <cellStyle name="Accent5 2" xfId="113" xr:uid="{00000000-0005-0000-0000-000070000000}"/>
    <cellStyle name="Accent5 3" xfId="114" xr:uid="{00000000-0005-0000-0000-000071000000}"/>
    <cellStyle name="Accent5 4" xfId="115" xr:uid="{00000000-0005-0000-0000-000072000000}"/>
    <cellStyle name="Accent5 5" xfId="116" xr:uid="{00000000-0005-0000-0000-000073000000}"/>
    <cellStyle name="Accent6" xfId="117" builtinId="49" customBuiltin="1"/>
    <cellStyle name="Accent6 2" xfId="118" xr:uid="{00000000-0005-0000-0000-000075000000}"/>
    <cellStyle name="Accent6 3" xfId="119" xr:uid="{00000000-0005-0000-0000-000076000000}"/>
    <cellStyle name="Accent6 4" xfId="120" xr:uid="{00000000-0005-0000-0000-000077000000}"/>
    <cellStyle name="Accent6 5" xfId="121" xr:uid="{00000000-0005-0000-0000-000078000000}"/>
    <cellStyle name="AggOrange_CRFReport-template" xfId="122" xr:uid="{00000000-0005-0000-0000-000079000000}"/>
    <cellStyle name="AggOrange9_CRFReport-template" xfId="123" xr:uid="{00000000-0005-0000-0000-00007A000000}"/>
    <cellStyle name="Bad" xfId="124" builtinId="27" customBuiltin="1"/>
    <cellStyle name="Bad 2" xfId="125" xr:uid="{00000000-0005-0000-0000-00007C000000}"/>
    <cellStyle name="Bad 3" xfId="126" xr:uid="{00000000-0005-0000-0000-00007D000000}"/>
    <cellStyle name="Bad 4" xfId="127" xr:uid="{00000000-0005-0000-0000-00007E000000}"/>
    <cellStyle name="Bad 5" xfId="128" xr:uid="{00000000-0005-0000-0000-00007F000000}"/>
    <cellStyle name="Calculation" xfId="129" builtinId="22" customBuiltin="1"/>
    <cellStyle name="Calculation 2" xfId="130" xr:uid="{00000000-0005-0000-0000-000081000000}"/>
    <cellStyle name="Calculation 3" xfId="131" xr:uid="{00000000-0005-0000-0000-000082000000}"/>
    <cellStyle name="Calculation 4" xfId="132" xr:uid="{00000000-0005-0000-0000-000083000000}"/>
    <cellStyle name="Calculation 5" xfId="133" xr:uid="{00000000-0005-0000-0000-000084000000}"/>
    <cellStyle name="Check Cell" xfId="134" builtinId="23" customBuiltin="1"/>
    <cellStyle name="Check Cell 2" xfId="135" xr:uid="{00000000-0005-0000-0000-000086000000}"/>
    <cellStyle name="Check Cell 3" xfId="136" xr:uid="{00000000-0005-0000-0000-000087000000}"/>
    <cellStyle name="Check Cell 4" xfId="137" xr:uid="{00000000-0005-0000-0000-000088000000}"/>
    <cellStyle name="Check Cell 5" xfId="138" xr:uid="{00000000-0005-0000-0000-000089000000}"/>
    <cellStyle name="coin" xfId="139" xr:uid="{00000000-0005-0000-0000-00008A000000}"/>
    <cellStyle name="Comma 2" xfId="140" xr:uid="{00000000-0005-0000-0000-00008B000000}"/>
    <cellStyle name="Comma 2 2" xfId="141" xr:uid="{00000000-0005-0000-0000-00008C000000}"/>
    <cellStyle name="Comma 2 3" xfId="142" xr:uid="{00000000-0005-0000-0000-00008D000000}"/>
    <cellStyle name="Comma 2 3 2" xfId="143" xr:uid="{00000000-0005-0000-0000-00008E000000}"/>
    <cellStyle name="Comma 2 4" xfId="144" xr:uid="{00000000-0005-0000-0000-00008F000000}"/>
    <cellStyle name="Comma 2 4 2" xfId="145" xr:uid="{00000000-0005-0000-0000-000090000000}"/>
    <cellStyle name="Comma 2 4 3" xfId="146" xr:uid="{00000000-0005-0000-0000-000091000000}"/>
    <cellStyle name="Currency 2" xfId="147" xr:uid="{00000000-0005-0000-0000-000092000000}"/>
    <cellStyle name="CustomizationCells" xfId="148" xr:uid="{00000000-0005-0000-0000-000093000000}"/>
    <cellStyle name="donn_normal" xfId="149" xr:uid="{00000000-0005-0000-0000-000094000000}"/>
    <cellStyle name="ent_col_ser" xfId="150" xr:uid="{00000000-0005-0000-0000-000095000000}"/>
    <cellStyle name="entete_source" xfId="151" xr:uid="{00000000-0005-0000-0000-000096000000}"/>
    <cellStyle name="Euro" xfId="152" xr:uid="{00000000-0005-0000-0000-000097000000}"/>
    <cellStyle name="Euro 2" xfId="153" xr:uid="{00000000-0005-0000-0000-000098000000}"/>
    <cellStyle name="Euro 2 2" xfId="154" xr:uid="{00000000-0005-0000-0000-000099000000}"/>
    <cellStyle name="Euro 2 2 2" xfId="155" xr:uid="{00000000-0005-0000-0000-00009A000000}"/>
    <cellStyle name="Euro 3" xfId="156" xr:uid="{00000000-0005-0000-0000-00009B000000}"/>
    <cellStyle name="Euro 4" xfId="157" xr:uid="{00000000-0005-0000-0000-00009C000000}"/>
    <cellStyle name="Euro 5" xfId="158" xr:uid="{00000000-0005-0000-0000-00009D000000}"/>
    <cellStyle name="Euro 5 2" xfId="159" xr:uid="{00000000-0005-0000-0000-00009E000000}"/>
    <cellStyle name="Euro 5 3" xfId="160" xr:uid="{00000000-0005-0000-0000-00009F000000}"/>
    <cellStyle name="Euro 6" xfId="161" xr:uid="{00000000-0005-0000-0000-0000A0000000}"/>
    <cellStyle name="Euro 7" xfId="162" xr:uid="{00000000-0005-0000-0000-0000A1000000}"/>
    <cellStyle name="Euro 8" xfId="163" xr:uid="{00000000-0005-0000-0000-0000A2000000}"/>
    <cellStyle name="Explanatory Text" xfId="164" builtinId="53" customBuiltin="1"/>
    <cellStyle name="Explanatory Text 2" xfId="165" xr:uid="{00000000-0005-0000-0000-0000A4000000}"/>
    <cellStyle name="Explanatory Text 3" xfId="166" xr:uid="{00000000-0005-0000-0000-0000A5000000}"/>
    <cellStyle name="Explanatory Text 4" xfId="167" xr:uid="{00000000-0005-0000-0000-0000A6000000}"/>
    <cellStyle name="Explanatory Text 5" xfId="168" xr:uid="{00000000-0005-0000-0000-0000A7000000}"/>
    <cellStyle name="Float" xfId="169" xr:uid="{00000000-0005-0000-0000-0000A8000000}"/>
    <cellStyle name="Float 2" xfId="170" xr:uid="{00000000-0005-0000-0000-0000A9000000}"/>
    <cellStyle name="Good" xfId="171" builtinId="26" customBuiltin="1"/>
    <cellStyle name="Good 2" xfId="172" xr:uid="{00000000-0005-0000-0000-0000AB000000}"/>
    <cellStyle name="Good 3" xfId="173" xr:uid="{00000000-0005-0000-0000-0000AC000000}"/>
    <cellStyle name="Good 4" xfId="174" xr:uid="{00000000-0005-0000-0000-0000AD000000}"/>
    <cellStyle name="Good 5" xfId="175" xr:uid="{00000000-0005-0000-0000-0000AE000000}"/>
    <cellStyle name="Good 6" xfId="176" xr:uid="{00000000-0005-0000-0000-0000AF000000}"/>
    <cellStyle name="Heading 1" xfId="177" builtinId="16" customBuiltin="1"/>
    <cellStyle name="Heading 1 2" xfId="178" xr:uid="{00000000-0005-0000-0000-0000B1000000}"/>
    <cellStyle name="Heading 1 3" xfId="179" xr:uid="{00000000-0005-0000-0000-0000B2000000}"/>
    <cellStyle name="Heading 1 4" xfId="180" xr:uid="{00000000-0005-0000-0000-0000B3000000}"/>
    <cellStyle name="Heading 1 5" xfId="181" xr:uid="{00000000-0005-0000-0000-0000B4000000}"/>
    <cellStyle name="Heading 2" xfId="182" builtinId="17" customBuiltin="1"/>
    <cellStyle name="Heading 2 2" xfId="183" xr:uid="{00000000-0005-0000-0000-0000B6000000}"/>
    <cellStyle name="Heading 2 3" xfId="184" xr:uid="{00000000-0005-0000-0000-0000B7000000}"/>
    <cellStyle name="Heading 2 4" xfId="185" xr:uid="{00000000-0005-0000-0000-0000B8000000}"/>
    <cellStyle name="Heading 2 5" xfId="186" xr:uid="{00000000-0005-0000-0000-0000B9000000}"/>
    <cellStyle name="Heading 3" xfId="187" builtinId="18" customBuiltin="1"/>
    <cellStyle name="Heading 3 2" xfId="188" xr:uid="{00000000-0005-0000-0000-0000BB000000}"/>
    <cellStyle name="Heading 3 3" xfId="189" xr:uid="{00000000-0005-0000-0000-0000BC000000}"/>
    <cellStyle name="Heading 3 4" xfId="190" xr:uid="{00000000-0005-0000-0000-0000BD000000}"/>
    <cellStyle name="Heading 3 5" xfId="191" xr:uid="{00000000-0005-0000-0000-0000BE000000}"/>
    <cellStyle name="Heading 4" xfId="192" builtinId="19" customBuiltin="1"/>
    <cellStyle name="Heading 4 2" xfId="193" xr:uid="{00000000-0005-0000-0000-0000C0000000}"/>
    <cellStyle name="Heading 4 3" xfId="194" xr:uid="{00000000-0005-0000-0000-0000C1000000}"/>
    <cellStyle name="Heading 4 4" xfId="195" xr:uid="{00000000-0005-0000-0000-0000C2000000}"/>
    <cellStyle name="Heading 4 5" xfId="196" xr:uid="{00000000-0005-0000-0000-0000C3000000}"/>
    <cellStyle name="Input" xfId="197" builtinId="20" customBuiltin="1"/>
    <cellStyle name="Input 2" xfId="198" xr:uid="{00000000-0005-0000-0000-0000C5000000}"/>
    <cellStyle name="Input 3" xfId="199" xr:uid="{00000000-0005-0000-0000-0000C6000000}"/>
    <cellStyle name="Input 3 2" xfId="200" xr:uid="{00000000-0005-0000-0000-0000C7000000}"/>
    <cellStyle name="Input 4" xfId="201" xr:uid="{00000000-0005-0000-0000-0000C8000000}"/>
    <cellStyle name="Input 5" xfId="202" xr:uid="{00000000-0005-0000-0000-0000C9000000}"/>
    <cellStyle name="InputCells" xfId="203" xr:uid="{00000000-0005-0000-0000-0000CA000000}"/>
    <cellStyle name="ligne_titre_0" xfId="204" xr:uid="{00000000-0005-0000-0000-0000CB000000}"/>
    <cellStyle name="Linked Cell" xfId="205" builtinId="24" customBuiltin="1"/>
    <cellStyle name="Linked Cell 2" xfId="206" xr:uid="{00000000-0005-0000-0000-0000CD000000}"/>
    <cellStyle name="Linked Cell 3" xfId="207" xr:uid="{00000000-0005-0000-0000-0000CE000000}"/>
    <cellStyle name="Linked Cell 4" xfId="208" xr:uid="{00000000-0005-0000-0000-0000CF000000}"/>
    <cellStyle name="Linked Cell 5" xfId="209" xr:uid="{00000000-0005-0000-0000-0000D0000000}"/>
    <cellStyle name="Neutral" xfId="210" builtinId="28" customBuiltin="1"/>
    <cellStyle name="Neutral 2" xfId="211" xr:uid="{00000000-0005-0000-0000-0000D2000000}"/>
    <cellStyle name="Neutral 3" xfId="212" xr:uid="{00000000-0005-0000-0000-0000D3000000}"/>
    <cellStyle name="Neutral 4" xfId="213" xr:uid="{00000000-0005-0000-0000-0000D4000000}"/>
    <cellStyle name="Neutral 5" xfId="214" xr:uid="{00000000-0005-0000-0000-0000D5000000}"/>
    <cellStyle name="Normal" xfId="0" builtinId="0"/>
    <cellStyle name="Normal 10" xfId="215" xr:uid="{00000000-0005-0000-0000-0000D7000000}"/>
    <cellStyle name="Normal 11" xfId="216" xr:uid="{00000000-0005-0000-0000-0000D8000000}"/>
    <cellStyle name="Normal 11 2" xfId="217" xr:uid="{00000000-0005-0000-0000-0000D9000000}"/>
    <cellStyle name="Normal 12" xfId="218" xr:uid="{00000000-0005-0000-0000-0000DA000000}"/>
    <cellStyle name="Normal 2" xfId="219" xr:uid="{00000000-0005-0000-0000-0000DB000000}"/>
    <cellStyle name="Normal 2 2" xfId="220" xr:uid="{00000000-0005-0000-0000-0000DC000000}"/>
    <cellStyle name="Normal 2 2 2" xfId="221" xr:uid="{00000000-0005-0000-0000-0000DD000000}"/>
    <cellStyle name="Normal 2 2 3" xfId="222" xr:uid="{00000000-0005-0000-0000-0000DE000000}"/>
    <cellStyle name="Normal 2 3" xfId="223" xr:uid="{00000000-0005-0000-0000-0000DF000000}"/>
    <cellStyle name="Normal 2 3 2" xfId="224" xr:uid="{00000000-0005-0000-0000-0000E0000000}"/>
    <cellStyle name="Normal 2 3 3" xfId="225" xr:uid="{00000000-0005-0000-0000-0000E1000000}"/>
    <cellStyle name="Normal 2 4" xfId="226" xr:uid="{00000000-0005-0000-0000-0000E2000000}"/>
    <cellStyle name="Normal 2 5" xfId="227" xr:uid="{00000000-0005-0000-0000-0000E3000000}"/>
    <cellStyle name="Normal 2 6" xfId="228" xr:uid="{00000000-0005-0000-0000-0000E4000000}"/>
    <cellStyle name="Normal 2 7" xfId="229" xr:uid="{00000000-0005-0000-0000-0000E5000000}"/>
    <cellStyle name="Normal 3" xfId="230" xr:uid="{00000000-0005-0000-0000-0000E6000000}"/>
    <cellStyle name="Normal 3 2" xfId="231" xr:uid="{00000000-0005-0000-0000-0000E7000000}"/>
    <cellStyle name="Normal 3 2 2" xfId="232" xr:uid="{00000000-0005-0000-0000-0000E8000000}"/>
    <cellStyle name="Normal 3 3" xfId="233" xr:uid="{00000000-0005-0000-0000-0000E9000000}"/>
    <cellStyle name="Normal 3 4" xfId="234" xr:uid="{00000000-0005-0000-0000-0000EA000000}"/>
    <cellStyle name="Normal 3 4 2" xfId="235" xr:uid="{00000000-0005-0000-0000-0000EB000000}"/>
    <cellStyle name="Normal 3 5" xfId="236" xr:uid="{00000000-0005-0000-0000-0000EC000000}"/>
    <cellStyle name="Normal 3 6" xfId="237" xr:uid="{00000000-0005-0000-0000-0000ED000000}"/>
    <cellStyle name="Normal 4" xfId="238" xr:uid="{00000000-0005-0000-0000-0000EE000000}"/>
    <cellStyle name="Normal 4 2" xfId="239" xr:uid="{00000000-0005-0000-0000-0000EF000000}"/>
    <cellStyle name="Normal 4 2 2" xfId="240" xr:uid="{00000000-0005-0000-0000-0000F0000000}"/>
    <cellStyle name="Normal 4 3" xfId="241" xr:uid="{00000000-0005-0000-0000-0000F1000000}"/>
    <cellStyle name="Normal 4 4" xfId="242" xr:uid="{00000000-0005-0000-0000-0000F2000000}"/>
    <cellStyle name="Normal 5" xfId="243" xr:uid="{00000000-0005-0000-0000-0000F3000000}"/>
    <cellStyle name="Normal 5 2" xfId="244" xr:uid="{00000000-0005-0000-0000-0000F4000000}"/>
    <cellStyle name="Normal 5 3" xfId="245" xr:uid="{00000000-0005-0000-0000-0000F5000000}"/>
    <cellStyle name="Normal 5 4" xfId="246" xr:uid="{00000000-0005-0000-0000-0000F6000000}"/>
    <cellStyle name="Normal 5 5" xfId="247" xr:uid="{00000000-0005-0000-0000-0000F7000000}"/>
    <cellStyle name="Normal 6" xfId="248" xr:uid="{00000000-0005-0000-0000-0000F8000000}"/>
    <cellStyle name="Normal 6 2" xfId="249" xr:uid="{00000000-0005-0000-0000-0000F9000000}"/>
    <cellStyle name="Normal 6 2 2" xfId="250" xr:uid="{00000000-0005-0000-0000-0000FA000000}"/>
    <cellStyle name="Normal 6 3" xfId="251" xr:uid="{00000000-0005-0000-0000-0000FB000000}"/>
    <cellStyle name="Normal 6 4" xfId="252" xr:uid="{00000000-0005-0000-0000-0000FC000000}"/>
    <cellStyle name="Normal 7" xfId="253" xr:uid="{00000000-0005-0000-0000-0000FD000000}"/>
    <cellStyle name="Normal 7 2" xfId="254" xr:uid="{00000000-0005-0000-0000-0000FE000000}"/>
    <cellStyle name="Normal 8" xfId="255" xr:uid="{00000000-0005-0000-0000-0000FF000000}"/>
    <cellStyle name="Normal 8 2" xfId="256" xr:uid="{00000000-0005-0000-0000-000000010000}"/>
    <cellStyle name="Normal 9" xfId="257" xr:uid="{00000000-0005-0000-0000-000001010000}"/>
    <cellStyle name="Normal GHG Numbers (0.00)" xfId="258" xr:uid="{00000000-0005-0000-0000-000002010000}"/>
    <cellStyle name="Normal GHG Textfiels Bold" xfId="259" xr:uid="{00000000-0005-0000-0000-000003010000}"/>
    <cellStyle name="Normal GHG-Shade" xfId="260" xr:uid="{00000000-0005-0000-0000-000004010000}"/>
    <cellStyle name="Normale_B2020" xfId="261" xr:uid="{00000000-0005-0000-0000-000005010000}"/>
    <cellStyle name="Note" xfId="262" builtinId="10" customBuiltin="1"/>
    <cellStyle name="Note 2" xfId="263" xr:uid="{00000000-0005-0000-0000-000007010000}"/>
    <cellStyle name="Note 2 2" xfId="264" xr:uid="{00000000-0005-0000-0000-000008010000}"/>
    <cellStyle name="Note 3" xfId="265" xr:uid="{00000000-0005-0000-0000-000009010000}"/>
    <cellStyle name="Note 3 2" xfId="266" xr:uid="{00000000-0005-0000-0000-00000A010000}"/>
    <cellStyle name="Note 4" xfId="267" xr:uid="{00000000-0005-0000-0000-00000B010000}"/>
    <cellStyle name="Note 4 2" xfId="268" xr:uid="{00000000-0005-0000-0000-00000C010000}"/>
    <cellStyle name="Note 4 3" xfId="269" xr:uid="{00000000-0005-0000-0000-00000D010000}"/>
    <cellStyle name="Note 5" xfId="270" xr:uid="{00000000-0005-0000-0000-00000E010000}"/>
    <cellStyle name="Note 6" xfId="271" xr:uid="{00000000-0005-0000-0000-00000F010000}"/>
    <cellStyle name="Note 6 2" xfId="272" xr:uid="{00000000-0005-0000-0000-000010010000}"/>
    <cellStyle name="Note 6 3" xfId="273" xr:uid="{00000000-0005-0000-0000-000011010000}"/>
    <cellStyle name="Note 7" xfId="274" xr:uid="{00000000-0005-0000-0000-000012010000}"/>
    <cellStyle name="num_note" xfId="275" xr:uid="{00000000-0005-0000-0000-000013010000}"/>
    <cellStyle name="Nuovo" xfId="276" xr:uid="{00000000-0005-0000-0000-000014010000}"/>
    <cellStyle name="Nuovo 2" xfId="277" xr:uid="{00000000-0005-0000-0000-000015010000}"/>
    <cellStyle name="Nuovo 2 2" xfId="278" xr:uid="{00000000-0005-0000-0000-000016010000}"/>
    <cellStyle name="Nuovo 2 3" xfId="279" xr:uid="{00000000-0005-0000-0000-000017010000}"/>
    <cellStyle name="Nuovo 3" xfId="280" xr:uid="{00000000-0005-0000-0000-000018010000}"/>
    <cellStyle name="Nuovo 4" xfId="281" xr:uid="{00000000-0005-0000-0000-000019010000}"/>
    <cellStyle name="Nuovo 5" xfId="282" xr:uid="{00000000-0005-0000-0000-00001A010000}"/>
    <cellStyle name="Output" xfId="283" builtinId="21" customBuiltin="1"/>
    <cellStyle name="Output 2" xfId="284" xr:uid="{00000000-0005-0000-0000-00001C010000}"/>
    <cellStyle name="Output 3" xfId="285" xr:uid="{00000000-0005-0000-0000-00001D010000}"/>
    <cellStyle name="Output 4" xfId="286" xr:uid="{00000000-0005-0000-0000-00001E010000}"/>
    <cellStyle name="Output 5" xfId="287" xr:uid="{00000000-0005-0000-0000-00001F010000}"/>
    <cellStyle name="Percent" xfId="288" builtinId="5"/>
    <cellStyle name="Percent 2" xfId="289" xr:uid="{00000000-0005-0000-0000-000021010000}"/>
    <cellStyle name="Percent 2 2" xfId="290" xr:uid="{00000000-0005-0000-0000-000022010000}"/>
    <cellStyle name="Percent 2 2 2" xfId="291" xr:uid="{00000000-0005-0000-0000-000023010000}"/>
    <cellStyle name="Percent 2 2 3" xfId="292" xr:uid="{00000000-0005-0000-0000-000024010000}"/>
    <cellStyle name="Percent 2 2 3 2" xfId="293" xr:uid="{00000000-0005-0000-0000-000025010000}"/>
    <cellStyle name="Percent 2 3" xfId="294" xr:uid="{00000000-0005-0000-0000-000026010000}"/>
    <cellStyle name="Percent 2 3 2" xfId="295" xr:uid="{00000000-0005-0000-0000-000027010000}"/>
    <cellStyle name="Percent 2 3 3" xfId="296" xr:uid="{00000000-0005-0000-0000-000028010000}"/>
    <cellStyle name="Percent 2 3 3 2" xfId="297" xr:uid="{00000000-0005-0000-0000-000029010000}"/>
    <cellStyle name="Percent 2 4" xfId="298" xr:uid="{00000000-0005-0000-0000-00002A010000}"/>
    <cellStyle name="Percent 2 5" xfId="299" xr:uid="{00000000-0005-0000-0000-00002B010000}"/>
    <cellStyle name="Percent 2 5 2" xfId="300" xr:uid="{00000000-0005-0000-0000-00002C010000}"/>
    <cellStyle name="Percent 2 5 3" xfId="301" xr:uid="{00000000-0005-0000-0000-00002D010000}"/>
    <cellStyle name="Percent 3" xfId="302" xr:uid="{00000000-0005-0000-0000-00002E010000}"/>
    <cellStyle name="Percent 3 2" xfId="303" xr:uid="{00000000-0005-0000-0000-00002F010000}"/>
    <cellStyle name="Percent 3 2 2" xfId="304" xr:uid="{00000000-0005-0000-0000-000030010000}"/>
    <cellStyle name="Percent 3 2 3" xfId="305" xr:uid="{00000000-0005-0000-0000-000031010000}"/>
    <cellStyle name="Percent 3 3" xfId="306" xr:uid="{00000000-0005-0000-0000-000032010000}"/>
    <cellStyle name="Percent 3 3 2" xfId="307" xr:uid="{00000000-0005-0000-0000-000033010000}"/>
    <cellStyle name="Percent 3 3 3" xfId="308" xr:uid="{00000000-0005-0000-0000-000034010000}"/>
    <cellStyle name="Percent 3 3 3 2" xfId="309" xr:uid="{00000000-0005-0000-0000-000035010000}"/>
    <cellStyle name="Percent 3 4" xfId="310" xr:uid="{00000000-0005-0000-0000-000036010000}"/>
    <cellStyle name="Percent 3 4 2" xfId="311" xr:uid="{00000000-0005-0000-0000-000037010000}"/>
    <cellStyle name="Percent 3 5" xfId="312" xr:uid="{00000000-0005-0000-0000-000038010000}"/>
    <cellStyle name="Percent 3 6" xfId="313" xr:uid="{00000000-0005-0000-0000-000039010000}"/>
    <cellStyle name="Percent 3 6 2" xfId="314" xr:uid="{00000000-0005-0000-0000-00003A010000}"/>
    <cellStyle name="Percent 3 6 3" xfId="315" xr:uid="{00000000-0005-0000-0000-00003B010000}"/>
    <cellStyle name="Percent 4" xfId="316" xr:uid="{00000000-0005-0000-0000-00003C010000}"/>
    <cellStyle name="Percent 4 2" xfId="317" xr:uid="{00000000-0005-0000-0000-00003D010000}"/>
    <cellStyle name="Percent 4 2 2" xfId="318" xr:uid="{00000000-0005-0000-0000-00003E010000}"/>
    <cellStyle name="Percent 4 3" xfId="319" xr:uid="{00000000-0005-0000-0000-00003F010000}"/>
    <cellStyle name="Percent 4 4" xfId="320" xr:uid="{00000000-0005-0000-0000-000040010000}"/>
    <cellStyle name="Percent 4 5" xfId="321" xr:uid="{00000000-0005-0000-0000-000041010000}"/>
    <cellStyle name="Percent 4 5 2" xfId="322" xr:uid="{00000000-0005-0000-0000-000042010000}"/>
    <cellStyle name="Percent 5" xfId="323" xr:uid="{00000000-0005-0000-0000-000043010000}"/>
    <cellStyle name="Percent 5 2" xfId="324" xr:uid="{00000000-0005-0000-0000-000044010000}"/>
    <cellStyle name="Percent 6" xfId="325" xr:uid="{00000000-0005-0000-0000-000045010000}"/>
    <cellStyle name="Percent 7" xfId="326" xr:uid="{00000000-0005-0000-0000-000046010000}"/>
    <cellStyle name="Pilkku_Layo9704" xfId="327" xr:uid="{00000000-0005-0000-0000-000047010000}"/>
    <cellStyle name="Pyör. luku_Layo9704" xfId="328" xr:uid="{00000000-0005-0000-0000-000048010000}"/>
    <cellStyle name="Pyör. valuutta_Layo9704" xfId="329" xr:uid="{00000000-0005-0000-0000-000049010000}"/>
    <cellStyle name="source" xfId="330" xr:uid="{00000000-0005-0000-0000-00004A010000}"/>
    <cellStyle name="source 2" xfId="331" xr:uid="{00000000-0005-0000-0000-00004B010000}"/>
    <cellStyle name="source 3" xfId="332" xr:uid="{00000000-0005-0000-0000-00004C010000}"/>
    <cellStyle name="Style 21" xfId="333" xr:uid="{00000000-0005-0000-0000-00004D010000}"/>
    <cellStyle name="Style 21 2" xfId="334" xr:uid="{00000000-0005-0000-0000-00004E010000}"/>
    <cellStyle name="Style 22" xfId="335" xr:uid="{00000000-0005-0000-0000-00004F010000}"/>
    <cellStyle name="Style 23" xfId="336" xr:uid="{00000000-0005-0000-0000-000050010000}"/>
    <cellStyle name="Style 24" xfId="337" xr:uid="{00000000-0005-0000-0000-000051010000}"/>
    <cellStyle name="Style 25" xfId="338" xr:uid="{00000000-0005-0000-0000-000052010000}"/>
    <cellStyle name="Style 25 2" xfId="339" xr:uid="{00000000-0005-0000-0000-000053010000}"/>
    <cellStyle name="Style 26" xfId="340" xr:uid="{00000000-0005-0000-0000-000054010000}"/>
    <cellStyle name="tableau | cellule | normal | decimal 1" xfId="341" xr:uid="{00000000-0005-0000-0000-000055010000}"/>
    <cellStyle name="tableau | cellule | normal | pourcentage | decimal 1" xfId="342" xr:uid="{00000000-0005-0000-0000-000056010000}"/>
    <cellStyle name="tableau | cellule | total | decimal 1" xfId="343" xr:uid="{00000000-0005-0000-0000-000057010000}"/>
    <cellStyle name="tableau | coin superieur gauche" xfId="344" xr:uid="{00000000-0005-0000-0000-000058010000}"/>
    <cellStyle name="tableau | entete-colonne | series" xfId="345" xr:uid="{00000000-0005-0000-0000-000059010000}"/>
    <cellStyle name="tableau | entete-ligne | normal" xfId="346" xr:uid="{00000000-0005-0000-0000-00005A010000}"/>
    <cellStyle name="tableau | entete-ligne | total" xfId="347" xr:uid="{00000000-0005-0000-0000-00005B010000}"/>
    <cellStyle name="tableau | ligne-titre | niveau1" xfId="348" xr:uid="{00000000-0005-0000-0000-00005C010000}"/>
    <cellStyle name="tableau | ligne-titre | niveau2" xfId="349" xr:uid="{00000000-0005-0000-0000-00005D010000}"/>
    <cellStyle name="Title" xfId="350" builtinId="15" customBuiltin="1"/>
    <cellStyle name="Title 2" xfId="351" xr:uid="{00000000-0005-0000-0000-00005F010000}"/>
    <cellStyle name="Title 2 2" xfId="352" xr:uid="{00000000-0005-0000-0000-000060010000}"/>
    <cellStyle name="Title 3" xfId="353" xr:uid="{00000000-0005-0000-0000-000061010000}"/>
    <cellStyle name="Title 4" xfId="354" xr:uid="{00000000-0005-0000-0000-000062010000}"/>
    <cellStyle name="Title 5" xfId="355" xr:uid="{00000000-0005-0000-0000-000063010000}"/>
    <cellStyle name="Title 6" xfId="356" xr:uid="{00000000-0005-0000-0000-000064010000}"/>
    <cellStyle name="Total" xfId="357" builtinId="25" customBuiltin="1"/>
    <cellStyle name="Total 2" xfId="358" xr:uid="{00000000-0005-0000-0000-000066010000}"/>
    <cellStyle name="Total 3" xfId="359" xr:uid="{00000000-0005-0000-0000-000067010000}"/>
    <cellStyle name="Total 4" xfId="360" xr:uid="{00000000-0005-0000-0000-000068010000}"/>
    <cellStyle name="Total 5" xfId="361" xr:uid="{00000000-0005-0000-0000-000069010000}"/>
    <cellStyle name="Valuutta_Layo9704" xfId="362" xr:uid="{00000000-0005-0000-0000-00006A010000}"/>
    <cellStyle name="Warning Text" xfId="363" builtinId="11" customBuiltin="1"/>
    <cellStyle name="Warning Text 2" xfId="364" xr:uid="{00000000-0005-0000-0000-00006C010000}"/>
    <cellStyle name="Warning Text 3" xfId="365" xr:uid="{00000000-0005-0000-0000-00006D010000}"/>
    <cellStyle name="Warning Text 4" xfId="366" xr:uid="{00000000-0005-0000-0000-00006E010000}"/>
    <cellStyle name="Warning Text 5" xfId="367" xr:uid="{00000000-0005-0000-0000-00006F010000}"/>
    <cellStyle name="Обычный_CRF2002 (1)" xfId="368" xr:uid="{00000000-0005-0000-0000-000070010000}"/>
    <cellStyle name="已访问的超链接" xfId="369" xr:uid="{00000000-0005-0000-0000-000071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CEO2%20Results%20and%20Visualisations/VT_EUReg_TRA_V1p2%20For%20bunker%20fu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Veh"/>
      <sheetName val="EnCons"/>
      <sheetName val="Occupancy"/>
      <sheetName val="mvkmPerTJ"/>
      <sheetName val="kmPerVeh"/>
      <sheetName val="Aviation"/>
      <sheetName val="Navigation"/>
      <sheetName val="Rail"/>
      <sheetName val="FuelTech"/>
      <sheetName val="Emi"/>
      <sheetName val="Bunkers"/>
      <sheetName val="Eurostat-IEA"/>
      <sheetName val="Codes"/>
      <sheetName val="Population"/>
      <sheetName val="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>
        <row r="55">
          <cell r="G55">
            <v>1.2869999999999999</v>
          </cell>
          <cell r="H55">
            <v>8.0649999999999995</v>
          </cell>
          <cell r="K55">
            <v>0</v>
          </cell>
          <cell r="L55">
            <v>0</v>
          </cell>
          <cell r="M55">
            <v>0</v>
          </cell>
          <cell r="P55">
            <v>0.72899999999999998</v>
          </cell>
          <cell r="R55">
            <v>0</v>
          </cell>
          <cell r="S55">
            <v>0</v>
          </cell>
          <cell r="T55">
            <v>0</v>
          </cell>
          <cell r="W55">
            <v>0</v>
          </cell>
        </row>
        <row r="56">
          <cell r="G56">
            <v>1.1200000000000001</v>
          </cell>
          <cell r="H56">
            <v>8.16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  <cell r="R56">
            <v>0</v>
          </cell>
          <cell r="S56">
            <v>0</v>
          </cell>
          <cell r="T56">
            <v>0</v>
          </cell>
          <cell r="W56">
            <v>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45"/>
  <sheetViews>
    <sheetView showGridLines="0" topLeftCell="A111" zoomScale="85" zoomScaleNormal="85" workbookViewId="0">
      <selection activeCell="C123" sqref="C123"/>
    </sheetView>
  </sheetViews>
  <sheetFormatPr defaultRowHeight="14.25"/>
  <cols>
    <col min="1" max="1" width="15.265625" customWidth="1"/>
    <col min="3" max="3" width="8.3984375" bestFit="1" customWidth="1"/>
    <col min="4" max="4" width="18.3984375" customWidth="1"/>
    <col min="5" max="5" width="12.73046875" bestFit="1" customWidth="1"/>
    <col min="6" max="6" width="12.265625" customWidth="1"/>
    <col min="7" max="7" width="9.73046875" bestFit="1" customWidth="1"/>
    <col min="8" max="8" width="6.59765625" bestFit="1" customWidth="1"/>
    <col min="9" max="12" width="5.59765625" bestFit="1" customWidth="1"/>
    <col min="13" max="13" width="6.59765625" bestFit="1" customWidth="1"/>
    <col min="14" max="15" width="5.59765625" bestFit="1" customWidth="1"/>
    <col min="16" max="16" width="6.59765625" bestFit="1" customWidth="1"/>
    <col min="17" max="17" width="5.59765625" bestFit="1" customWidth="1"/>
    <col min="18" max="18" width="6.59765625" bestFit="1" customWidth="1"/>
    <col min="19" max="22" width="5.59765625" bestFit="1" customWidth="1"/>
    <col min="23" max="23" width="4.59765625" bestFit="1" customWidth="1"/>
    <col min="24" max="24" width="6.59765625" bestFit="1" customWidth="1"/>
    <col min="25" max="27" width="5.59765625" bestFit="1" customWidth="1"/>
    <col min="28" max="29" width="4.59765625" bestFit="1" customWidth="1"/>
    <col min="30" max="30" width="6.59765625" bestFit="1" customWidth="1"/>
    <col min="31" max="31" width="8.3984375" bestFit="1" customWidth="1"/>
    <col min="32" max="33" width="6.59765625" bestFit="1" customWidth="1"/>
    <col min="34" max="34" width="5.59765625" bestFit="1" customWidth="1"/>
    <col min="35" max="35" width="6.59765625" bestFit="1" customWidth="1"/>
    <col min="36" max="36" width="5.59765625" bestFit="1" customWidth="1"/>
    <col min="37" max="37" width="8.3984375" bestFit="1" customWidth="1"/>
    <col min="38" max="38" width="7.1328125" bestFit="1" customWidth="1"/>
    <col min="39" max="43" width="6.59765625" customWidth="1"/>
    <col min="44" max="44" width="6" bestFit="1" customWidth="1"/>
    <col min="46" max="46" width="16.3984375" bestFit="1" customWidth="1"/>
    <col min="47" max="47" width="36.265625" bestFit="1" customWidth="1"/>
    <col min="48" max="48" width="31.3984375" bestFit="1" customWidth="1"/>
  </cols>
  <sheetData>
    <row r="1" spans="1:43">
      <c r="A1" s="16" t="s">
        <v>125</v>
      </c>
      <c r="B1" s="17"/>
    </row>
    <row r="2" spans="1:43">
      <c r="D2" s="171"/>
      <c r="E2" s="172"/>
      <c r="F2" s="1" t="s">
        <v>0</v>
      </c>
      <c r="G2" s="173" t="s">
        <v>1</v>
      </c>
      <c r="H2" s="173" t="s">
        <v>2</v>
      </c>
      <c r="I2" s="173" t="s">
        <v>3</v>
      </c>
      <c r="J2" s="173" t="s">
        <v>4</v>
      </c>
      <c r="K2" s="173" t="s">
        <v>5</v>
      </c>
      <c r="L2" s="173" t="s">
        <v>6</v>
      </c>
      <c r="M2" s="173" t="s">
        <v>7</v>
      </c>
      <c r="N2" s="173" t="s">
        <v>8</v>
      </c>
      <c r="O2" s="173" t="s">
        <v>9</v>
      </c>
      <c r="P2" s="173" t="s">
        <v>10</v>
      </c>
      <c r="Q2" s="173" t="s">
        <v>11</v>
      </c>
      <c r="R2" s="173" t="s">
        <v>12</v>
      </c>
      <c r="S2" s="173" t="s">
        <v>110</v>
      </c>
      <c r="T2" s="173" t="s">
        <v>13</v>
      </c>
      <c r="U2" s="173" t="s">
        <v>14</v>
      </c>
      <c r="V2" s="173" t="s">
        <v>15</v>
      </c>
      <c r="W2" s="173" t="s">
        <v>16</v>
      </c>
      <c r="X2" s="173" t="s">
        <v>17</v>
      </c>
      <c r="Y2" s="173" t="s">
        <v>18</v>
      </c>
      <c r="Z2" s="173" t="s">
        <v>19</v>
      </c>
      <c r="AA2" s="173" t="s">
        <v>20</v>
      </c>
      <c r="AB2" s="173" t="s">
        <v>21</v>
      </c>
      <c r="AC2" s="173" t="s">
        <v>22</v>
      </c>
      <c r="AD2" s="173" t="s">
        <v>23</v>
      </c>
      <c r="AE2" s="173" t="s">
        <v>24</v>
      </c>
      <c r="AF2" s="173" t="s">
        <v>25</v>
      </c>
      <c r="AG2" s="173" t="s">
        <v>26</v>
      </c>
      <c r="AH2" s="173" t="s">
        <v>27</v>
      </c>
      <c r="AI2" s="173" t="s">
        <v>28</v>
      </c>
      <c r="AJ2" s="173" t="s">
        <v>29</v>
      </c>
      <c r="AK2" s="173" t="s">
        <v>30</v>
      </c>
      <c r="AL2" s="173" t="s">
        <v>31</v>
      </c>
      <c r="AM2" s="173" t="s">
        <v>127</v>
      </c>
      <c r="AN2" s="173" t="s">
        <v>128</v>
      </c>
      <c r="AO2" s="173" t="s">
        <v>129</v>
      </c>
      <c r="AP2" s="173" t="s">
        <v>130</v>
      </c>
      <c r="AQ2" s="173" t="s">
        <v>131</v>
      </c>
    </row>
    <row r="3" spans="1:43">
      <c r="D3" s="1" t="s">
        <v>32</v>
      </c>
      <c r="E3" s="1" t="s">
        <v>33</v>
      </c>
      <c r="F3" s="1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</row>
    <row r="4" spans="1:43" ht="15" customHeight="1">
      <c r="A4" t="s">
        <v>34</v>
      </c>
      <c r="B4" t="str">
        <f>IF(E4="",B3,E4)</f>
        <v>CNG/Biogas</v>
      </c>
      <c r="D4" s="174" t="s">
        <v>34</v>
      </c>
      <c r="E4" s="171" t="s">
        <v>35</v>
      </c>
      <c r="F4" s="172"/>
      <c r="G4" s="2">
        <v>0</v>
      </c>
      <c r="H4" s="2">
        <v>0</v>
      </c>
      <c r="I4" s="2">
        <v>0</v>
      </c>
      <c r="J4" s="2">
        <v>0.17500000050200001</v>
      </c>
      <c r="K4" s="2">
        <v>0</v>
      </c>
      <c r="L4" s="2">
        <v>0</v>
      </c>
      <c r="M4" s="2">
        <v>1.5289999961999998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6.0999999999999999E-2</v>
      </c>
      <c r="U4" s="2">
        <v>0</v>
      </c>
      <c r="V4" s="2">
        <v>0</v>
      </c>
      <c r="W4" s="2">
        <v>0</v>
      </c>
      <c r="X4" s="2">
        <v>3.5500000182000013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0.47800000258800002</v>
      </c>
      <c r="AE4" s="2">
        <v>0</v>
      </c>
      <c r="AF4" s="2">
        <v>0</v>
      </c>
      <c r="AG4" s="2">
        <v>0</v>
      </c>
      <c r="AH4" s="2">
        <v>0</v>
      </c>
      <c r="AI4" s="2">
        <v>1.4709999729000001</v>
      </c>
      <c r="AJ4" s="2">
        <v>0</v>
      </c>
      <c r="AK4" s="2">
        <v>0</v>
      </c>
      <c r="AL4" s="2">
        <v>0</v>
      </c>
      <c r="AM4" s="56">
        <f>IFERROR(EnCons!AJ3/(EnCons!$P3/$S4),0)</f>
        <v>0</v>
      </c>
      <c r="AN4" s="56">
        <f>IFERROR(EnCons!AK3/(EnCons!$Q3/$T4),0)</f>
        <v>0</v>
      </c>
      <c r="AO4" s="56">
        <f>IFERROR(EnCons!AL3/(EnCons!$P3/$S4),0)</f>
        <v>0</v>
      </c>
      <c r="AP4" s="58">
        <f>IFERROR(EnCons!AM3/(EnCons!$U3/$X4),0)</f>
        <v>3.8559752858332727E-2</v>
      </c>
      <c r="AQ4" s="56">
        <f>IFERROR(EnCons!AN3/(EnCons!$Q3/$T4),0)</f>
        <v>0</v>
      </c>
    </row>
    <row r="5" spans="1:43" ht="15" customHeight="1">
      <c r="A5" t="str">
        <f t="shared" ref="A5:A21" si="0">IF(D5="",A4,D5)</f>
        <v>Buses</v>
      </c>
      <c r="B5" t="str">
        <f t="shared" ref="B5:B21" si="1">IF(E5="",B4,E5)</f>
        <v>Diesel</v>
      </c>
      <c r="D5" s="174"/>
      <c r="E5" s="171" t="s">
        <v>36</v>
      </c>
      <c r="F5" s="172"/>
      <c r="G5" s="2">
        <v>9.4330000445999982</v>
      </c>
      <c r="H5" s="2">
        <v>15.988999962322996</v>
      </c>
      <c r="I5" s="2">
        <v>23.854999766999999</v>
      </c>
      <c r="J5" s="2">
        <v>7.1970000897999995</v>
      </c>
      <c r="K5" s="2">
        <v>5.5050000019999992</v>
      </c>
      <c r="L5" s="2">
        <v>17.621796140284005</v>
      </c>
      <c r="M5" s="2">
        <v>74.200000606100005</v>
      </c>
      <c r="N5" s="2">
        <v>13.516000024899997</v>
      </c>
      <c r="O5" s="2">
        <v>3.2909999823699994</v>
      </c>
      <c r="P5" s="2">
        <v>61.002000262800024</v>
      </c>
      <c r="Q5" s="2">
        <v>13.650000065714002</v>
      </c>
      <c r="R5" s="2">
        <v>82.891999730000009</v>
      </c>
      <c r="S5" s="2">
        <v>27.310999805230004</v>
      </c>
      <c r="T5" s="2">
        <v>4.8500000058999984</v>
      </c>
      <c r="U5" s="2">
        <v>17.070000065399999</v>
      </c>
      <c r="V5" s="2">
        <v>9.9040000356999993</v>
      </c>
      <c r="W5" s="2">
        <v>1.7889999973999993</v>
      </c>
      <c r="X5" s="2">
        <v>93.692999207530008</v>
      </c>
      <c r="Y5" s="2">
        <v>13.910000203099999</v>
      </c>
      <c r="Z5" s="2">
        <v>1.6370000087000005</v>
      </c>
      <c r="AA5" s="2">
        <v>3.5950000015970009</v>
      </c>
      <c r="AB5" s="2">
        <v>2.260516356300001</v>
      </c>
      <c r="AC5" s="2">
        <v>1.8349999975999995</v>
      </c>
      <c r="AD5" s="2">
        <v>10.594000000000003</v>
      </c>
      <c r="AE5" s="2">
        <v>14.479020007000001</v>
      </c>
      <c r="AF5" s="2">
        <v>91.890999759999971</v>
      </c>
      <c r="AG5" s="2">
        <v>15.415999925519998</v>
      </c>
      <c r="AH5" s="2">
        <v>28.150000062300006</v>
      </c>
      <c r="AI5" s="2">
        <v>12.428999897071</v>
      </c>
      <c r="AJ5" s="2">
        <v>2.4310099961899998</v>
      </c>
      <c r="AK5" s="2">
        <v>9.3499999626863985</v>
      </c>
      <c r="AL5" s="2">
        <v>164.24499999399998</v>
      </c>
      <c r="AM5" s="56">
        <f>IFERROR(EnCons!AJ4/(EnCons!$P4/$S5),0)</f>
        <v>6.2116932006329533</v>
      </c>
      <c r="AN5" s="56">
        <f>IFERROR(EnCons!AK4/(EnCons!$Q4/$T5),0)</f>
        <v>3.6237042192982476</v>
      </c>
      <c r="AO5" s="56">
        <f>IFERROR(EnCons!AL4/(EnCons!$P4/$S5),0)</f>
        <v>1.7412689771542136</v>
      </c>
      <c r="AP5" s="56">
        <f>IFERROR(EnCons!AM4/(EnCons!$Q4/$T5),0)</f>
        <v>4.5029088953777396</v>
      </c>
      <c r="AQ5" s="56">
        <f>IFERROR(EnCons!AN4/(EnCons!$Q4/$T5),0)</f>
        <v>0.98269897802546791</v>
      </c>
    </row>
    <row r="6" spans="1:43" ht="15" customHeight="1">
      <c r="A6" t="str">
        <f t="shared" si="0"/>
        <v>Buses</v>
      </c>
      <c r="B6" t="str">
        <f t="shared" si="1"/>
        <v>Gasoline</v>
      </c>
      <c r="D6" s="174"/>
      <c r="E6" s="171" t="s">
        <v>37</v>
      </c>
      <c r="F6" s="172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2.0312039755410005</v>
      </c>
      <c r="M6" s="2">
        <v>0</v>
      </c>
      <c r="N6" s="2">
        <v>1.0609999900493412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0.12099999986300004</v>
      </c>
      <c r="X6" s="2">
        <v>0</v>
      </c>
      <c r="Y6" s="2">
        <v>0</v>
      </c>
      <c r="Z6" s="2">
        <v>0</v>
      </c>
      <c r="AA6" s="2">
        <v>0</v>
      </c>
      <c r="AB6" s="2">
        <v>0.38843239440000005</v>
      </c>
      <c r="AC6" s="2">
        <v>0</v>
      </c>
      <c r="AD6" s="2">
        <v>3.3999999752800006E-2</v>
      </c>
      <c r="AE6" s="2">
        <v>0</v>
      </c>
      <c r="AF6" s="2">
        <v>4.3799999524000004</v>
      </c>
      <c r="AG6" s="2">
        <v>5.9999999900999992E-3</v>
      </c>
      <c r="AH6" s="2">
        <v>0</v>
      </c>
      <c r="AI6" s="2">
        <v>0</v>
      </c>
      <c r="AJ6" s="2">
        <v>0</v>
      </c>
      <c r="AK6" s="2">
        <v>0</v>
      </c>
      <c r="AL6" s="2">
        <v>6.5959999963000024</v>
      </c>
      <c r="AM6" s="56">
        <f>IFERROR(EnCons!AJ5/(EnCons!$P5/$S6),0)</f>
        <v>0</v>
      </c>
      <c r="AN6" s="56">
        <f>IFERROR(EnCons!AK5/(EnCons!$Q5/$T6),0)</f>
        <v>0</v>
      </c>
      <c r="AO6" s="56">
        <f>IFERROR(EnCons!AL5/(EnCons!$P5/$S6),0)</f>
        <v>0</v>
      </c>
      <c r="AP6" s="56">
        <f>IFERROR(EnCons!AM5/(EnCons!$Q5/$T6),0)</f>
        <v>0</v>
      </c>
      <c r="AQ6" s="56">
        <f>IFERROR(EnCons!AN5/(EnCons!$Q5/$T6),0)</f>
        <v>0</v>
      </c>
    </row>
    <row r="7" spans="1:43" ht="15" customHeight="1">
      <c r="A7" t="str">
        <f t="shared" si="0"/>
        <v>Buses</v>
      </c>
      <c r="B7" t="str">
        <f t="shared" si="1"/>
        <v>LPG</v>
      </c>
      <c r="D7" s="175"/>
      <c r="E7" s="171" t="s">
        <v>38</v>
      </c>
      <c r="F7" s="172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1.299999990459E-2</v>
      </c>
      <c r="AB7" s="2">
        <v>4.605126222E-2</v>
      </c>
      <c r="AC7" s="2">
        <v>0</v>
      </c>
      <c r="AD7" s="2">
        <v>8.0999999443908982E-2</v>
      </c>
      <c r="AE7" s="2">
        <v>0</v>
      </c>
      <c r="AF7" s="2">
        <v>0.77299999983799994</v>
      </c>
      <c r="AG7" s="2">
        <v>3.0000000005499998E-3</v>
      </c>
      <c r="AH7" s="2">
        <v>0</v>
      </c>
      <c r="AI7" s="2">
        <v>0</v>
      </c>
      <c r="AJ7" s="2">
        <v>0</v>
      </c>
      <c r="AK7" s="2">
        <v>0</v>
      </c>
      <c r="AL7" s="2">
        <v>0.25700000132828549</v>
      </c>
      <c r="AM7" s="56">
        <f>IFERROR(EnCons!AJ6/(EnCons!$P6/$S7),0)</f>
        <v>0</v>
      </c>
      <c r="AN7" s="56">
        <f>IFERROR(EnCons!AK6/(EnCons!$Q6/$T7),0)</f>
        <v>0</v>
      </c>
      <c r="AO7" s="56">
        <f>IFERROR(EnCons!AL6/(EnCons!$P6/$S7),0)</f>
        <v>0</v>
      </c>
      <c r="AP7" s="56">
        <f>IFERROR(EnCons!AM6/(EnCons!$Q6/$T7),0)</f>
        <v>0</v>
      </c>
      <c r="AQ7" s="56">
        <f>IFERROR(EnCons!AN6/(EnCons!$Q6/$T7),0)</f>
        <v>0</v>
      </c>
    </row>
    <row r="8" spans="1:43" ht="15" customHeight="1">
      <c r="A8" t="str">
        <f t="shared" si="0"/>
        <v>HDTs</v>
      </c>
      <c r="B8" t="str">
        <f t="shared" si="1"/>
        <v>Diesel</v>
      </c>
      <c r="D8" s="173" t="s">
        <v>39</v>
      </c>
      <c r="E8" s="171" t="s">
        <v>36</v>
      </c>
      <c r="F8" s="172"/>
      <c r="G8" s="2">
        <v>32.568999746049819</v>
      </c>
      <c r="H8" s="2">
        <v>151.57399990305936</v>
      </c>
      <c r="I8" s="2">
        <v>121.43499976999999</v>
      </c>
      <c r="J8" s="2">
        <v>54.224830704589046</v>
      </c>
      <c r="K8" s="2">
        <v>19.504576466399996</v>
      </c>
      <c r="L8" s="2">
        <v>185.23697113599187</v>
      </c>
      <c r="M8" s="2">
        <v>852.94649898008004</v>
      </c>
      <c r="N8" s="2">
        <v>44.46899988846814</v>
      </c>
      <c r="O8" s="2">
        <v>21.213000002874889</v>
      </c>
      <c r="P8" s="2">
        <v>662.30881213879877</v>
      </c>
      <c r="Q8" s="2">
        <v>113.83257308611086</v>
      </c>
      <c r="R8" s="2">
        <v>551.06199939653402</v>
      </c>
      <c r="S8" s="2">
        <v>232.40945435394991</v>
      </c>
      <c r="T8" s="2">
        <v>33.06000003503997</v>
      </c>
      <c r="U8" s="2">
        <v>90.533000269212778</v>
      </c>
      <c r="V8" s="2">
        <v>29.330999901446194</v>
      </c>
      <c r="W8" s="2">
        <v>9.460000007643611</v>
      </c>
      <c r="X8" s="2">
        <v>914.39099659864485</v>
      </c>
      <c r="Y8" s="2">
        <v>75.853999829315583</v>
      </c>
      <c r="Z8" s="2">
        <v>10.883427088536108</v>
      </c>
      <c r="AA8" s="2">
        <v>21.974999927430293</v>
      </c>
      <c r="AB8" s="2">
        <v>9.5854144212000012</v>
      </c>
      <c r="AC8" s="2">
        <v>12.848631861800033</v>
      </c>
      <c r="AD8" s="2">
        <v>142.69802482320398</v>
      </c>
      <c r="AE8" s="2">
        <v>89.167530442753105</v>
      </c>
      <c r="AF8" s="2">
        <v>679.63454349399933</v>
      </c>
      <c r="AG8" s="2">
        <v>131.99999941128607</v>
      </c>
      <c r="AH8" s="2">
        <v>314.90500103954014</v>
      </c>
      <c r="AI8" s="2">
        <v>77.167999878382957</v>
      </c>
      <c r="AJ8" s="2">
        <v>27.295019982903018</v>
      </c>
      <c r="AK8" s="2">
        <v>84.127000173538335</v>
      </c>
      <c r="AL8" s="2">
        <v>471.50936879168529</v>
      </c>
      <c r="AM8" s="56">
        <f>IFERROR(EnCons!AJ7/(EnCons!$P7/$S8),0)</f>
        <v>52.859882013429186</v>
      </c>
      <c r="AN8" s="56">
        <f>IFERROR(EnCons!AK7/(EnCons!$Q7/$T8),0)</f>
        <v>24.700961128090498</v>
      </c>
      <c r="AO8" s="56">
        <f>IFERROR(EnCons!AL7/(EnCons!$P7/$S8),0)</f>
        <v>14.817742878324594</v>
      </c>
      <c r="AP8" s="56">
        <f>IFERROR(EnCons!AM7/(EnCons!$Q7/$T8),0)</f>
        <v>30.694055269664943</v>
      </c>
      <c r="AQ8" s="56">
        <f>IFERROR(EnCons!AN7/(EnCons!$Q7/$T8),0)</f>
        <v>6.6985625172029293</v>
      </c>
    </row>
    <row r="9" spans="1:43" ht="15" customHeight="1">
      <c r="A9" t="str">
        <f t="shared" si="0"/>
        <v>HDTs</v>
      </c>
      <c r="B9" t="str">
        <f t="shared" si="1"/>
        <v>Gasoline</v>
      </c>
      <c r="D9" s="175"/>
      <c r="E9" s="171" t="s">
        <v>37</v>
      </c>
      <c r="F9" s="172"/>
      <c r="G9" s="2">
        <v>0</v>
      </c>
      <c r="H9" s="2">
        <v>0</v>
      </c>
      <c r="I9" s="2">
        <v>8.0999999529999991E-2</v>
      </c>
      <c r="J9" s="2">
        <v>0</v>
      </c>
      <c r="K9" s="2">
        <v>9.0594762829999981E-2</v>
      </c>
      <c r="L9" s="2">
        <v>3.8650286392440001</v>
      </c>
      <c r="M9" s="2">
        <v>0</v>
      </c>
      <c r="N9" s="2">
        <v>0.34299999924120017</v>
      </c>
      <c r="O9" s="2">
        <v>2.3590000204529997</v>
      </c>
      <c r="P9" s="2">
        <v>1.4240000103769999</v>
      </c>
      <c r="Q9" s="2">
        <v>2.6434269370000005</v>
      </c>
      <c r="R9" s="2">
        <v>2.6530000046810005</v>
      </c>
      <c r="S9" s="2">
        <v>6.99554571</v>
      </c>
      <c r="T9" s="2">
        <v>0.16200000005000001</v>
      </c>
      <c r="U9" s="2">
        <v>1.888999993281</v>
      </c>
      <c r="V9" s="2">
        <v>3.0000000448590004E-2</v>
      </c>
      <c r="W9" s="2">
        <v>0.70600000092000015</v>
      </c>
      <c r="X9" s="2">
        <v>1.0600000015200002</v>
      </c>
      <c r="Y9" s="2">
        <v>3.0490000141800002</v>
      </c>
      <c r="Z9" s="2">
        <v>2.0572879822289995E-2</v>
      </c>
      <c r="AA9" s="2">
        <v>2.5789999947899998</v>
      </c>
      <c r="AB9" s="2">
        <v>6.3936967869999981E-3</v>
      </c>
      <c r="AC9" s="2">
        <v>0</v>
      </c>
      <c r="AD9" s="2">
        <v>1.0094756491499999</v>
      </c>
      <c r="AE9" s="2">
        <v>8.8735100399999975</v>
      </c>
      <c r="AF9" s="2">
        <v>131.38145519999998</v>
      </c>
      <c r="AG9" s="2">
        <v>0</v>
      </c>
      <c r="AH9" s="2">
        <v>3.2150000279729998</v>
      </c>
      <c r="AI9" s="2">
        <v>1.7919999827999999</v>
      </c>
      <c r="AJ9" s="2">
        <v>2.0000000151999996E-2</v>
      </c>
      <c r="AK9" s="2">
        <v>0</v>
      </c>
      <c r="AL9" s="2">
        <v>1.0086318944600001</v>
      </c>
      <c r="AM9" s="56">
        <f>IFERROR(EnCons!AJ8/(EnCons!$P8/$S9),0)</f>
        <v>0.22391271790379744</v>
      </c>
      <c r="AN9" s="56">
        <f>IFERROR(EnCons!AK8/(EnCons!$Q8/$T9),0)</f>
        <v>6.5539760469267003E-2</v>
      </c>
      <c r="AO9" s="56">
        <f>IFERROR(EnCons!AL8/(EnCons!$P8/$S9),0)</f>
        <v>0.10962731753433702</v>
      </c>
      <c r="AP9" s="56">
        <f>IFERROR(EnCons!AM8/(EnCons!$Q8/$T9),0)</f>
        <v>0.11863223861284229</v>
      </c>
      <c r="AQ9" s="56">
        <f>IFERROR(EnCons!AN8/(EnCons!$Q8/$T9),0)</f>
        <v>1.7828678538593691E-2</v>
      </c>
    </row>
    <row r="10" spans="1:43" ht="15" customHeight="1">
      <c r="A10" t="str">
        <f t="shared" si="0"/>
        <v>LCVs</v>
      </c>
      <c r="B10" t="str">
        <f t="shared" si="1"/>
        <v>CNG</v>
      </c>
      <c r="D10" s="173" t="s">
        <v>40</v>
      </c>
      <c r="E10" s="171" t="s">
        <v>41</v>
      </c>
      <c r="F10" s="172"/>
      <c r="G10" s="2">
        <v>0</v>
      </c>
      <c r="H10" s="2">
        <v>0</v>
      </c>
      <c r="I10" s="2">
        <v>0</v>
      </c>
      <c r="J10" s="2">
        <v>1.9443520490099997</v>
      </c>
      <c r="K10" s="2">
        <v>0</v>
      </c>
      <c r="L10" s="2">
        <v>0</v>
      </c>
      <c r="M10" s="2">
        <v>14.638840973000001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1.1869999809704999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0.37500000057300004</v>
      </c>
      <c r="AM10" s="56">
        <f>IFERROR(EnCons!AJ9/(EnCons!$P9/$S10),0)</f>
        <v>0</v>
      </c>
      <c r="AN10" s="56">
        <f>IFERROR(EnCons!AK9/(EnCons!$Q9/$T10),0)</f>
        <v>0</v>
      </c>
      <c r="AO10" s="56">
        <f>IFERROR(EnCons!AL9/(EnCons!$P9/$S10),0)</f>
        <v>0</v>
      </c>
      <c r="AP10" s="56">
        <f>IFERROR(EnCons!AM9/(EnCons!$Q9/$T10),0)</f>
        <v>0</v>
      </c>
      <c r="AQ10" s="56">
        <f>IFERROR(EnCons!AN9/(EnCons!$Q9/$T10),0)</f>
        <v>0</v>
      </c>
    </row>
    <row r="11" spans="1:43" ht="15" customHeight="1">
      <c r="A11" t="str">
        <f t="shared" si="0"/>
        <v>LCVs</v>
      </c>
      <c r="B11" t="str">
        <f t="shared" si="1"/>
        <v>Diesel</v>
      </c>
      <c r="D11" s="174"/>
      <c r="E11" s="171" t="s">
        <v>36</v>
      </c>
      <c r="F11" s="172"/>
      <c r="G11" s="2">
        <v>289.83715219000004</v>
      </c>
      <c r="H11" s="2">
        <v>557.67600093999988</v>
      </c>
      <c r="I11" s="2">
        <v>223.82999959999998</v>
      </c>
      <c r="J11" s="2">
        <v>229.10378362299988</v>
      </c>
      <c r="K11" s="2">
        <v>119.00100050000003</v>
      </c>
      <c r="L11" s="2">
        <v>404.94891904100001</v>
      </c>
      <c r="M11" s="2">
        <v>1791.0905032659996</v>
      </c>
      <c r="N11" s="2">
        <v>319.39599979719992</v>
      </c>
      <c r="O11" s="2">
        <v>28.816999973749997</v>
      </c>
      <c r="P11" s="2">
        <v>4034.8460279999995</v>
      </c>
      <c r="Q11" s="2">
        <v>321.67353817000003</v>
      </c>
      <c r="R11" s="2">
        <v>5564.8820338020005</v>
      </c>
      <c r="S11" s="2">
        <v>235.03512775000002</v>
      </c>
      <c r="T11" s="2">
        <v>122.18300023000005</v>
      </c>
      <c r="U11" s="2">
        <v>321.48399966799997</v>
      </c>
      <c r="V11" s="2">
        <v>296.66900073620013</v>
      </c>
      <c r="W11" s="2">
        <v>12.577000009000001</v>
      </c>
      <c r="X11" s="2">
        <v>3588.4349739999989</v>
      </c>
      <c r="Y11" s="2">
        <v>88.089999992799989</v>
      </c>
      <c r="Z11" s="2">
        <v>22.486999766700002</v>
      </c>
      <c r="AA11" s="2">
        <v>26.070000070469998</v>
      </c>
      <c r="AB11" s="2">
        <v>13.832559040000001</v>
      </c>
      <c r="AC11" s="2">
        <v>31.065263429999998</v>
      </c>
      <c r="AD11" s="2">
        <v>817.70499872909988</v>
      </c>
      <c r="AE11" s="2">
        <v>377.04568280356006</v>
      </c>
      <c r="AF11" s="2">
        <v>1441.4962</v>
      </c>
      <c r="AG11" s="2">
        <v>1185.9300026000003</v>
      </c>
      <c r="AH11" s="2">
        <v>370.15100263599999</v>
      </c>
      <c r="AI11" s="2">
        <v>352.15599931100013</v>
      </c>
      <c r="AJ11" s="2">
        <v>57.225999562099993</v>
      </c>
      <c r="AK11" s="2">
        <v>157.44637327668002</v>
      </c>
      <c r="AL11" s="2">
        <v>3120.308629170001</v>
      </c>
      <c r="AM11" s="56">
        <f>IFERROR(EnCons!AJ10/(EnCons!$P10/$S11),0)</f>
        <v>53.457072804599122</v>
      </c>
      <c r="AN11" s="56">
        <f>IFERROR(EnCons!AK10/(EnCons!$Q10/$T11),0)</f>
        <v>91.289701633270283</v>
      </c>
      <c r="AO11" s="56">
        <f>IFERROR(EnCons!AL10/(EnCons!$P10/$S11),0)</f>
        <v>14.985148087261898</v>
      </c>
      <c r="AP11" s="56">
        <f>IFERROR(EnCons!AM10/(EnCons!$Q10/$T11),0)</f>
        <v>113.43895215058103</v>
      </c>
      <c r="AQ11" s="56">
        <f>IFERROR(EnCons!AN10/(EnCons!$Q10/$T11),0)</f>
        <v>24.756517383926422</v>
      </c>
    </row>
    <row r="12" spans="1:43" ht="15" customHeight="1">
      <c r="A12" t="str">
        <f t="shared" si="0"/>
        <v>LCVs</v>
      </c>
      <c r="B12" t="str">
        <f>IF(E12="",B11,E12)</f>
        <v>Gasoline</v>
      </c>
      <c r="D12" s="174"/>
      <c r="E12" s="171" t="s">
        <v>37</v>
      </c>
      <c r="F12" s="172"/>
      <c r="G12" s="2">
        <v>18.198849929999998</v>
      </c>
      <c r="H12" s="2">
        <v>28.740999782500005</v>
      </c>
      <c r="I12" s="2">
        <v>19.449999911999999</v>
      </c>
      <c r="J12" s="2">
        <v>95.200863909999995</v>
      </c>
      <c r="K12" s="2">
        <v>6.5056410375790019</v>
      </c>
      <c r="L12" s="2">
        <v>87.489083275900001</v>
      </c>
      <c r="M12" s="2">
        <v>142.07199079290001</v>
      </c>
      <c r="N12" s="2">
        <v>42.970999570491998</v>
      </c>
      <c r="O12" s="2">
        <v>7.4360000886029995</v>
      </c>
      <c r="P12" s="2">
        <v>602.84299629999998</v>
      </c>
      <c r="Q12" s="2">
        <v>21.669463589432503</v>
      </c>
      <c r="R12" s="2">
        <v>214.65000159999997</v>
      </c>
      <c r="S12" s="2">
        <v>551.92186362000007</v>
      </c>
      <c r="T12" s="2">
        <v>7.88100003</v>
      </c>
      <c r="U12" s="2">
        <v>31.01399999673</v>
      </c>
      <c r="V12" s="2">
        <v>1.0660000087539996</v>
      </c>
      <c r="W12" s="2">
        <v>7.5789999702164028</v>
      </c>
      <c r="X12" s="2">
        <v>265.89799779999998</v>
      </c>
      <c r="Y12" s="2">
        <v>6.4820000290000008</v>
      </c>
      <c r="Z12" s="2">
        <v>1.2710000030999999</v>
      </c>
      <c r="AA12" s="2">
        <v>3.0030000120347</v>
      </c>
      <c r="AB12" s="2">
        <v>5.0464104189999999</v>
      </c>
      <c r="AC12" s="2">
        <v>1.5711049860000001</v>
      </c>
      <c r="AD12" s="2">
        <v>31.468500116000008</v>
      </c>
      <c r="AE12" s="2">
        <v>63.538330333000012</v>
      </c>
      <c r="AF12" s="2">
        <v>585.37737370000002</v>
      </c>
      <c r="AG12" s="2">
        <v>18.27699994</v>
      </c>
      <c r="AH12" s="2">
        <v>182.19100122799998</v>
      </c>
      <c r="AI12" s="2">
        <v>95.459999879999998</v>
      </c>
      <c r="AJ12" s="2">
        <v>6.0870000184629998</v>
      </c>
      <c r="AK12" s="2">
        <v>51.423628088182987</v>
      </c>
      <c r="AL12" s="2">
        <v>175.87564221800002</v>
      </c>
      <c r="AM12" s="56">
        <f>IFERROR(EnCons!AJ11/(EnCons!$P11/$S12),0)</f>
        <v>17.665859059004454</v>
      </c>
      <c r="AN12" s="56">
        <f>IFERROR(EnCons!AK11/(EnCons!$Q11/$T12),0)</f>
        <v>3.1883879880559669</v>
      </c>
      <c r="AO12" s="56">
        <f>IFERROR(EnCons!AL11/(EnCons!$P11/$S12),0)</f>
        <v>8.649177048578359</v>
      </c>
      <c r="AP12" s="56">
        <f>IFERROR(EnCons!AM11/(EnCons!$Q11/$T12),0)</f>
        <v>5.7712387393716984</v>
      </c>
      <c r="AQ12" s="56">
        <f>IFERROR(EnCons!AN11/(EnCons!$Q11/$T12),0)</f>
        <v>0.86733219786512727</v>
      </c>
    </row>
    <row r="13" spans="1:43" ht="15" customHeight="1">
      <c r="A13" t="str">
        <f t="shared" si="0"/>
        <v>LCVs</v>
      </c>
      <c r="B13" t="str">
        <f t="shared" si="1"/>
        <v>LPG</v>
      </c>
      <c r="D13" s="175"/>
      <c r="E13" s="171" t="s">
        <v>38</v>
      </c>
      <c r="F13" s="172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7.1301685619000006</v>
      </c>
      <c r="N13" s="2">
        <v>1.7999999914969998E-2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0.64200000290000003</v>
      </c>
      <c r="AB13" s="2">
        <v>0.32422244190000005</v>
      </c>
      <c r="AC13" s="2">
        <v>0</v>
      </c>
      <c r="AD13" s="2">
        <v>16.569000104099999</v>
      </c>
      <c r="AE13" s="2">
        <v>0</v>
      </c>
      <c r="AF13" s="2">
        <v>143.72640799999994</v>
      </c>
      <c r="AG13" s="2">
        <v>0.79299999839999979</v>
      </c>
      <c r="AH13" s="2">
        <v>0</v>
      </c>
      <c r="AI13" s="2">
        <v>0</v>
      </c>
      <c r="AJ13" s="2">
        <v>0</v>
      </c>
      <c r="AK13" s="2">
        <v>0</v>
      </c>
      <c r="AL13" s="2">
        <v>12.452000085000002</v>
      </c>
      <c r="AM13" s="56">
        <f>IFERROR(EnCons!AJ12/(EnCons!$P12/$S13),0)</f>
        <v>0</v>
      </c>
      <c r="AN13" s="56">
        <f>IFERROR(EnCons!AK12/(EnCons!$Q12/$T13),0)</f>
        <v>0</v>
      </c>
      <c r="AO13" s="56">
        <f>IFERROR(EnCons!AL12/(EnCons!$P12/$S13),0)</f>
        <v>0</v>
      </c>
      <c r="AP13" s="56">
        <f>IFERROR(EnCons!AM12/(EnCons!$Q12/$T13),0)</f>
        <v>0</v>
      </c>
      <c r="AQ13" s="56">
        <f>IFERROR(EnCons!AN12/(EnCons!$Q12/$T13),0)</f>
        <v>0</v>
      </c>
    </row>
    <row r="14" spans="1:43" ht="15" customHeight="1">
      <c r="A14" t="str">
        <f t="shared" si="0"/>
        <v>Mopeds</v>
      </c>
      <c r="B14" t="str">
        <f t="shared" si="1"/>
        <v>Gasoline</v>
      </c>
      <c r="D14" s="1" t="s">
        <v>43</v>
      </c>
      <c r="E14" s="171" t="s">
        <v>37</v>
      </c>
      <c r="F14" s="172"/>
      <c r="G14" s="2">
        <v>290.14153806000002</v>
      </c>
      <c r="H14" s="2">
        <v>644.30100442800006</v>
      </c>
      <c r="I14" s="2">
        <v>54.983000269999991</v>
      </c>
      <c r="J14" s="2">
        <v>228.4080404</v>
      </c>
      <c r="K14" s="2">
        <v>25.615999699999996</v>
      </c>
      <c r="L14" s="2">
        <v>478.18399968450007</v>
      </c>
      <c r="M14" s="2">
        <v>2163.9508115580006</v>
      </c>
      <c r="N14" s="2">
        <v>153.00000013589994</v>
      </c>
      <c r="O14" s="2">
        <v>0</v>
      </c>
      <c r="P14" s="2">
        <v>2290.2029451816998</v>
      </c>
      <c r="Q14" s="2">
        <v>258.24100226439998</v>
      </c>
      <c r="R14" s="2">
        <v>1730.5020283100002</v>
      </c>
      <c r="S14" s="2">
        <v>229.99999690000007</v>
      </c>
      <c r="T14" s="2">
        <v>76.192999333000017</v>
      </c>
      <c r="U14" s="2">
        <v>579.99900256550052</v>
      </c>
      <c r="V14" s="2">
        <v>2.8590000120300001</v>
      </c>
      <c r="W14" s="2">
        <v>0</v>
      </c>
      <c r="X14" s="2">
        <v>4028.7180389999999</v>
      </c>
      <c r="Y14" s="2">
        <v>37.314999638999993</v>
      </c>
      <c r="Z14" s="2">
        <v>26.338999891900002</v>
      </c>
      <c r="AA14" s="2">
        <v>9.6190001725406464</v>
      </c>
      <c r="AB14" s="2">
        <v>0</v>
      </c>
      <c r="AC14" s="2">
        <v>6.9999999660000006E-2</v>
      </c>
      <c r="AD14" s="2">
        <v>569.03500359999987</v>
      </c>
      <c r="AE14" s="2">
        <v>146.82753971190999</v>
      </c>
      <c r="AF14" s="2">
        <v>922.12606614870003</v>
      </c>
      <c r="AG14" s="2">
        <v>283.37399602767988</v>
      </c>
      <c r="AH14" s="2">
        <v>73.336000261200041</v>
      </c>
      <c r="AI14" s="2">
        <v>172.10320989000999</v>
      </c>
      <c r="AJ14" s="2">
        <v>43.153000125460011</v>
      </c>
      <c r="AK14" s="2">
        <v>28.299999978369993</v>
      </c>
      <c r="AL14" s="2">
        <v>118.60499928000002</v>
      </c>
      <c r="AM14" s="56">
        <f>IFERROR(EnCons!AJ13/(EnCons!$P13/$S14),0)</f>
        <v>7.3618165842481522</v>
      </c>
      <c r="AN14" s="56">
        <f>IFERROR(EnCons!AK13/(EnCons!$Q13/$T14),0)</f>
        <v>30.825129161596205</v>
      </c>
      <c r="AO14" s="56">
        <f>IFERROR(EnCons!AL13/(EnCons!$P13/$S14),0)</f>
        <v>3.6043339202271953</v>
      </c>
      <c r="AP14" s="56">
        <f>IFERROR(EnCons!AM13/(EnCons!$Q13/$T14),0)</f>
        <v>55.795963424140695</v>
      </c>
      <c r="AQ14" s="56">
        <f>IFERROR(EnCons!AN13/(EnCons!$Q13/$T14),0)</f>
        <v>8.3853116764202156</v>
      </c>
    </row>
    <row r="15" spans="1:43" ht="15" customHeight="1">
      <c r="A15" t="str">
        <f t="shared" si="0"/>
        <v>Motorcycles</v>
      </c>
      <c r="B15" t="str">
        <f t="shared" si="1"/>
        <v>Gasoline</v>
      </c>
      <c r="D15" s="1" t="s">
        <v>44</v>
      </c>
      <c r="E15" s="171" t="s">
        <v>37</v>
      </c>
      <c r="F15" s="172"/>
      <c r="G15" s="2">
        <v>360.97546202999996</v>
      </c>
      <c r="H15" s="2">
        <v>396.16899992900005</v>
      </c>
      <c r="I15" s="2">
        <v>70.386999760000009</v>
      </c>
      <c r="J15" s="2">
        <v>587.33496343160004</v>
      </c>
      <c r="K15" s="2">
        <v>29.384999759059998</v>
      </c>
      <c r="L15" s="2">
        <v>446.10699692999998</v>
      </c>
      <c r="M15" s="2">
        <v>2685.7305125199996</v>
      </c>
      <c r="N15" s="2">
        <v>148.76599956999996</v>
      </c>
      <c r="O15" s="2">
        <v>7.4059038591150008</v>
      </c>
      <c r="P15" s="2">
        <v>2703.7540038999991</v>
      </c>
      <c r="Q15" s="2">
        <v>225.50400044999995</v>
      </c>
      <c r="R15" s="2">
        <v>1994.5180045188006</v>
      </c>
      <c r="S15" s="2">
        <v>1499.1329652700001</v>
      </c>
      <c r="T15" s="2">
        <v>107.5020012976</v>
      </c>
      <c r="U15" s="2">
        <v>139.08400052087899</v>
      </c>
      <c r="V15" s="2">
        <v>35.285999903700016</v>
      </c>
      <c r="W15" s="2">
        <v>11.111999915249001</v>
      </c>
      <c r="X15" s="2">
        <v>6570.9769968000019</v>
      </c>
      <c r="Y15" s="2">
        <v>26.849794227899995</v>
      </c>
      <c r="Z15" s="2">
        <v>15.752999972510004</v>
      </c>
      <c r="AA15" s="2">
        <v>8.6099999990039997</v>
      </c>
      <c r="AB15" s="2">
        <v>7.7610000090000009</v>
      </c>
      <c r="AC15" s="2">
        <v>15.391000150000002</v>
      </c>
      <c r="AD15" s="2">
        <v>681.84300099999996</v>
      </c>
      <c r="AE15" s="2">
        <v>129.62847980971293</v>
      </c>
      <c r="AF15" s="2">
        <v>1013.0140089429999</v>
      </c>
      <c r="AG15" s="2">
        <v>216.00400010000001</v>
      </c>
      <c r="AH15" s="2">
        <v>89.933000035009968</v>
      </c>
      <c r="AI15" s="2">
        <v>303.14278832299999</v>
      </c>
      <c r="AJ15" s="2">
        <v>43.679999728240013</v>
      </c>
      <c r="AK15" s="2">
        <v>59.600000016100019</v>
      </c>
      <c r="AL15" s="2">
        <v>1234.4000016999998</v>
      </c>
      <c r="AM15" s="56">
        <f>IFERROR(EnCons!AJ14/(EnCons!$P14/$S15),0)</f>
        <v>47.984095975949955</v>
      </c>
      <c r="AN15" s="56">
        <f>IFERROR(EnCons!AK14/(EnCons!$Q14/$T15),0)</f>
        <v>43.491700079240424</v>
      </c>
      <c r="AO15" s="56">
        <f>IFERROR(EnCons!AL14/(EnCons!$P14/$S15),0)</f>
        <v>23.492938567311079</v>
      </c>
      <c r="AP15" s="56">
        <f>IFERROR(EnCons!AM14/(EnCons!$Q14/$T15),0)</f>
        <v>78.7234757120913</v>
      </c>
      <c r="AQ15" s="56">
        <f>IFERROR(EnCons!AN14/(EnCons!$Q14/$T15),0)</f>
        <v>11.83097915307928</v>
      </c>
    </row>
    <row r="16" spans="1:43" ht="15" customHeight="1">
      <c r="A16" t="str">
        <f t="shared" si="0"/>
        <v>Cars</v>
      </c>
      <c r="B16" t="str">
        <f t="shared" si="1"/>
        <v>CNG</v>
      </c>
      <c r="D16" s="173" t="s">
        <v>53</v>
      </c>
      <c r="E16" s="171" t="s">
        <v>41</v>
      </c>
      <c r="F16" s="172"/>
      <c r="G16" s="2">
        <v>0</v>
      </c>
      <c r="H16" s="2">
        <v>0</v>
      </c>
      <c r="I16" s="2">
        <v>0</v>
      </c>
      <c r="J16" s="2">
        <v>6.5791233114038015</v>
      </c>
      <c r="K16" s="2">
        <v>0</v>
      </c>
      <c r="L16" s="2">
        <v>0</v>
      </c>
      <c r="M16" s="2">
        <v>67.16092477600003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710.01799954179091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0.91199999454727987</v>
      </c>
      <c r="AE16" s="2">
        <v>0</v>
      </c>
      <c r="AF16" s="2">
        <v>0</v>
      </c>
      <c r="AG16" s="2">
        <v>0</v>
      </c>
      <c r="AH16" s="2">
        <v>0</v>
      </c>
      <c r="AI16" s="2">
        <v>25.010769766802891</v>
      </c>
      <c r="AJ16" s="2">
        <v>0</v>
      </c>
      <c r="AK16" s="2">
        <v>0</v>
      </c>
      <c r="AL16" s="2">
        <v>1.3400000036885995</v>
      </c>
      <c r="AM16" s="56">
        <f>IFERROR(EnCons!AJ15/(EnCons!$P15/$S16),0)</f>
        <v>0</v>
      </c>
      <c r="AN16" s="56">
        <f>IFERROR(EnCons!AK15/(EnCons!$Q15/$T16),0)</f>
        <v>0</v>
      </c>
      <c r="AO16" s="56">
        <f>IFERROR(EnCons!AL15/(EnCons!$P15/$S16),0)</f>
        <v>0</v>
      </c>
      <c r="AP16" s="58">
        <f>IFERROR(EnCons!AM15/(EnCons!$U15/$X16),0)</f>
        <v>7.7121460413910388</v>
      </c>
      <c r="AQ16" s="56">
        <f>IFERROR(EnCons!AN15/(EnCons!$Q15/$T16),0)</f>
        <v>0</v>
      </c>
    </row>
    <row r="17" spans="1:51" ht="15" customHeight="1">
      <c r="A17" t="str">
        <f t="shared" si="0"/>
        <v>Cars</v>
      </c>
      <c r="B17" t="str">
        <f t="shared" si="1"/>
        <v>Diesel</v>
      </c>
      <c r="D17" s="174"/>
      <c r="E17" s="171" t="s">
        <v>36</v>
      </c>
      <c r="F17" s="172"/>
      <c r="G17" s="2">
        <v>2624.4820118980788</v>
      </c>
      <c r="H17" s="2">
        <v>3245.4689598923028</v>
      </c>
      <c r="I17" s="2">
        <v>948.03199673999961</v>
      </c>
      <c r="J17" s="2">
        <v>741.90171484239988</v>
      </c>
      <c r="K17" s="2">
        <v>56.243999745599993</v>
      </c>
      <c r="L17" s="2">
        <v>1205.9999955900005</v>
      </c>
      <c r="M17" s="2">
        <v>11022.899575450003</v>
      </c>
      <c r="N17" s="2">
        <v>553.4576224916002</v>
      </c>
      <c r="O17" s="2">
        <v>114.81740328337004</v>
      </c>
      <c r="P17" s="2">
        <v>11466.839067101395</v>
      </c>
      <c r="Q17" s="2">
        <v>554.00000652412996</v>
      </c>
      <c r="R17" s="2">
        <v>18719.833144250999</v>
      </c>
      <c r="S17" s="2">
        <v>143.80721490414001</v>
      </c>
      <c r="T17" s="2">
        <v>501.36299712899995</v>
      </c>
      <c r="U17" s="2">
        <v>619.80700029599984</v>
      </c>
      <c r="V17" s="2">
        <v>496.31599861770007</v>
      </c>
      <c r="W17" s="2">
        <v>37.752000020893291</v>
      </c>
      <c r="X17" s="2">
        <v>14334.668973296246</v>
      </c>
      <c r="Y17" s="2">
        <v>570.40143676799994</v>
      </c>
      <c r="Z17" s="2">
        <v>215.89999885321993</v>
      </c>
      <c r="AA17" s="2">
        <v>167.24800026281997</v>
      </c>
      <c r="AB17" s="2">
        <v>71.910000117999999</v>
      </c>
      <c r="AC17" s="2">
        <v>67.605007855000011</v>
      </c>
      <c r="AD17" s="2">
        <v>1298.0000065193203</v>
      </c>
      <c r="AE17" s="2">
        <v>691.26667086325017</v>
      </c>
      <c r="AF17" s="2">
        <v>3871.0000221307987</v>
      </c>
      <c r="AG17" s="2">
        <v>2077.0000066999987</v>
      </c>
      <c r="AH17" s="2">
        <v>1485.0149976501007</v>
      </c>
      <c r="AI17" s="2">
        <v>640.31170655035987</v>
      </c>
      <c r="AJ17" s="2">
        <v>375.83899765572016</v>
      </c>
      <c r="AK17" s="2">
        <v>432.04730353587013</v>
      </c>
      <c r="AL17" s="2">
        <v>8207.0000522523042</v>
      </c>
      <c r="AM17" s="56">
        <f>IFERROR(EnCons!AJ16/(EnCons!$P16/$S17),0)</f>
        <v>32.70793106779437</v>
      </c>
      <c r="AN17" s="56">
        <f>IFERROR(EnCons!AK16/(EnCons!$Q16/$T17),0)</f>
        <v>374.59612492500116</v>
      </c>
      <c r="AO17" s="56">
        <f>IFERROR(EnCons!AL16/(EnCons!$P16/$S17),0)</f>
        <v>9.1687248284325218</v>
      </c>
      <c r="AP17" s="56">
        <f>IFERROR(EnCons!AM16/(EnCons!$Q16/$T17),0)</f>
        <v>465.48286532764325</v>
      </c>
      <c r="AQ17" s="56">
        <f>IFERROR(EnCons!AN16/(EnCons!$Q16/$T17),0)</f>
        <v>101.58534109259804</v>
      </c>
    </row>
    <row r="18" spans="1:51" ht="15" customHeight="1">
      <c r="A18" t="str">
        <f t="shared" si="0"/>
        <v>Cars</v>
      </c>
      <c r="B18" t="str">
        <f t="shared" si="1"/>
        <v>Flexi Fuel</v>
      </c>
      <c r="D18" s="174"/>
      <c r="E18" s="171" t="s">
        <v>42</v>
      </c>
      <c r="F18" s="172"/>
      <c r="G18" s="2">
        <v>0</v>
      </c>
      <c r="H18" s="2">
        <v>0</v>
      </c>
      <c r="I18" s="2">
        <v>0</v>
      </c>
      <c r="J18" s="2">
        <v>3.2003293800000003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204.49166034729299</v>
      </c>
      <c r="AJ18" s="2">
        <v>0</v>
      </c>
      <c r="AK18" s="2">
        <v>0</v>
      </c>
      <c r="AL18" s="2">
        <v>0</v>
      </c>
      <c r="AM18" s="56">
        <f>IFERROR(EnCons!AJ17/(EnCons!$P17/$S18),0)</f>
        <v>0</v>
      </c>
      <c r="AN18" s="56">
        <f>IFERROR(EnCons!AK17/(EnCons!$Q17/$T18),0)</f>
        <v>0</v>
      </c>
      <c r="AO18" s="56">
        <f>IFERROR(EnCons!AL17/(EnCons!$P17/$S18),0)</f>
        <v>0</v>
      </c>
      <c r="AP18" s="56">
        <f>IFERROR(EnCons!AM17/(EnCons!$Q17/$T18),0)</f>
        <v>0</v>
      </c>
      <c r="AQ18" s="56">
        <f>IFERROR(EnCons!AN17/(EnCons!$Q17/$T18),0)</f>
        <v>0</v>
      </c>
    </row>
    <row r="19" spans="1:51" ht="15" customHeight="1">
      <c r="A19" t="str">
        <f t="shared" si="0"/>
        <v>Cars</v>
      </c>
      <c r="B19" t="str">
        <f t="shared" si="1"/>
        <v>Gasoline</v>
      </c>
      <c r="D19" s="174"/>
      <c r="E19" s="171" t="s">
        <v>37</v>
      </c>
      <c r="F19" s="172"/>
      <c r="G19" s="2">
        <v>2032.4440174999988</v>
      </c>
      <c r="H19" s="2">
        <v>2057.319997094</v>
      </c>
      <c r="I19" s="2">
        <v>1553.0470037499986</v>
      </c>
      <c r="J19" s="2">
        <v>3324.143649136</v>
      </c>
      <c r="K19" s="2">
        <v>478.59199761000042</v>
      </c>
      <c r="L19" s="2">
        <v>3285.0000175282016</v>
      </c>
      <c r="M19" s="2">
        <v>30162.082590036993</v>
      </c>
      <c r="N19" s="2">
        <v>1693.2009931642992</v>
      </c>
      <c r="O19" s="2">
        <v>307.31299921783994</v>
      </c>
      <c r="P19" s="2">
        <v>10677.00706116501</v>
      </c>
      <c r="Q19" s="2">
        <v>2302.0000141768887</v>
      </c>
      <c r="R19" s="2">
        <v>12455.195994940004</v>
      </c>
      <c r="S19" s="2">
        <v>5066.1873388010199</v>
      </c>
      <c r="T19" s="2">
        <v>943.03399744400008</v>
      </c>
      <c r="U19" s="2">
        <v>2359.4080159120699</v>
      </c>
      <c r="V19" s="2">
        <v>1402.9610126906298</v>
      </c>
      <c r="W19" s="2">
        <v>166.28600047653791</v>
      </c>
      <c r="X19" s="2">
        <v>20259.459120593187</v>
      </c>
      <c r="Y19" s="2">
        <v>1155.1213320184004</v>
      </c>
      <c r="Z19" s="2">
        <v>121.10000021812002</v>
      </c>
      <c r="AA19" s="2">
        <v>324.05699900284998</v>
      </c>
      <c r="AB19" s="2">
        <v>227.17999918100011</v>
      </c>
      <c r="AC19" s="2">
        <v>173.3549925251001</v>
      </c>
      <c r="AD19" s="2">
        <v>6170.0000195909988</v>
      </c>
      <c r="AE19" s="2">
        <v>1584.8542505132903</v>
      </c>
      <c r="AF19" s="2">
        <v>10517.000097200003</v>
      </c>
      <c r="AG19" s="2">
        <v>2569.0000012343003</v>
      </c>
      <c r="AH19" s="2">
        <v>3566.5189973830011</v>
      </c>
      <c r="AI19" s="2">
        <v>3465.7014387400004</v>
      </c>
      <c r="AJ19" s="2">
        <v>706.14999875999968</v>
      </c>
      <c r="AK19" s="2">
        <v>1183.1583133729393</v>
      </c>
      <c r="AL19" s="2">
        <v>20099.000061305996</v>
      </c>
      <c r="AM19" s="56">
        <f>IFERROR(EnCons!AJ18/(EnCons!$P18/$S19),0)</f>
        <v>162.15801074949206</v>
      </c>
      <c r="AN19" s="56">
        <f>IFERROR(EnCons!AK18/(EnCons!$Q18/$T19),0)</f>
        <v>381.51989066530319</v>
      </c>
      <c r="AO19" s="56">
        <f>IFERROR(EnCons!AL18/(EnCons!$P18/$S19),0)</f>
        <v>79.39230920687919</v>
      </c>
      <c r="AP19" s="56">
        <f>IFERROR(EnCons!AM18/(EnCons!$Q18/$T19),0)</f>
        <v>690.58169240907421</v>
      </c>
      <c r="AQ19" s="56">
        <f>IFERROR(EnCons!AN18/(EnCons!$Q18/$T19),0)</f>
        <v>103.78425917410399</v>
      </c>
    </row>
    <row r="20" spans="1:51" ht="15" customHeight="1">
      <c r="A20" t="str">
        <f t="shared" si="0"/>
        <v>Cars</v>
      </c>
      <c r="B20" t="str">
        <f t="shared" si="1"/>
        <v>LPG</v>
      </c>
      <c r="D20" s="174"/>
      <c r="E20" s="171" t="s">
        <v>38</v>
      </c>
      <c r="F20" s="172"/>
      <c r="G20" s="2">
        <v>0</v>
      </c>
      <c r="H20" s="2">
        <v>35.853000078699992</v>
      </c>
      <c r="I20" s="2">
        <v>98.294998732020019</v>
      </c>
      <c r="J20" s="2">
        <v>0</v>
      </c>
      <c r="K20" s="2">
        <v>0</v>
      </c>
      <c r="L20" s="2">
        <v>0</v>
      </c>
      <c r="M20" s="2">
        <v>408.08357196599979</v>
      </c>
      <c r="N20" s="2">
        <v>1.3999999983999997E-2</v>
      </c>
      <c r="O20" s="2">
        <v>0</v>
      </c>
      <c r="P20" s="2">
        <v>0</v>
      </c>
      <c r="Q20" s="2">
        <v>0</v>
      </c>
      <c r="R20" s="2">
        <v>213.99999994712007</v>
      </c>
      <c r="S20" s="2">
        <v>6.8784795546105002</v>
      </c>
      <c r="T20" s="2">
        <v>47.791999864800019</v>
      </c>
      <c r="U20" s="2">
        <v>4.7650000209999996</v>
      </c>
      <c r="V20" s="2">
        <v>0.6200000079889999</v>
      </c>
      <c r="W20" s="2">
        <v>0</v>
      </c>
      <c r="X20" s="2">
        <v>2114.3889958986683</v>
      </c>
      <c r="Y20" s="2">
        <v>0</v>
      </c>
      <c r="Z20" s="2">
        <v>0</v>
      </c>
      <c r="AA20" s="2">
        <v>15.574999992240699</v>
      </c>
      <c r="AB20" s="2">
        <v>11.099999964000002</v>
      </c>
      <c r="AC20" s="2">
        <v>0</v>
      </c>
      <c r="AD20" s="2">
        <v>211.00000070400003</v>
      </c>
      <c r="AE20" s="2">
        <v>0</v>
      </c>
      <c r="AF20" s="2">
        <v>2478.0000100000016</v>
      </c>
      <c r="AG20" s="2">
        <v>38.000000305819995</v>
      </c>
      <c r="AH20" s="2">
        <v>212.50099932199996</v>
      </c>
      <c r="AI20" s="2">
        <v>0</v>
      </c>
      <c r="AJ20" s="2">
        <v>0</v>
      </c>
      <c r="AK20" s="2">
        <v>53.894380738999992</v>
      </c>
      <c r="AL20" s="2">
        <v>26.000000029799995</v>
      </c>
      <c r="AM20" s="56">
        <f>IFERROR(EnCons!AJ19/(EnCons!$P19/$S20),0)</f>
        <v>0</v>
      </c>
      <c r="AN20" s="56">
        <f>IFERROR(EnCons!AK19/(EnCons!$Q19/$T20),0)</f>
        <v>0</v>
      </c>
      <c r="AO20" s="56">
        <f>IFERROR(EnCons!AL19/(EnCons!$P19/$S20),0)</f>
        <v>0</v>
      </c>
      <c r="AP20" s="56">
        <f>IFERROR(EnCons!AM19/(EnCons!$Q19/$T20),0)</f>
        <v>244.82860742502018</v>
      </c>
      <c r="AQ20" s="56">
        <f>IFERROR(EnCons!AN19/(EnCons!$Q19/$T20),0)</f>
        <v>9.5852856949100556</v>
      </c>
    </row>
    <row r="21" spans="1:51" ht="15" customHeight="1">
      <c r="A21" t="str">
        <f t="shared" si="0"/>
        <v>Cars</v>
      </c>
      <c r="B21" t="str">
        <f t="shared" si="1"/>
        <v>Other</v>
      </c>
      <c r="D21" s="175"/>
      <c r="E21" s="171" t="s">
        <v>46</v>
      </c>
      <c r="F21" s="172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4.9999999817279015</v>
      </c>
      <c r="M21" s="2">
        <v>0</v>
      </c>
      <c r="N21" s="2">
        <v>0.34799999981420027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0.5449999857504001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56.000000893919996</v>
      </c>
      <c r="AE21" s="2">
        <v>0</v>
      </c>
      <c r="AF21" s="2">
        <v>374.00000075480989</v>
      </c>
      <c r="AG21" s="2">
        <v>7.9999999635880048</v>
      </c>
      <c r="AH21" s="2">
        <v>0</v>
      </c>
      <c r="AI21" s="2">
        <v>19.417170096270002</v>
      </c>
      <c r="AJ21" s="2">
        <v>0</v>
      </c>
      <c r="AK21" s="2">
        <v>0</v>
      </c>
      <c r="AL21" s="2">
        <v>2.0000000049490012</v>
      </c>
      <c r="AM21" s="56">
        <f>IFERROR(EnCons!AJ20/(EnCons!$P20/$S21),0)</f>
        <v>0</v>
      </c>
      <c r="AN21" s="56">
        <f>IFERROR(EnCons!AK20/(EnCons!$Q20/$T21),0)</f>
        <v>0</v>
      </c>
      <c r="AO21" s="56">
        <f>IFERROR(EnCons!AL20/(EnCons!$P20/$S21),0)</f>
        <v>0</v>
      </c>
      <c r="AP21" s="56">
        <f>IFERROR(EnCons!AM20/(EnCons!$Q20/$T21),0)</f>
        <v>0</v>
      </c>
      <c r="AQ21" s="56">
        <f>IFERROR(EnCons!AN20/(EnCons!$Q20/$T21),0)</f>
        <v>0</v>
      </c>
      <c r="AS21" t="str">
        <f>IFERROR(EnCons!$P20/$S21,"")</f>
        <v/>
      </c>
    </row>
    <row r="23" spans="1:51">
      <c r="F23" s="10" t="s">
        <v>62</v>
      </c>
      <c r="AS23" s="10" t="s">
        <v>64</v>
      </c>
      <c r="AT23" s="12"/>
      <c r="AU23" s="13"/>
      <c r="AV23" s="13"/>
      <c r="AW23" s="13"/>
      <c r="AX23" s="13"/>
      <c r="AY23" s="13"/>
    </row>
    <row r="24" spans="1:51" ht="14.65" thickBot="1">
      <c r="D24" s="14" t="s">
        <v>54</v>
      </c>
      <c r="E24" s="14" t="s">
        <v>60</v>
      </c>
      <c r="F24" s="14" t="s">
        <v>61</v>
      </c>
      <c r="G24" s="15" t="str">
        <f>G2</f>
        <v>AT</v>
      </c>
      <c r="H24" s="15" t="str">
        <f t="shared" ref="H24:AK24" si="2">H2</f>
        <v>BE</v>
      </c>
      <c r="I24" s="15" t="str">
        <f t="shared" si="2"/>
        <v>BG</v>
      </c>
      <c r="J24" s="15" t="str">
        <f t="shared" si="2"/>
        <v>CH</v>
      </c>
      <c r="K24" s="15" t="str">
        <f t="shared" si="2"/>
        <v>CY</v>
      </c>
      <c r="L24" s="15" t="str">
        <f t="shared" si="2"/>
        <v>CZ</v>
      </c>
      <c r="M24" s="15" t="str">
        <f t="shared" si="2"/>
        <v>DE</v>
      </c>
      <c r="N24" s="15" t="str">
        <f t="shared" si="2"/>
        <v>DK</v>
      </c>
      <c r="O24" s="15" t="str">
        <f t="shared" si="2"/>
        <v>EE</v>
      </c>
      <c r="P24" s="15" t="str">
        <f t="shared" si="2"/>
        <v>ES</v>
      </c>
      <c r="Q24" s="15" t="str">
        <f t="shared" si="2"/>
        <v>FI</v>
      </c>
      <c r="R24" s="15" t="str">
        <f t="shared" si="2"/>
        <v>FR</v>
      </c>
      <c r="S24" s="15" t="str">
        <f t="shared" si="2"/>
        <v>EL</v>
      </c>
      <c r="T24" s="15" t="str">
        <f t="shared" si="2"/>
        <v>HR</v>
      </c>
      <c r="U24" s="15" t="str">
        <f t="shared" si="2"/>
        <v>HU</v>
      </c>
      <c r="V24" s="15" t="str">
        <f t="shared" si="2"/>
        <v>IE</v>
      </c>
      <c r="W24" s="15" t="str">
        <f t="shared" si="2"/>
        <v>IS</v>
      </c>
      <c r="X24" s="15" t="str">
        <f t="shared" si="2"/>
        <v>IT</v>
      </c>
      <c r="Y24" s="15" t="str">
        <f t="shared" si="2"/>
        <v>LT</v>
      </c>
      <c r="Z24" s="15" t="str">
        <f t="shared" si="2"/>
        <v>LU</v>
      </c>
      <c r="AA24" s="15" t="str">
        <f t="shared" si="2"/>
        <v>LV</v>
      </c>
      <c r="AB24" s="15" t="str">
        <f t="shared" si="2"/>
        <v>MK</v>
      </c>
      <c r="AC24" s="15" t="str">
        <f t="shared" si="2"/>
        <v>MT</v>
      </c>
      <c r="AD24" s="15" t="str">
        <f t="shared" si="2"/>
        <v>NL</v>
      </c>
      <c r="AE24" s="15" t="str">
        <f t="shared" si="2"/>
        <v>NO</v>
      </c>
      <c r="AF24" s="15" t="str">
        <f t="shared" si="2"/>
        <v>PL</v>
      </c>
      <c r="AG24" s="15" t="str">
        <f t="shared" si="2"/>
        <v>PT</v>
      </c>
      <c r="AH24" s="15" t="str">
        <f t="shared" si="2"/>
        <v>RO</v>
      </c>
      <c r="AI24" s="15" t="str">
        <f t="shared" si="2"/>
        <v>SE</v>
      </c>
      <c r="AJ24" s="15" t="str">
        <f t="shared" si="2"/>
        <v>SI</v>
      </c>
      <c r="AK24" s="15" t="str">
        <f t="shared" si="2"/>
        <v>SK</v>
      </c>
      <c r="AL24" s="15" t="str">
        <f>AL2</f>
        <v>UK</v>
      </c>
      <c r="AM24" s="15" t="s">
        <v>127</v>
      </c>
      <c r="AN24" s="15" t="s">
        <v>128</v>
      </c>
      <c r="AO24" s="15" t="s">
        <v>129</v>
      </c>
      <c r="AP24" s="15" t="s">
        <v>130</v>
      </c>
      <c r="AQ24" s="15" t="s">
        <v>131</v>
      </c>
      <c r="AS24" s="14" t="s">
        <v>65</v>
      </c>
      <c r="AT24" s="14" t="s">
        <v>54</v>
      </c>
      <c r="AU24" s="14" t="s">
        <v>66</v>
      </c>
      <c r="AV24" s="14" t="s">
        <v>67</v>
      </c>
      <c r="AW24" s="14" t="s">
        <v>68</v>
      </c>
      <c r="AX24" s="14" t="s">
        <v>69</v>
      </c>
      <c r="AY24" s="14" t="s">
        <v>70</v>
      </c>
    </row>
    <row r="25" spans="1:51">
      <c r="D25" t="s">
        <v>422</v>
      </c>
      <c r="E25" t="s">
        <v>126</v>
      </c>
      <c r="F25" t="str">
        <f>"T"&amp;LEFT(A4,3)</f>
        <v>TBus</v>
      </c>
      <c r="G25" s="7">
        <f t="shared" ref="G25:G42" si="3">G4</f>
        <v>0</v>
      </c>
      <c r="H25" s="7">
        <f t="shared" ref="H25:AL33" si="4">H4</f>
        <v>0</v>
      </c>
      <c r="I25" s="7">
        <f t="shared" si="4"/>
        <v>0</v>
      </c>
      <c r="J25" s="7">
        <f t="shared" si="4"/>
        <v>0.17500000050200001</v>
      </c>
      <c r="K25" s="7">
        <f t="shared" si="4"/>
        <v>0</v>
      </c>
      <c r="L25" s="7">
        <f t="shared" si="4"/>
        <v>0</v>
      </c>
      <c r="M25" s="7">
        <f t="shared" si="4"/>
        <v>1.5289999961999998</v>
      </c>
      <c r="N25" s="7">
        <f t="shared" si="4"/>
        <v>0</v>
      </c>
      <c r="O25" s="7">
        <f t="shared" si="4"/>
        <v>0</v>
      </c>
      <c r="P25" s="7">
        <f t="shared" si="4"/>
        <v>0</v>
      </c>
      <c r="Q25" s="7">
        <f t="shared" si="4"/>
        <v>0</v>
      </c>
      <c r="R25" s="7">
        <f t="shared" si="4"/>
        <v>0</v>
      </c>
      <c r="S25" s="7">
        <f t="shared" si="4"/>
        <v>0</v>
      </c>
      <c r="T25" s="7">
        <f t="shared" si="4"/>
        <v>6.0999999999999999E-2</v>
      </c>
      <c r="U25" s="7">
        <f t="shared" si="4"/>
        <v>0</v>
      </c>
      <c r="V25" s="7">
        <f t="shared" si="4"/>
        <v>0</v>
      </c>
      <c r="W25" s="7">
        <f t="shared" si="4"/>
        <v>0</v>
      </c>
      <c r="X25" s="7">
        <f t="shared" si="4"/>
        <v>3.5500000182000013</v>
      </c>
      <c r="Y25" s="7">
        <f t="shared" si="4"/>
        <v>0</v>
      </c>
      <c r="Z25" s="7">
        <f t="shared" si="4"/>
        <v>0</v>
      </c>
      <c r="AA25" s="7">
        <f t="shared" si="4"/>
        <v>0</v>
      </c>
      <c r="AB25" s="7">
        <f t="shared" si="4"/>
        <v>0</v>
      </c>
      <c r="AC25" s="7">
        <f t="shared" si="4"/>
        <v>0</v>
      </c>
      <c r="AD25" s="7">
        <f t="shared" si="4"/>
        <v>0.47800000258800002</v>
      </c>
      <c r="AE25" s="7">
        <f t="shared" si="4"/>
        <v>0</v>
      </c>
      <c r="AF25" s="7">
        <f t="shared" si="4"/>
        <v>0</v>
      </c>
      <c r="AG25" s="7">
        <f t="shared" si="4"/>
        <v>0</v>
      </c>
      <c r="AH25" s="7">
        <f t="shared" si="4"/>
        <v>0</v>
      </c>
      <c r="AI25" s="7">
        <f t="shared" si="4"/>
        <v>1.4709999729000001</v>
      </c>
      <c r="AJ25" s="7">
        <f t="shared" si="4"/>
        <v>0</v>
      </c>
      <c r="AK25" s="7">
        <f t="shared" si="4"/>
        <v>0</v>
      </c>
      <c r="AL25" s="7">
        <f t="shared" ref="AL25:AQ26" si="5">AL4</f>
        <v>0</v>
      </c>
      <c r="AM25" s="7">
        <f t="shared" si="5"/>
        <v>0</v>
      </c>
      <c r="AN25" s="7">
        <f t="shared" si="5"/>
        <v>0</v>
      </c>
      <c r="AO25" s="7">
        <f t="shared" si="5"/>
        <v>0</v>
      </c>
      <c r="AP25" s="7">
        <f>AP4</f>
        <v>3.8559752858332727E-2</v>
      </c>
      <c r="AQ25" s="7">
        <f t="shared" si="5"/>
        <v>0</v>
      </c>
      <c r="AS25" s="13" t="s">
        <v>71</v>
      </c>
      <c r="AT25" s="13" t="str">
        <f>IF(E25="\I:",E25,D25)</f>
        <v>\I:</v>
      </c>
      <c r="AU25" s="13" t="str">
        <f t="shared" ref="AU25:AU42" si="6">"Road Transport "&amp;A4&amp;" "&amp;B4</f>
        <v>Road Transport Buses CNG/Biogas</v>
      </c>
      <c r="AV25" s="13" t="s">
        <v>72</v>
      </c>
      <c r="AW25" s="13" t="s">
        <v>73</v>
      </c>
      <c r="AX25" s="13"/>
      <c r="AY25" s="13"/>
    </row>
    <row r="26" spans="1:51">
      <c r="D26" t="s">
        <v>423</v>
      </c>
      <c r="E26" t="s">
        <v>126</v>
      </c>
      <c r="F26" t="str">
        <f t="shared" ref="F26:F42" si="7">"T"&amp;LEFT(A5,3)</f>
        <v>TBus</v>
      </c>
      <c r="G26" s="7">
        <f t="shared" si="3"/>
        <v>9.4330000445999982</v>
      </c>
      <c r="H26" s="7">
        <f t="shared" ref="H26:U26" si="8">H5</f>
        <v>15.988999962322996</v>
      </c>
      <c r="I26" s="7">
        <f t="shared" si="8"/>
        <v>23.854999766999999</v>
      </c>
      <c r="J26" s="7">
        <f t="shared" si="8"/>
        <v>7.1970000897999995</v>
      </c>
      <c r="K26" s="7">
        <f t="shared" si="8"/>
        <v>5.5050000019999992</v>
      </c>
      <c r="L26" s="7">
        <f t="shared" si="8"/>
        <v>17.621796140284005</v>
      </c>
      <c r="M26" s="7">
        <f t="shared" si="8"/>
        <v>74.200000606100005</v>
      </c>
      <c r="N26" s="7">
        <f t="shared" si="8"/>
        <v>13.516000024899997</v>
      </c>
      <c r="O26" s="7">
        <f t="shared" si="8"/>
        <v>3.2909999823699994</v>
      </c>
      <c r="P26" s="7">
        <f t="shared" si="8"/>
        <v>61.002000262800024</v>
      </c>
      <c r="Q26" s="7">
        <f t="shared" si="8"/>
        <v>13.650000065714002</v>
      </c>
      <c r="R26" s="7">
        <f t="shared" si="8"/>
        <v>82.891999730000009</v>
      </c>
      <c r="S26" s="7">
        <f t="shared" si="8"/>
        <v>27.310999805230004</v>
      </c>
      <c r="T26" s="7">
        <f t="shared" si="8"/>
        <v>4.8500000058999984</v>
      </c>
      <c r="U26" s="7">
        <f t="shared" si="8"/>
        <v>17.070000065399999</v>
      </c>
      <c r="V26" s="7">
        <f t="shared" si="4"/>
        <v>9.9040000356999993</v>
      </c>
      <c r="W26" s="7">
        <f t="shared" si="4"/>
        <v>1.7889999973999993</v>
      </c>
      <c r="X26" s="7">
        <f t="shared" si="4"/>
        <v>93.692999207530008</v>
      </c>
      <c r="Y26" s="7">
        <f t="shared" si="4"/>
        <v>13.910000203099999</v>
      </c>
      <c r="Z26" s="7">
        <f t="shared" si="4"/>
        <v>1.6370000087000005</v>
      </c>
      <c r="AA26" s="7">
        <f t="shared" si="4"/>
        <v>3.5950000015970009</v>
      </c>
      <c r="AB26" s="7">
        <f t="shared" si="4"/>
        <v>2.260516356300001</v>
      </c>
      <c r="AC26" s="7">
        <f t="shared" si="4"/>
        <v>1.8349999975999995</v>
      </c>
      <c r="AD26" s="7">
        <f t="shared" si="4"/>
        <v>10.594000000000003</v>
      </c>
      <c r="AE26" s="7">
        <f t="shared" si="4"/>
        <v>14.479020007000001</v>
      </c>
      <c r="AF26" s="7">
        <f t="shared" si="4"/>
        <v>91.890999759999971</v>
      </c>
      <c r="AG26" s="7">
        <f t="shared" si="4"/>
        <v>15.415999925519998</v>
      </c>
      <c r="AH26" s="7">
        <f t="shared" si="4"/>
        <v>28.150000062300006</v>
      </c>
      <c r="AI26" s="7">
        <f t="shared" si="4"/>
        <v>12.428999897071</v>
      </c>
      <c r="AJ26" s="7">
        <f t="shared" si="4"/>
        <v>2.4310099961899998</v>
      </c>
      <c r="AK26" s="7">
        <f t="shared" si="4"/>
        <v>9.3499999626863985</v>
      </c>
      <c r="AL26" s="7">
        <f t="shared" si="5"/>
        <v>164.24499999399998</v>
      </c>
      <c r="AM26" s="7">
        <f t="shared" si="5"/>
        <v>6.2116932006329533</v>
      </c>
      <c r="AN26" s="7">
        <f t="shared" si="5"/>
        <v>3.6237042192982476</v>
      </c>
      <c r="AO26" s="7">
        <f t="shared" si="5"/>
        <v>1.7412689771542136</v>
      </c>
      <c r="AP26" s="7">
        <f t="shared" si="5"/>
        <v>4.5029088953777396</v>
      </c>
      <c r="AQ26" s="7">
        <f t="shared" si="5"/>
        <v>0.98269897802546791</v>
      </c>
      <c r="AS26" s="13" t="s">
        <v>71</v>
      </c>
      <c r="AT26" s="13" t="str">
        <f t="shared" ref="AT26:AT42" si="9">IF(E26="\I:",E26,D26)</f>
        <v>\I:</v>
      </c>
      <c r="AU26" s="13" t="str">
        <f t="shared" si="6"/>
        <v>Road Transport Buses Diesel</v>
      </c>
      <c r="AV26" s="13" t="s">
        <v>72</v>
      </c>
      <c r="AW26" s="13" t="s">
        <v>73</v>
      </c>
      <c r="AX26" s="13"/>
      <c r="AY26" s="13"/>
    </row>
    <row r="27" spans="1:51">
      <c r="D27" t="s">
        <v>424</v>
      </c>
      <c r="E27" t="s">
        <v>126</v>
      </c>
      <c r="F27" t="str">
        <f t="shared" si="7"/>
        <v>TBus</v>
      </c>
      <c r="G27" s="7">
        <f t="shared" si="3"/>
        <v>0</v>
      </c>
      <c r="H27" s="7">
        <f t="shared" si="4"/>
        <v>0</v>
      </c>
      <c r="I27" s="7">
        <f t="shared" si="4"/>
        <v>0</v>
      </c>
      <c r="J27" s="7">
        <f t="shared" si="4"/>
        <v>0</v>
      </c>
      <c r="K27" s="7">
        <f t="shared" si="4"/>
        <v>0</v>
      </c>
      <c r="L27" s="7">
        <f t="shared" si="4"/>
        <v>2.0312039755410005</v>
      </c>
      <c r="M27" s="7">
        <f t="shared" si="4"/>
        <v>0</v>
      </c>
      <c r="N27" s="7">
        <f t="shared" si="4"/>
        <v>1.0609999900493412</v>
      </c>
      <c r="O27" s="7">
        <f t="shared" si="4"/>
        <v>0</v>
      </c>
      <c r="P27" s="7">
        <f t="shared" si="4"/>
        <v>0</v>
      </c>
      <c r="Q27" s="7">
        <f t="shared" si="4"/>
        <v>0</v>
      </c>
      <c r="R27" s="7">
        <f t="shared" si="4"/>
        <v>0</v>
      </c>
      <c r="S27" s="7">
        <f t="shared" si="4"/>
        <v>0</v>
      </c>
      <c r="T27" s="7">
        <f t="shared" si="4"/>
        <v>0</v>
      </c>
      <c r="U27" s="7">
        <f t="shared" si="4"/>
        <v>0</v>
      </c>
      <c r="V27" s="7">
        <f t="shared" si="4"/>
        <v>0</v>
      </c>
      <c r="W27" s="7">
        <f t="shared" si="4"/>
        <v>0.12099999986300004</v>
      </c>
      <c r="X27" s="7">
        <f t="shared" si="4"/>
        <v>0</v>
      </c>
      <c r="Y27" s="7">
        <f t="shared" si="4"/>
        <v>0</v>
      </c>
      <c r="Z27" s="7">
        <f t="shared" si="4"/>
        <v>0</v>
      </c>
      <c r="AA27" s="7">
        <f t="shared" si="4"/>
        <v>0</v>
      </c>
      <c r="AB27" s="7">
        <f t="shared" si="4"/>
        <v>0.38843239440000005</v>
      </c>
      <c r="AC27" s="7">
        <f t="shared" si="4"/>
        <v>0</v>
      </c>
      <c r="AD27" s="7">
        <f t="shared" si="4"/>
        <v>3.3999999752800006E-2</v>
      </c>
      <c r="AE27" s="7">
        <f t="shared" si="4"/>
        <v>0</v>
      </c>
      <c r="AF27" s="7">
        <f t="shared" si="4"/>
        <v>4.3799999524000004</v>
      </c>
      <c r="AG27" s="7">
        <f t="shared" si="4"/>
        <v>5.9999999900999992E-3</v>
      </c>
      <c r="AH27" s="7">
        <f t="shared" si="4"/>
        <v>0</v>
      </c>
      <c r="AI27" s="7">
        <f t="shared" si="4"/>
        <v>0</v>
      </c>
      <c r="AJ27" s="7">
        <f t="shared" si="4"/>
        <v>0</v>
      </c>
      <c r="AK27" s="7">
        <f t="shared" si="4"/>
        <v>0</v>
      </c>
      <c r="AL27" s="7">
        <f t="shared" si="4"/>
        <v>6.5959999963000024</v>
      </c>
      <c r="AM27" s="7">
        <f t="shared" ref="AM27:AQ36" si="10">AM6</f>
        <v>0</v>
      </c>
      <c r="AN27" s="7">
        <f t="shared" si="10"/>
        <v>0</v>
      </c>
      <c r="AO27" s="7">
        <f t="shared" si="10"/>
        <v>0</v>
      </c>
      <c r="AP27" s="7">
        <f t="shared" si="10"/>
        <v>0</v>
      </c>
      <c r="AQ27" s="7">
        <f t="shared" si="10"/>
        <v>0</v>
      </c>
      <c r="AS27" s="13" t="s">
        <v>71</v>
      </c>
      <c r="AT27" s="13" t="str">
        <f t="shared" si="9"/>
        <v>\I:</v>
      </c>
      <c r="AU27" s="13" t="str">
        <f t="shared" si="6"/>
        <v>Road Transport Buses Gasoline</v>
      </c>
      <c r="AV27" s="13" t="s">
        <v>72</v>
      </c>
      <c r="AW27" s="13" t="s">
        <v>73</v>
      </c>
      <c r="AX27" s="13"/>
      <c r="AY27" s="13"/>
    </row>
    <row r="28" spans="1:51">
      <c r="D28" t="s">
        <v>425</v>
      </c>
      <c r="E28" t="s">
        <v>126</v>
      </c>
      <c r="F28" t="str">
        <f t="shared" si="7"/>
        <v>TBus</v>
      </c>
      <c r="G28" s="7">
        <f t="shared" si="3"/>
        <v>0</v>
      </c>
      <c r="H28" s="7">
        <f t="shared" si="4"/>
        <v>0</v>
      </c>
      <c r="I28" s="7">
        <f t="shared" si="4"/>
        <v>0</v>
      </c>
      <c r="J28" s="7">
        <f t="shared" si="4"/>
        <v>0</v>
      </c>
      <c r="K28" s="7">
        <f t="shared" si="4"/>
        <v>0</v>
      </c>
      <c r="L28" s="7">
        <f t="shared" si="4"/>
        <v>0</v>
      </c>
      <c r="M28" s="7">
        <f t="shared" si="4"/>
        <v>0</v>
      </c>
      <c r="N28" s="7">
        <f t="shared" si="4"/>
        <v>0</v>
      </c>
      <c r="O28" s="7">
        <f t="shared" si="4"/>
        <v>0</v>
      </c>
      <c r="P28" s="7">
        <f t="shared" si="4"/>
        <v>0</v>
      </c>
      <c r="Q28" s="7">
        <f t="shared" si="4"/>
        <v>0</v>
      </c>
      <c r="R28" s="7">
        <f t="shared" si="4"/>
        <v>0</v>
      </c>
      <c r="S28" s="7">
        <f t="shared" si="4"/>
        <v>0</v>
      </c>
      <c r="T28" s="7">
        <f t="shared" si="4"/>
        <v>0</v>
      </c>
      <c r="U28" s="7">
        <f t="shared" si="4"/>
        <v>0</v>
      </c>
      <c r="V28" s="7">
        <f t="shared" si="4"/>
        <v>0</v>
      </c>
      <c r="W28" s="7">
        <f t="shared" si="4"/>
        <v>0</v>
      </c>
      <c r="X28" s="7">
        <f t="shared" si="4"/>
        <v>0</v>
      </c>
      <c r="Y28" s="7">
        <f t="shared" si="4"/>
        <v>0</v>
      </c>
      <c r="Z28" s="7">
        <f t="shared" si="4"/>
        <v>0</v>
      </c>
      <c r="AA28" s="7">
        <f t="shared" si="4"/>
        <v>1.299999990459E-2</v>
      </c>
      <c r="AB28" s="7">
        <f t="shared" si="4"/>
        <v>4.605126222E-2</v>
      </c>
      <c r="AC28" s="7">
        <f t="shared" si="4"/>
        <v>0</v>
      </c>
      <c r="AD28" s="7">
        <f t="shared" si="4"/>
        <v>8.0999999443908982E-2</v>
      </c>
      <c r="AE28" s="7">
        <f t="shared" si="4"/>
        <v>0</v>
      </c>
      <c r="AF28" s="7">
        <f t="shared" si="4"/>
        <v>0.77299999983799994</v>
      </c>
      <c r="AG28" s="7">
        <f>AG7</f>
        <v>3.0000000005499998E-3</v>
      </c>
      <c r="AH28" s="7">
        <f t="shared" si="4"/>
        <v>0</v>
      </c>
      <c r="AI28" s="7">
        <f t="shared" si="4"/>
        <v>0</v>
      </c>
      <c r="AJ28" s="7">
        <f t="shared" si="4"/>
        <v>0</v>
      </c>
      <c r="AK28" s="7">
        <f t="shared" si="4"/>
        <v>0</v>
      </c>
      <c r="AL28" s="7">
        <f t="shared" si="4"/>
        <v>0.25700000132828549</v>
      </c>
      <c r="AM28" s="7">
        <f t="shared" si="10"/>
        <v>0</v>
      </c>
      <c r="AN28" s="7">
        <f t="shared" si="10"/>
        <v>0</v>
      </c>
      <c r="AO28" s="7">
        <f t="shared" si="10"/>
        <v>0</v>
      </c>
      <c r="AP28" s="7">
        <f t="shared" si="10"/>
        <v>0</v>
      </c>
      <c r="AQ28" s="7">
        <f t="shared" si="10"/>
        <v>0</v>
      </c>
      <c r="AS28" s="13" t="s">
        <v>71</v>
      </c>
      <c r="AT28" s="13" t="str">
        <f t="shared" si="9"/>
        <v>\I:</v>
      </c>
      <c r="AU28" s="13" t="str">
        <f t="shared" si="6"/>
        <v>Road Transport Buses LPG</v>
      </c>
      <c r="AV28" s="13" t="s">
        <v>72</v>
      </c>
      <c r="AW28" s="13" t="s">
        <v>73</v>
      </c>
      <c r="AX28" s="13"/>
      <c r="AY28" s="13"/>
    </row>
    <row r="29" spans="1:51">
      <c r="D29" t="s">
        <v>426</v>
      </c>
      <c r="E29" t="str">
        <f t="shared" ref="E29:E36" si="11">"TRA"&amp;VLOOKUP(B8,$A$31:$B$37,2,FALSE)</f>
        <v>TRADST</v>
      </c>
      <c r="F29" t="str">
        <f t="shared" si="7"/>
        <v>THDT</v>
      </c>
      <c r="G29" s="7">
        <f t="shared" si="3"/>
        <v>32.568999746049819</v>
      </c>
      <c r="H29" s="7">
        <f t="shared" si="4"/>
        <v>151.57399990305936</v>
      </c>
      <c r="I29" s="7">
        <f t="shared" si="4"/>
        <v>121.43499976999999</v>
      </c>
      <c r="J29" s="7">
        <f t="shared" si="4"/>
        <v>54.224830704589046</v>
      </c>
      <c r="K29" s="7">
        <f t="shared" si="4"/>
        <v>19.504576466399996</v>
      </c>
      <c r="L29" s="7">
        <f t="shared" si="4"/>
        <v>185.23697113599187</v>
      </c>
      <c r="M29" s="7">
        <f t="shared" si="4"/>
        <v>852.94649898008004</v>
      </c>
      <c r="N29" s="7">
        <f t="shared" si="4"/>
        <v>44.46899988846814</v>
      </c>
      <c r="O29" s="7">
        <f t="shared" si="4"/>
        <v>21.213000002874889</v>
      </c>
      <c r="P29" s="7">
        <f t="shared" si="4"/>
        <v>662.30881213879877</v>
      </c>
      <c r="Q29" s="7">
        <f t="shared" si="4"/>
        <v>113.83257308611086</v>
      </c>
      <c r="R29" s="7">
        <f t="shared" si="4"/>
        <v>551.06199939653402</v>
      </c>
      <c r="S29" s="7">
        <f t="shared" si="4"/>
        <v>232.40945435394991</v>
      </c>
      <c r="T29" s="7">
        <f t="shared" si="4"/>
        <v>33.06000003503997</v>
      </c>
      <c r="U29" s="7">
        <f t="shared" si="4"/>
        <v>90.533000269212778</v>
      </c>
      <c r="V29" s="7">
        <f t="shared" si="4"/>
        <v>29.330999901446194</v>
      </c>
      <c r="W29" s="7">
        <f t="shared" si="4"/>
        <v>9.460000007643611</v>
      </c>
      <c r="X29" s="7">
        <f t="shared" si="4"/>
        <v>914.39099659864485</v>
      </c>
      <c r="Y29" s="7">
        <f t="shared" si="4"/>
        <v>75.853999829315583</v>
      </c>
      <c r="Z29" s="7">
        <f t="shared" si="4"/>
        <v>10.883427088536108</v>
      </c>
      <c r="AA29" s="7">
        <f t="shared" si="4"/>
        <v>21.974999927430293</v>
      </c>
      <c r="AB29" s="7">
        <f t="shared" si="4"/>
        <v>9.5854144212000012</v>
      </c>
      <c r="AC29" s="7">
        <f t="shared" si="4"/>
        <v>12.848631861800033</v>
      </c>
      <c r="AD29" s="7">
        <f t="shared" si="4"/>
        <v>142.69802482320398</v>
      </c>
      <c r="AE29" s="7">
        <f t="shared" si="4"/>
        <v>89.167530442753105</v>
      </c>
      <c r="AF29" s="7">
        <f t="shared" si="4"/>
        <v>679.63454349399933</v>
      </c>
      <c r="AG29" s="7">
        <f t="shared" si="4"/>
        <v>131.99999941128607</v>
      </c>
      <c r="AH29" s="7">
        <f t="shared" si="4"/>
        <v>314.90500103954014</v>
      </c>
      <c r="AI29" s="7">
        <f t="shared" si="4"/>
        <v>77.167999878382957</v>
      </c>
      <c r="AJ29" s="7">
        <f t="shared" si="4"/>
        <v>27.295019982903018</v>
      </c>
      <c r="AK29" s="7">
        <f t="shared" si="4"/>
        <v>84.127000173538335</v>
      </c>
      <c r="AL29" s="7">
        <f t="shared" si="4"/>
        <v>471.50936879168529</v>
      </c>
      <c r="AM29" s="7">
        <f t="shared" si="10"/>
        <v>52.859882013429186</v>
      </c>
      <c r="AN29" s="7">
        <f t="shared" si="10"/>
        <v>24.700961128090498</v>
      </c>
      <c r="AO29" s="7">
        <f t="shared" si="10"/>
        <v>14.817742878324594</v>
      </c>
      <c r="AP29" s="7">
        <f t="shared" si="10"/>
        <v>30.694055269664943</v>
      </c>
      <c r="AQ29" s="7">
        <f t="shared" si="10"/>
        <v>6.6985625172029293</v>
      </c>
      <c r="AS29" s="13" t="s">
        <v>71</v>
      </c>
      <c r="AT29" s="13" t="str">
        <f t="shared" si="9"/>
        <v>TRA_Hdt_Dis</v>
      </c>
      <c r="AU29" s="13" t="str">
        <f t="shared" si="6"/>
        <v>Road Transport HDTs Diesel</v>
      </c>
      <c r="AV29" s="13" t="s">
        <v>72</v>
      </c>
      <c r="AW29" s="13" t="s">
        <v>73</v>
      </c>
      <c r="AX29" s="13"/>
      <c r="AY29" s="13"/>
    </row>
    <row r="30" spans="1:51">
      <c r="D30" t="s">
        <v>427</v>
      </c>
      <c r="E30" t="str">
        <f>"TRA"&amp;VLOOKUP(B9,$A$31:$B$37,2,FALSE)</f>
        <v>TRAGSLSP95</v>
      </c>
      <c r="F30" t="str">
        <f t="shared" si="7"/>
        <v>THDT</v>
      </c>
      <c r="G30" s="7">
        <f t="shared" si="3"/>
        <v>0</v>
      </c>
      <c r="H30" s="7">
        <f t="shared" si="4"/>
        <v>0</v>
      </c>
      <c r="I30" s="7">
        <f t="shared" si="4"/>
        <v>8.0999999529999991E-2</v>
      </c>
      <c r="J30" s="7">
        <f t="shared" si="4"/>
        <v>0</v>
      </c>
      <c r="K30" s="7">
        <f t="shared" si="4"/>
        <v>9.0594762829999981E-2</v>
      </c>
      <c r="L30" s="7">
        <f t="shared" si="4"/>
        <v>3.8650286392440001</v>
      </c>
      <c r="M30" s="7">
        <f t="shared" si="4"/>
        <v>0</v>
      </c>
      <c r="N30" s="7">
        <f t="shared" si="4"/>
        <v>0.34299999924120017</v>
      </c>
      <c r="O30" s="7">
        <f t="shared" si="4"/>
        <v>2.3590000204529997</v>
      </c>
      <c r="P30" s="7">
        <f t="shared" si="4"/>
        <v>1.4240000103769999</v>
      </c>
      <c r="Q30" s="7">
        <f t="shared" si="4"/>
        <v>2.6434269370000005</v>
      </c>
      <c r="R30" s="7">
        <f t="shared" si="4"/>
        <v>2.6530000046810005</v>
      </c>
      <c r="S30" s="7">
        <f t="shared" si="4"/>
        <v>6.99554571</v>
      </c>
      <c r="T30" s="7">
        <f t="shared" si="4"/>
        <v>0.16200000005000001</v>
      </c>
      <c r="U30" s="7">
        <f t="shared" si="4"/>
        <v>1.888999993281</v>
      </c>
      <c r="V30" s="7">
        <f t="shared" si="4"/>
        <v>3.0000000448590004E-2</v>
      </c>
      <c r="W30" s="7">
        <f t="shared" si="4"/>
        <v>0.70600000092000015</v>
      </c>
      <c r="X30" s="7">
        <f t="shared" si="4"/>
        <v>1.0600000015200002</v>
      </c>
      <c r="Y30" s="7">
        <f t="shared" si="4"/>
        <v>3.0490000141800002</v>
      </c>
      <c r="Z30" s="7">
        <f t="shared" si="4"/>
        <v>2.0572879822289995E-2</v>
      </c>
      <c r="AA30" s="7">
        <f t="shared" si="4"/>
        <v>2.5789999947899998</v>
      </c>
      <c r="AB30" s="7">
        <f t="shared" si="4"/>
        <v>6.3936967869999981E-3</v>
      </c>
      <c r="AC30" s="7">
        <f t="shared" si="4"/>
        <v>0</v>
      </c>
      <c r="AD30" s="7">
        <f t="shared" si="4"/>
        <v>1.0094756491499999</v>
      </c>
      <c r="AE30" s="7">
        <f t="shared" si="4"/>
        <v>8.8735100399999975</v>
      </c>
      <c r="AF30" s="7">
        <f t="shared" si="4"/>
        <v>131.38145519999998</v>
      </c>
      <c r="AG30" s="7">
        <f t="shared" si="4"/>
        <v>0</v>
      </c>
      <c r="AH30" s="7">
        <f t="shared" si="4"/>
        <v>3.2150000279729998</v>
      </c>
      <c r="AI30" s="7">
        <f t="shared" si="4"/>
        <v>1.7919999827999999</v>
      </c>
      <c r="AJ30" s="7">
        <f t="shared" si="4"/>
        <v>2.0000000151999996E-2</v>
      </c>
      <c r="AK30" s="7">
        <f t="shared" si="4"/>
        <v>0</v>
      </c>
      <c r="AL30" s="7">
        <f t="shared" si="4"/>
        <v>1.0086318944600001</v>
      </c>
      <c r="AM30" s="7">
        <f t="shared" si="10"/>
        <v>0.22391271790379744</v>
      </c>
      <c r="AN30" s="7">
        <f t="shared" si="10"/>
        <v>6.5539760469267003E-2</v>
      </c>
      <c r="AO30" s="7">
        <f t="shared" si="10"/>
        <v>0.10962731753433702</v>
      </c>
      <c r="AP30" s="7">
        <f t="shared" si="10"/>
        <v>0.11863223861284229</v>
      </c>
      <c r="AQ30" s="7">
        <f t="shared" si="10"/>
        <v>1.7828678538593691E-2</v>
      </c>
      <c r="AS30" s="13"/>
      <c r="AT30" s="13" t="str">
        <f t="shared" si="9"/>
        <v>TRA_Hdt_Gas</v>
      </c>
      <c r="AU30" s="13" t="str">
        <f t="shared" si="6"/>
        <v>Road Transport HDTs Gasoline</v>
      </c>
      <c r="AV30" s="13" t="s">
        <v>72</v>
      </c>
      <c r="AW30" s="13" t="s">
        <v>73</v>
      </c>
      <c r="AX30" s="13"/>
      <c r="AY30" s="13"/>
    </row>
    <row r="31" spans="1:51">
      <c r="A31" s="9" t="s">
        <v>35</v>
      </c>
      <c r="B31" s="9" t="s">
        <v>50</v>
      </c>
      <c r="D31" t="s">
        <v>104</v>
      </c>
      <c r="E31" t="str">
        <f t="shared" si="11"/>
        <v>TRAGAS</v>
      </c>
      <c r="F31" t="str">
        <f t="shared" si="7"/>
        <v>TLCV</v>
      </c>
      <c r="G31" s="7">
        <f t="shared" si="3"/>
        <v>0</v>
      </c>
      <c r="H31" s="7">
        <f t="shared" si="4"/>
        <v>0</v>
      </c>
      <c r="I31" s="7">
        <f t="shared" si="4"/>
        <v>0</v>
      </c>
      <c r="J31" s="7">
        <f t="shared" si="4"/>
        <v>1.9443520490099997</v>
      </c>
      <c r="K31" s="7">
        <f t="shared" si="4"/>
        <v>0</v>
      </c>
      <c r="L31" s="7">
        <f t="shared" si="4"/>
        <v>0</v>
      </c>
      <c r="M31" s="7">
        <f t="shared" si="4"/>
        <v>14.638840973000001</v>
      </c>
      <c r="N31" s="7">
        <f t="shared" si="4"/>
        <v>0</v>
      </c>
      <c r="O31" s="7">
        <f t="shared" si="4"/>
        <v>0</v>
      </c>
      <c r="P31" s="7">
        <f t="shared" si="4"/>
        <v>0</v>
      </c>
      <c r="Q31" s="7">
        <f t="shared" si="4"/>
        <v>0</v>
      </c>
      <c r="R31" s="7">
        <f t="shared" si="4"/>
        <v>0</v>
      </c>
      <c r="S31" s="7">
        <f t="shared" si="4"/>
        <v>0</v>
      </c>
      <c r="T31" s="7">
        <f t="shared" si="4"/>
        <v>0</v>
      </c>
      <c r="U31" s="7">
        <f t="shared" si="4"/>
        <v>0</v>
      </c>
      <c r="V31" s="7">
        <f t="shared" si="4"/>
        <v>0</v>
      </c>
      <c r="W31" s="7">
        <f t="shared" si="4"/>
        <v>0</v>
      </c>
      <c r="X31" s="7">
        <f t="shared" si="4"/>
        <v>0</v>
      </c>
      <c r="Y31" s="7">
        <f t="shared" si="4"/>
        <v>0</v>
      </c>
      <c r="Z31" s="7">
        <f t="shared" si="4"/>
        <v>0</v>
      </c>
      <c r="AA31" s="7">
        <f t="shared" si="4"/>
        <v>0</v>
      </c>
      <c r="AB31" s="7">
        <f t="shared" si="4"/>
        <v>0</v>
      </c>
      <c r="AC31" s="7">
        <f t="shared" si="4"/>
        <v>0</v>
      </c>
      <c r="AD31" s="7">
        <f t="shared" si="4"/>
        <v>1.1869999809704999</v>
      </c>
      <c r="AE31" s="7">
        <f t="shared" si="4"/>
        <v>0</v>
      </c>
      <c r="AF31" s="7">
        <f t="shared" si="4"/>
        <v>0</v>
      </c>
      <c r="AG31" s="7">
        <f t="shared" si="4"/>
        <v>0</v>
      </c>
      <c r="AH31" s="7">
        <f t="shared" si="4"/>
        <v>0</v>
      </c>
      <c r="AI31" s="7">
        <f t="shared" si="4"/>
        <v>0</v>
      </c>
      <c r="AJ31" s="7">
        <f t="shared" si="4"/>
        <v>0</v>
      </c>
      <c r="AK31" s="7">
        <f t="shared" si="4"/>
        <v>0</v>
      </c>
      <c r="AL31" s="7">
        <f t="shared" si="4"/>
        <v>0.37500000057300004</v>
      </c>
      <c r="AM31" s="7">
        <f t="shared" si="10"/>
        <v>0</v>
      </c>
      <c r="AN31" s="7">
        <f t="shared" si="10"/>
        <v>0</v>
      </c>
      <c r="AO31" s="7">
        <f t="shared" si="10"/>
        <v>0</v>
      </c>
      <c r="AP31" s="7">
        <f t="shared" si="10"/>
        <v>0</v>
      </c>
      <c r="AQ31" s="7">
        <f t="shared" si="10"/>
        <v>0</v>
      </c>
      <c r="AS31" s="13"/>
      <c r="AT31" s="13" t="str">
        <f t="shared" si="9"/>
        <v>TRA_Lcv_Cng</v>
      </c>
      <c r="AU31" s="13" t="str">
        <f t="shared" si="6"/>
        <v>Road Transport LCVs CNG</v>
      </c>
      <c r="AV31" s="13" t="s">
        <v>72</v>
      </c>
      <c r="AW31" s="13" t="s">
        <v>73</v>
      </c>
      <c r="AX31" s="13"/>
      <c r="AY31" s="13"/>
    </row>
    <row r="32" spans="1:51">
      <c r="A32" s="9" t="s">
        <v>36</v>
      </c>
      <c r="B32" s="9" t="s">
        <v>51</v>
      </c>
      <c r="D32" t="s">
        <v>105</v>
      </c>
      <c r="E32" t="str">
        <f t="shared" si="11"/>
        <v>TRADST</v>
      </c>
      <c r="F32" t="str">
        <f t="shared" si="7"/>
        <v>TLCV</v>
      </c>
      <c r="G32" s="7">
        <f t="shared" si="3"/>
        <v>289.83715219000004</v>
      </c>
      <c r="H32" s="7">
        <f t="shared" si="4"/>
        <v>557.67600093999988</v>
      </c>
      <c r="I32" s="7">
        <f t="shared" si="4"/>
        <v>223.82999959999998</v>
      </c>
      <c r="J32" s="7">
        <f t="shared" si="4"/>
        <v>229.10378362299988</v>
      </c>
      <c r="K32" s="7">
        <f t="shared" si="4"/>
        <v>119.00100050000003</v>
      </c>
      <c r="L32" s="7">
        <f t="shared" si="4"/>
        <v>404.94891904100001</v>
      </c>
      <c r="M32" s="7">
        <f t="shared" si="4"/>
        <v>1791.0905032659996</v>
      </c>
      <c r="N32" s="7">
        <f t="shared" si="4"/>
        <v>319.39599979719992</v>
      </c>
      <c r="O32" s="7">
        <f t="shared" si="4"/>
        <v>28.816999973749997</v>
      </c>
      <c r="P32" s="7">
        <f t="shared" si="4"/>
        <v>4034.8460279999995</v>
      </c>
      <c r="Q32" s="7">
        <f t="shared" si="4"/>
        <v>321.67353817000003</v>
      </c>
      <c r="R32" s="7">
        <f t="shared" si="4"/>
        <v>5564.8820338020005</v>
      </c>
      <c r="S32" s="7">
        <f t="shared" si="4"/>
        <v>235.03512775000002</v>
      </c>
      <c r="T32" s="7">
        <f t="shared" si="4"/>
        <v>122.18300023000005</v>
      </c>
      <c r="U32" s="7">
        <f t="shared" si="4"/>
        <v>321.48399966799997</v>
      </c>
      <c r="V32" s="7">
        <f t="shared" si="4"/>
        <v>296.66900073620013</v>
      </c>
      <c r="W32" s="7">
        <f t="shared" si="4"/>
        <v>12.577000009000001</v>
      </c>
      <c r="X32" s="7">
        <f t="shared" si="4"/>
        <v>3588.4349739999989</v>
      </c>
      <c r="Y32" s="7">
        <f t="shared" si="4"/>
        <v>88.089999992799989</v>
      </c>
      <c r="Z32" s="7">
        <f t="shared" si="4"/>
        <v>22.486999766700002</v>
      </c>
      <c r="AA32" s="7">
        <f t="shared" si="4"/>
        <v>26.070000070469998</v>
      </c>
      <c r="AB32" s="7">
        <f t="shared" si="4"/>
        <v>13.832559040000001</v>
      </c>
      <c r="AC32" s="7">
        <f t="shared" si="4"/>
        <v>31.065263429999998</v>
      </c>
      <c r="AD32" s="7">
        <f t="shared" si="4"/>
        <v>817.70499872909988</v>
      </c>
      <c r="AE32" s="7">
        <f t="shared" si="4"/>
        <v>377.04568280356006</v>
      </c>
      <c r="AF32" s="7">
        <f t="shared" si="4"/>
        <v>1441.4962</v>
      </c>
      <c r="AG32" s="7">
        <f t="shared" si="4"/>
        <v>1185.9300026000003</v>
      </c>
      <c r="AH32" s="7">
        <f t="shared" si="4"/>
        <v>370.15100263599999</v>
      </c>
      <c r="AI32" s="7">
        <f t="shared" si="4"/>
        <v>352.15599931100013</v>
      </c>
      <c r="AJ32" s="7">
        <f t="shared" si="4"/>
        <v>57.225999562099993</v>
      </c>
      <c r="AK32" s="7">
        <f t="shared" si="4"/>
        <v>157.44637327668002</v>
      </c>
      <c r="AL32" s="7">
        <f t="shared" si="4"/>
        <v>3120.308629170001</v>
      </c>
      <c r="AM32" s="7">
        <f t="shared" si="10"/>
        <v>53.457072804599122</v>
      </c>
      <c r="AN32" s="7">
        <f t="shared" si="10"/>
        <v>91.289701633270283</v>
      </c>
      <c r="AO32" s="7">
        <f t="shared" si="10"/>
        <v>14.985148087261898</v>
      </c>
      <c r="AP32" s="7">
        <f t="shared" si="10"/>
        <v>113.43895215058103</v>
      </c>
      <c r="AQ32" s="7">
        <f t="shared" si="10"/>
        <v>24.756517383926422</v>
      </c>
      <c r="AS32" s="13"/>
      <c r="AT32" s="13" t="str">
        <f t="shared" si="9"/>
        <v>TRA_Lcv_Dis</v>
      </c>
      <c r="AU32" s="13" t="str">
        <f t="shared" si="6"/>
        <v>Road Transport LCVs Diesel</v>
      </c>
      <c r="AV32" s="13" t="s">
        <v>72</v>
      </c>
      <c r="AW32" s="13" t="s">
        <v>73</v>
      </c>
      <c r="AX32" s="13"/>
      <c r="AY32" s="13"/>
    </row>
    <row r="33" spans="1:52">
      <c r="A33" s="9" t="s">
        <v>37</v>
      </c>
      <c r="B33" s="9" t="s">
        <v>137</v>
      </c>
      <c r="D33" t="s">
        <v>106</v>
      </c>
      <c r="E33" t="str">
        <f t="shared" si="11"/>
        <v>TRAGSLSP95</v>
      </c>
      <c r="F33" t="str">
        <f t="shared" si="7"/>
        <v>TLCV</v>
      </c>
      <c r="G33" s="7">
        <f t="shared" si="3"/>
        <v>18.198849929999998</v>
      </c>
      <c r="H33" s="7">
        <f t="shared" si="4"/>
        <v>28.740999782500005</v>
      </c>
      <c r="I33" s="7">
        <f t="shared" si="4"/>
        <v>19.449999911999999</v>
      </c>
      <c r="J33" s="7">
        <f t="shared" si="4"/>
        <v>95.200863909999995</v>
      </c>
      <c r="K33" s="7">
        <f t="shared" si="4"/>
        <v>6.5056410375790019</v>
      </c>
      <c r="L33" s="7">
        <f t="shared" si="4"/>
        <v>87.489083275900001</v>
      </c>
      <c r="M33" s="7">
        <f t="shared" si="4"/>
        <v>142.07199079290001</v>
      </c>
      <c r="N33" s="7">
        <f t="shared" ref="H33:AL40" si="12">N12</f>
        <v>42.970999570491998</v>
      </c>
      <c r="O33" s="7">
        <f t="shared" si="12"/>
        <v>7.4360000886029995</v>
      </c>
      <c r="P33" s="7">
        <f t="shared" si="12"/>
        <v>602.84299629999998</v>
      </c>
      <c r="Q33" s="7">
        <f t="shared" si="12"/>
        <v>21.669463589432503</v>
      </c>
      <c r="R33" s="7">
        <f t="shared" si="12"/>
        <v>214.65000159999997</v>
      </c>
      <c r="S33" s="7">
        <f t="shared" si="12"/>
        <v>551.92186362000007</v>
      </c>
      <c r="T33" s="7">
        <f t="shared" si="12"/>
        <v>7.88100003</v>
      </c>
      <c r="U33" s="7">
        <f t="shared" si="12"/>
        <v>31.01399999673</v>
      </c>
      <c r="V33" s="7">
        <f t="shared" si="12"/>
        <v>1.0660000087539996</v>
      </c>
      <c r="W33" s="7">
        <f t="shared" si="12"/>
        <v>7.5789999702164028</v>
      </c>
      <c r="X33" s="7">
        <f t="shared" si="12"/>
        <v>265.89799779999998</v>
      </c>
      <c r="Y33" s="7">
        <f t="shared" si="12"/>
        <v>6.4820000290000008</v>
      </c>
      <c r="Z33" s="7">
        <f t="shared" si="12"/>
        <v>1.2710000030999999</v>
      </c>
      <c r="AA33" s="7">
        <f t="shared" si="12"/>
        <v>3.0030000120347</v>
      </c>
      <c r="AB33" s="7">
        <f t="shared" si="12"/>
        <v>5.0464104189999999</v>
      </c>
      <c r="AC33" s="7">
        <f t="shared" si="12"/>
        <v>1.5711049860000001</v>
      </c>
      <c r="AD33" s="7">
        <f t="shared" si="12"/>
        <v>31.468500116000008</v>
      </c>
      <c r="AE33" s="7">
        <f t="shared" si="12"/>
        <v>63.538330333000012</v>
      </c>
      <c r="AF33" s="7">
        <f t="shared" si="12"/>
        <v>585.37737370000002</v>
      </c>
      <c r="AG33" s="7">
        <f t="shared" si="12"/>
        <v>18.27699994</v>
      </c>
      <c r="AH33" s="7">
        <f t="shared" si="12"/>
        <v>182.19100122799998</v>
      </c>
      <c r="AI33" s="7">
        <f t="shared" si="12"/>
        <v>95.459999879999998</v>
      </c>
      <c r="AJ33" s="7">
        <f t="shared" si="12"/>
        <v>6.0870000184629998</v>
      </c>
      <c r="AK33" s="7">
        <f t="shared" si="12"/>
        <v>51.423628088182987</v>
      </c>
      <c r="AL33" s="7">
        <f t="shared" si="12"/>
        <v>175.87564221800002</v>
      </c>
      <c r="AM33" s="7">
        <f t="shared" si="10"/>
        <v>17.665859059004454</v>
      </c>
      <c r="AN33" s="7">
        <f t="shared" si="10"/>
        <v>3.1883879880559669</v>
      </c>
      <c r="AO33" s="7">
        <f t="shared" si="10"/>
        <v>8.649177048578359</v>
      </c>
      <c r="AP33" s="7">
        <f t="shared" si="10"/>
        <v>5.7712387393716984</v>
      </c>
      <c r="AQ33" s="7">
        <f t="shared" si="10"/>
        <v>0.86733219786512727</v>
      </c>
      <c r="AS33" s="13"/>
      <c r="AT33" s="13" t="str">
        <f t="shared" si="9"/>
        <v>TRA_Lcv_Gas</v>
      </c>
      <c r="AU33" s="13" t="str">
        <f t="shared" si="6"/>
        <v>Road Transport LCVs Gasoline</v>
      </c>
      <c r="AV33" s="13" t="s">
        <v>72</v>
      </c>
      <c r="AW33" s="13" t="s">
        <v>73</v>
      </c>
      <c r="AX33" s="13"/>
      <c r="AY33" s="13"/>
    </row>
    <row r="34" spans="1:52">
      <c r="A34" s="9" t="s">
        <v>38</v>
      </c>
      <c r="B34" s="9" t="s">
        <v>38</v>
      </c>
      <c r="D34" t="s">
        <v>107</v>
      </c>
      <c r="E34" t="str">
        <f t="shared" si="11"/>
        <v>TRALPG</v>
      </c>
      <c r="F34" t="str">
        <f t="shared" si="7"/>
        <v>TLCV</v>
      </c>
      <c r="G34" s="7">
        <f t="shared" si="3"/>
        <v>0</v>
      </c>
      <c r="H34" s="7">
        <f t="shared" si="12"/>
        <v>0</v>
      </c>
      <c r="I34" s="7">
        <f t="shared" si="12"/>
        <v>0</v>
      </c>
      <c r="J34" s="7">
        <f t="shared" si="12"/>
        <v>0</v>
      </c>
      <c r="K34" s="7">
        <f t="shared" si="12"/>
        <v>0</v>
      </c>
      <c r="L34" s="7">
        <f t="shared" si="12"/>
        <v>0</v>
      </c>
      <c r="M34" s="7">
        <f t="shared" si="12"/>
        <v>7.1301685619000006</v>
      </c>
      <c r="N34" s="7">
        <f t="shared" si="12"/>
        <v>1.7999999914969998E-2</v>
      </c>
      <c r="O34" s="7">
        <f t="shared" si="12"/>
        <v>0</v>
      </c>
      <c r="P34" s="7">
        <f t="shared" si="12"/>
        <v>0</v>
      </c>
      <c r="Q34" s="7">
        <f t="shared" si="12"/>
        <v>0</v>
      </c>
      <c r="R34" s="7">
        <f t="shared" si="12"/>
        <v>0</v>
      </c>
      <c r="S34" s="7">
        <f t="shared" si="12"/>
        <v>0</v>
      </c>
      <c r="T34" s="7">
        <f t="shared" si="12"/>
        <v>0</v>
      </c>
      <c r="U34" s="7">
        <f t="shared" si="12"/>
        <v>0</v>
      </c>
      <c r="V34" s="7">
        <f t="shared" si="12"/>
        <v>0</v>
      </c>
      <c r="W34" s="7">
        <f t="shared" si="12"/>
        <v>0</v>
      </c>
      <c r="X34" s="7">
        <f t="shared" si="12"/>
        <v>0</v>
      </c>
      <c r="Y34" s="7">
        <f t="shared" si="12"/>
        <v>0</v>
      </c>
      <c r="Z34" s="7">
        <f t="shared" si="12"/>
        <v>0</v>
      </c>
      <c r="AA34" s="7">
        <f t="shared" si="12"/>
        <v>0.64200000290000003</v>
      </c>
      <c r="AB34" s="7">
        <f t="shared" si="12"/>
        <v>0.32422244190000005</v>
      </c>
      <c r="AC34" s="7">
        <f t="shared" si="12"/>
        <v>0</v>
      </c>
      <c r="AD34" s="7">
        <f t="shared" si="12"/>
        <v>16.569000104099999</v>
      </c>
      <c r="AE34" s="7">
        <f t="shared" si="12"/>
        <v>0</v>
      </c>
      <c r="AF34" s="7">
        <f t="shared" si="12"/>
        <v>143.72640799999994</v>
      </c>
      <c r="AG34" s="7">
        <f t="shared" si="12"/>
        <v>0.79299999839999979</v>
      </c>
      <c r="AH34" s="7">
        <f t="shared" si="12"/>
        <v>0</v>
      </c>
      <c r="AI34" s="7">
        <f t="shared" si="12"/>
        <v>0</v>
      </c>
      <c r="AJ34" s="7">
        <f t="shared" si="12"/>
        <v>0</v>
      </c>
      <c r="AK34" s="7">
        <f t="shared" si="12"/>
        <v>0</v>
      </c>
      <c r="AL34" s="7">
        <f t="shared" si="12"/>
        <v>12.452000085000002</v>
      </c>
      <c r="AM34" s="7">
        <f t="shared" si="10"/>
        <v>0</v>
      </c>
      <c r="AN34" s="7">
        <f t="shared" si="10"/>
        <v>0</v>
      </c>
      <c r="AO34" s="7">
        <f t="shared" si="10"/>
        <v>0</v>
      </c>
      <c r="AP34" s="7">
        <f t="shared" si="10"/>
        <v>0</v>
      </c>
      <c r="AQ34" s="7">
        <f t="shared" si="10"/>
        <v>0</v>
      </c>
      <c r="AS34" s="13"/>
      <c r="AT34" s="13" t="str">
        <f t="shared" si="9"/>
        <v>TRA_Lcv_Lpg</v>
      </c>
      <c r="AU34" s="13" t="str">
        <f t="shared" si="6"/>
        <v>Road Transport LCVs LPG</v>
      </c>
      <c r="AV34" s="13" t="s">
        <v>72</v>
      </c>
      <c r="AW34" s="13" t="s">
        <v>73</v>
      </c>
      <c r="AX34" s="13"/>
      <c r="AY34" s="13"/>
    </row>
    <row r="35" spans="1:52">
      <c r="A35" s="9" t="s">
        <v>41</v>
      </c>
      <c r="B35" s="9" t="s">
        <v>50</v>
      </c>
      <c r="D35" t="s">
        <v>428</v>
      </c>
      <c r="E35" t="str">
        <f t="shared" si="11"/>
        <v>TRAGSLSP95</v>
      </c>
      <c r="F35" t="str">
        <f t="shared" si="7"/>
        <v>TMop</v>
      </c>
      <c r="G35" s="7">
        <f t="shared" si="3"/>
        <v>290.14153806000002</v>
      </c>
      <c r="H35" s="7">
        <f t="shared" si="12"/>
        <v>644.30100442800006</v>
      </c>
      <c r="I35" s="7">
        <f t="shared" si="12"/>
        <v>54.983000269999991</v>
      </c>
      <c r="J35" s="7">
        <f t="shared" si="12"/>
        <v>228.4080404</v>
      </c>
      <c r="K35" s="7">
        <f t="shared" si="12"/>
        <v>25.615999699999996</v>
      </c>
      <c r="L35" s="7">
        <f t="shared" si="12"/>
        <v>478.18399968450007</v>
      </c>
      <c r="M35" s="7">
        <f t="shared" si="12"/>
        <v>2163.9508115580006</v>
      </c>
      <c r="N35" s="7">
        <f t="shared" si="12"/>
        <v>153.00000013589994</v>
      </c>
      <c r="O35" s="7">
        <f t="shared" si="12"/>
        <v>0</v>
      </c>
      <c r="P35" s="7">
        <f t="shared" si="12"/>
        <v>2290.2029451816998</v>
      </c>
      <c r="Q35" s="7">
        <f t="shared" si="12"/>
        <v>258.24100226439998</v>
      </c>
      <c r="R35" s="7">
        <f t="shared" si="12"/>
        <v>1730.5020283100002</v>
      </c>
      <c r="S35" s="7">
        <f t="shared" si="12"/>
        <v>229.99999690000007</v>
      </c>
      <c r="T35" s="7">
        <f t="shared" si="12"/>
        <v>76.192999333000017</v>
      </c>
      <c r="U35" s="7">
        <f t="shared" si="12"/>
        <v>579.99900256550052</v>
      </c>
      <c r="V35" s="7">
        <f t="shared" si="12"/>
        <v>2.8590000120300001</v>
      </c>
      <c r="W35" s="7">
        <f t="shared" si="12"/>
        <v>0</v>
      </c>
      <c r="X35" s="7">
        <f t="shared" si="12"/>
        <v>4028.7180389999999</v>
      </c>
      <c r="Y35" s="7">
        <f t="shared" si="12"/>
        <v>37.314999638999993</v>
      </c>
      <c r="Z35" s="7">
        <f t="shared" si="12"/>
        <v>26.338999891900002</v>
      </c>
      <c r="AA35" s="7">
        <f t="shared" si="12"/>
        <v>9.6190001725406464</v>
      </c>
      <c r="AB35" s="7">
        <f t="shared" si="12"/>
        <v>0</v>
      </c>
      <c r="AC35" s="7">
        <f t="shared" si="12"/>
        <v>6.9999999660000006E-2</v>
      </c>
      <c r="AD35" s="7">
        <f t="shared" si="12"/>
        <v>569.03500359999987</v>
      </c>
      <c r="AE35" s="7">
        <f t="shared" si="12"/>
        <v>146.82753971190999</v>
      </c>
      <c r="AF35" s="7">
        <f t="shared" si="12"/>
        <v>922.12606614870003</v>
      </c>
      <c r="AG35" s="7">
        <f t="shared" si="12"/>
        <v>283.37399602767988</v>
      </c>
      <c r="AH35" s="7">
        <f t="shared" si="12"/>
        <v>73.336000261200041</v>
      </c>
      <c r="AI35" s="7">
        <f t="shared" si="12"/>
        <v>172.10320989000999</v>
      </c>
      <c r="AJ35" s="7">
        <f t="shared" si="12"/>
        <v>43.153000125460011</v>
      </c>
      <c r="AK35" s="7">
        <f t="shared" si="12"/>
        <v>28.299999978369993</v>
      </c>
      <c r="AL35" s="7">
        <f>AL14</f>
        <v>118.60499928000002</v>
      </c>
      <c r="AM35" s="7">
        <f t="shared" si="10"/>
        <v>7.3618165842481522</v>
      </c>
      <c r="AN35" s="7">
        <f t="shared" si="10"/>
        <v>30.825129161596205</v>
      </c>
      <c r="AO35" s="7">
        <f t="shared" si="10"/>
        <v>3.6043339202271953</v>
      </c>
      <c r="AP35" s="7">
        <f t="shared" si="10"/>
        <v>55.795963424140695</v>
      </c>
      <c r="AQ35" s="7">
        <f t="shared" si="10"/>
        <v>8.3853116764202156</v>
      </c>
      <c r="AS35" s="13"/>
      <c r="AT35" s="13" t="str">
        <f t="shared" si="9"/>
        <v>TRA_Mop_Gas</v>
      </c>
      <c r="AU35" s="13" t="str">
        <f t="shared" si="6"/>
        <v>Road Transport Mopeds Gasoline</v>
      </c>
      <c r="AV35" s="13" t="s">
        <v>72</v>
      </c>
      <c r="AW35" s="13" t="s">
        <v>73</v>
      </c>
      <c r="AX35" s="13"/>
      <c r="AY35" s="13"/>
    </row>
    <row r="36" spans="1:52">
      <c r="A36" s="9" t="s">
        <v>42</v>
      </c>
      <c r="B36" s="9" t="str">
        <f>B33</f>
        <v>GSLSP95</v>
      </c>
      <c r="D36" t="s">
        <v>429</v>
      </c>
      <c r="E36" t="str">
        <f t="shared" si="11"/>
        <v>TRAGSLSP95</v>
      </c>
      <c r="F36" t="str">
        <f t="shared" si="7"/>
        <v>TMot</v>
      </c>
      <c r="G36" s="7">
        <f t="shared" si="3"/>
        <v>360.97546202999996</v>
      </c>
      <c r="H36" s="7">
        <f t="shared" si="12"/>
        <v>396.16899992900005</v>
      </c>
      <c r="I36" s="7">
        <f t="shared" si="12"/>
        <v>70.386999760000009</v>
      </c>
      <c r="J36" s="7">
        <f t="shared" si="12"/>
        <v>587.33496343160004</v>
      </c>
      <c r="K36" s="7">
        <f t="shared" si="12"/>
        <v>29.384999759059998</v>
      </c>
      <c r="L36" s="7">
        <f t="shared" si="12"/>
        <v>446.10699692999998</v>
      </c>
      <c r="M36" s="7">
        <f t="shared" si="12"/>
        <v>2685.7305125199996</v>
      </c>
      <c r="N36" s="7">
        <f t="shared" si="12"/>
        <v>148.76599956999996</v>
      </c>
      <c r="O36" s="7">
        <f t="shared" si="12"/>
        <v>7.4059038591150008</v>
      </c>
      <c r="P36" s="7">
        <f t="shared" si="12"/>
        <v>2703.7540038999991</v>
      </c>
      <c r="Q36" s="7">
        <f t="shared" si="12"/>
        <v>225.50400044999995</v>
      </c>
      <c r="R36" s="7">
        <f t="shared" si="12"/>
        <v>1994.5180045188006</v>
      </c>
      <c r="S36" s="7">
        <f t="shared" si="12"/>
        <v>1499.1329652700001</v>
      </c>
      <c r="T36" s="7">
        <f t="shared" si="12"/>
        <v>107.5020012976</v>
      </c>
      <c r="U36" s="7">
        <f t="shared" si="12"/>
        <v>139.08400052087899</v>
      </c>
      <c r="V36" s="7">
        <f t="shared" si="12"/>
        <v>35.285999903700016</v>
      </c>
      <c r="W36" s="7">
        <f t="shared" si="12"/>
        <v>11.111999915249001</v>
      </c>
      <c r="X36" s="7">
        <f t="shared" si="12"/>
        <v>6570.9769968000019</v>
      </c>
      <c r="Y36" s="7">
        <f t="shared" si="12"/>
        <v>26.849794227899995</v>
      </c>
      <c r="Z36" s="7">
        <f t="shared" si="12"/>
        <v>15.752999972510004</v>
      </c>
      <c r="AA36" s="7">
        <f t="shared" si="12"/>
        <v>8.6099999990039997</v>
      </c>
      <c r="AB36" s="7">
        <f t="shared" si="12"/>
        <v>7.7610000090000009</v>
      </c>
      <c r="AC36" s="7">
        <f t="shared" si="12"/>
        <v>15.391000150000002</v>
      </c>
      <c r="AD36" s="7">
        <f t="shared" si="12"/>
        <v>681.84300099999996</v>
      </c>
      <c r="AE36" s="7">
        <f t="shared" si="12"/>
        <v>129.62847980971293</v>
      </c>
      <c r="AF36" s="7">
        <f t="shared" si="12"/>
        <v>1013.0140089429999</v>
      </c>
      <c r="AG36" s="7">
        <f t="shared" si="12"/>
        <v>216.00400010000001</v>
      </c>
      <c r="AH36" s="7">
        <f t="shared" si="12"/>
        <v>89.933000035009968</v>
      </c>
      <c r="AI36" s="7">
        <f t="shared" si="12"/>
        <v>303.14278832299999</v>
      </c>
      <c r="AJ36" s="7">
        <f t="shared" si="12"/>
        <v>43.679999728240013</v>
      </c>
      <c r="AK36" s="7">
        <f t="shared" si="12"/>
        <v>59.600000016100019</v>
      </c>
      <c r="AL36" s="7">
        <f t="shared" si="12"/>
        <v>1234.4000016999998</v>
      </c>
      <c r="AM36" s="7">
        <f t="shared" si="10"/>
        <v>47.984095975949955</v>
      </c>
      <c r="AN36" s="7">
        <f t="shared" si="10"/>
        <v>43.491700079240424</v>
      </c>
      <c r="AO36" s="7">
        <f t="shared" si="10"/>
        <v>23.492938567311079</v>
      </c>
      <c r="AP36" s="7">
        <f t="shared" si="10"/>
        <v>78.7234757120913</v>
      </c>
      <c r="AQ36" s="7">
        <f t="shared" si="10"/>
        <v>11.83097915307928</v>
      </c>
      <c r="AS36" s="13"/>
      <c r="AT36" s="13" t="str">
        <f t="shared" si="9"/>
        <v>TRA_Mot_Gas</v>
      </c>
      <c r="AU36" s="13" t="str">
        <f t="shared" si="6"/>
        <v>Road Transport Motorcycles Gasoline</v>
      </c>
      <c r="AV36" s="13" t="s">
        <v>72</v>
      </c>
      <c r="AW36" s="13" t="s">
        <v>73</v>
      </c>
      <c r="AX36" s="13"/>
      <c r="AY36" s="13"/>
    </row>
    <row r="37" spans="1:52">
      <c r="A37" s="9" t="s">
        <v>46</v>
      </c>
      <c r="B37" s="9" t="str">
        <f>B36</f>
        <v>GSLSP95</v>
      </c>
      <c r="D37" t="s">
        <v>430</v>
      </c>
      <c r="E37" t="s">
        <v>126</v>
      </c>
      <c r="F37" t="str">
        <f t="shared" si="7"/>
        <v>TCar</v>
      </c>
      <c r="G37" s="7">
        <f t="shared" si="3"/>
        <v>0</v>
      </c>
      <c r="H37" s="7">
        <f t="shared" si="12"/>
        <v>0</v>
      </c>
      <c r="I37" s="7">
        <f t="shared" si="12"/>
        <v>0</v>
      </c>
      <c r="J37" s="7">
        <f t="shared" si="12"/>
        <v>6.5791233114038015</v>
      </c>
      <c r="K37" s="7">
        <f t="shared" si="12"/>
        <v>0</v>
      </c>
      <c r="L37" s="7">
        <f t="shared" si="12"/>
        <v>0</v>
      </c>
      <c r="M37" s="7">
        <f t="shared" si="12"/>
        <v>67.16092477600003</v>
      </c>
      <c r="N37" s="7">
        <f t="shared" si="12"/>
        <v>0</v>
      </c>
      <c r="O37" s="7">
        <f t="shared" si="12"/>
        <v>0</v>
      </c>
      <c r="P37" s="7">
        <f t="shared" si="12"/>
        <v>0</v>
      </c>
      <c r="Q37" s="7">
        <f t="shared" si="12"/>
        <v>0</v>
      </c>
      <c r="R37" s="7">
        <f t="shared" si="12"/>
        <v>0</v>
      </c>
      <c r="S37" s="7">
        <f t="shared" si="12"/>
        <v>0</v>
      </c>
      <c r="T37" s="7">
        <f t="shared" si="12"/>
        <v>0</v>
      </c>
      <c r="U37" s="7">
        <f t="shared" si="12"/>
        <v>0</v>
      </c>
      <c r="V37" s="7">
        <f t="shared" si="12"/>
        <v>0</v>
      </c>
      <c r="W37" s="7">
        <f t="shared" si="12"/>
        <v>0</v>
      </c>
      <c r="X37" s="7">
        <f t="shared" si="12"/>
        <v>710.01799954179091</v>
      </c>
      <c r="Y37" s="7">
        <f t="shared" si="12"/>
        <v>0</v>
      </c>
      <c r="Z37" s="7">
        <f t="shared" si="12"/>
        <v>0</v>
      </c>
      <c r="AA37" s="7">
        <f t="shared" si="12"/>
        <v>0</v>
      </c>
      <c r="AB37" s="7">
        <f t="shared" si="12"/>
        <v>0</v>
      </c>
      <c r="AC37" s="7">
        <f t="shared" si="12"/>
        <v>0</v>
      </c>
      <c r="AD37" s="7">
        <f t="shared" si="12"/>
        <v>0.91199999454727987</v>
      </c>
      <c r="AE37" s="7">
        <f t="shared" si="12"/>
        <v>0</v>
      </c>
      <c r="AF37" s="7">
        <f t="shared" si="12"/>
        <v>0</v>
      </c>
      <c r="AG37" s="7">
        <f t="shared" si="12"/>
        <v>0</v>
      </c>
      <c r="AH37" s="7">
        <f t="shared" si="12"/>
        <v>0</v>
      </c>
      <c r="AI37" s="7">
        <f t="shared" si="12"/>
        <v>25.010769766802891</v>
      </c>
      <c r="AJ37" s="7">
        <f t="shared" si="12"/>
        <v>0</v>
      </c>
      <c r="AK37" s="7">
        <f t="shared" si="12"/>
        <v>0</v>
      </c>
      <c r="AL37" s="7">
        <f t="shared" si="12"/>
        <v>1.3400000036885995</v>
      </c>
      <c r="AM37" s="7">
        <f t="shared" ref="AM37:AQ42" si="13">AM16</f>
        <v>0</v>
      </c>
      <c r="AN37" s="7">
        <f t="shared" si="13"/>
        <v>0</v>
      </c>
      <c r="AO37" s="7">
        <f t="shared" si="13"/>
        <v>0</v>
      </c>
      <c r="AP37" s="7">
        <f t="shared" si="13"/>
        <v>7.7121460413910388</v>
      </c>
      <c r="AQ37" s="7">
        <f t="shared" si="13"/>
        <v>0</v>
      </c>
      <c r="AS37" s="13"/>
      <c r="AT37" s="13" t="str">
        <f t="shared" si="9"/>
        <v>\I:</v>
      </c>
      <c r="AU37" s="13" t="str">
        <f t="shared" si="6"/>
        <v>Road Transport Cars CNG</v>
      </c>
      <c r="AV37" s="13" t="s">
        <v>72</v>
      </c>
      <c r="AW37" s="13" t="s">
        <v>73</v>
      </c>
      <c r="AX37" s="13"/>
      <c r="AY37" s="13"/>
    </row>
    <row r="38" spans="1:52">
      <c r="D38" t="s">
        <v>431</v>
      </c>
      <c r="E38" t="s">
        <v>126</v>
      </c>
      <c r="F38" t="str">
        <f t="shared" si="7"/>
        <v>TCar</v>
      </c>
      <c r="G38" s="7">
        <f t="shared" si="3"/>
        <v>2624.4820118980788</v>
      </c>
      <c r="H38" s="7">
        <f t="shared" si="12"/>
        <v>3245.4689598923028</v>
      </c>
      <c r="I38" s="7">
        <f t="shared" si="12"/>
        <v>948.03199673999961</v>
      </c>
      <c r="J38" s="7">
        <f t="shared" si="12"/>
        <v>741.90171484239988</v>
      </c>
      <c r="K38" s="7">
        <f t="shared" si="12"/>
        <v>56.243999745599993</v>
      </c>
      <c r="L38" s="7">
        <f t="shared" si="12"/>
        <v>1205.9999955900005</v>
      </c>
      <c r="M38" s="7">
        <f t="shared" si="12"/>
        <v>11022.899575450003</v>
      </c>
      <c r="N38" s="7">
        <f t="shared" si="12"/>
        <v>553.4576224916002</v>
      </c>
      <c r="O38" s="7">
        <f t="shared" si="12"/>
        <v>114.81740328337004</v>
      </c>
      <c r="P38" s="7">
        <f t="shared" si="12"/>
        <v>11466.839067101395</v>
      </c>
      <c r="Q38" s="7">
        <f t="shared" si="12"/>
        <v>554.00000652412996</v>
      </c>
      <c r="R38" s="7">
        <f t="shared" si="12"/>
        <v>18719.833144250999</v>
      </c>
      <c r="S38" s="7">
        <f t="shared" si="12"/>
        <v>143.80721490414001</v>
      </c>
      <c r="T38" s="7">
        <f t="shared" si="12"/>
        <v>501.36299712899995</v>
      </c>
      <c r="U38" s="7">
        <f t="shared" si="12"/>
        <v>619.80700029599984</v>
      </c>
      <c r="V38" s="7">
        <f t="shared" si="12"/>
        <v>496.31599861770007</v>
      </c>
      <c r="W38" s="7">
        <f t="shared" si="12"/>
        <v>37.752000020893291</v>
      </c>
      <c r="X38" s="7">
        <f t="shared" si="12"/>
        <v>14334.668973296246</v>
      </c>
      <c r="Y38" s="7">
        <f t="shared" si="12"/>
        <v>570.40143676799994</v>
      </c>
      <c r="Z38" s="7">
        <f t="shared" si="12"/>
        <v>215.89999885321993</v>
      </c>
      <c r="AA38" s="7">
        <f t="shared" si="12"/>
        <v>167.24800026281997</v>
      </c>
      <c r="AB38" s="7">
        <f t="shared" si="12"/>
        <v>71.910000117999999</v>
      </c>
      <c r="AC38" s="7">
        <f t="shared" si="12"/>
        <v>67.605007855000011</v>
      </c>
      <c r="AD38" s="7">
        <f t="shared" si="12"/>
        <v>1298.0000065193203</v>
      </c>
      <c r="AE38" s="7">
        <f t="shared" si="12"/>
        <v>691.26667086325017</v>
      </c>
      <c r="AF38" s="7">
        <f t="shared" si="12"/>
        <v>3871.0000221307987</v>
      </c>
      <c r="AG38" s="7">
        <f t="shared" si="12"/>
        <v>2077.0000066999987</v>
      </c>
      <c r="AH38" s="7">
        <f t="shared" si="12"/>
        <v>1485.0149976501007</v>
      </c>
      <c r="AI38" s="7">
        <f t="shared" si="12"/>
        <v>640.31170655035987</v>
      </c>
      <c r="AJ38" s="7">
        <f t="shared" si="12"/>
        <v>375.83899765572016</v>
      </c>
      <c r="AK38" s="7">
        <f t="shared" si="12"/>
        <v>432.04730353587013</v>
      </c>
      <c r="AL38" s="7">
        <f t="shared" si="12"/>
        <v>8207.0000522523042</v>
      </c>
      <c r="AM38" s="7">
        <f t="shared" si="13"/>
        <v>32.70793106779437</v>
      </c>
      <c r="AN38" s="7">
        <f t="shared" si="13"/>
        <v>374.59612492500116</v>
      </c>
      <c r="AO38" s="7">
        <f t="shared" si="13"/>
        <v>9.1687248284325218</v>
      </c>
      <c r="AP38" s="7">
        <f t="shared" si="13"/>
        <v>465.48286532764325</v>
      </c>
      <c r="AQ38" s="7">
        <f t="shared" si="13"/>
        <v>101.58534109259804</v>
      </c>
      <c r="AS38" s="13"/>
      <c r="AT38" s="13" t="str">
        <f t="shared" si="9"/>
        <v>\I:</v>
      </c>
      <c r="AU38" s="13" t="str">
        <f t="shared" si="6"/>
        <v>Road Transport Cars Diesel</v>
      </c>
      <c r="AV38" s="13" t="s">
        <v>72</v>
      </c>
      <c r="AW38" s="13" t="s">
        <v>73</v>
      </c>
      <c r="AX38" s="13"/>
      <c r="AY38" s="13"/>
    </row>
    <row r="39" spans="1:52">
      <c r="A39" s="9" t="s">
        <v>113</v>
      </c>
      <c r="B39" s="9" t="s">
        <v>118</v>
      </c>
      <c r="D39" t="s">
        <v>432</v>
      </c>
      <c r="E39" t="s">
        <v>126</v>
      </c>
      <c r="F39" t="str">
        <f t="shared" si="7"/>
        <v>TCar</v>
      </c>
      <c r="G39" s="7">
        <f t="shared" si="3"/>
        <v>0</v>
      </c>
      <c r="H39" s="7">
        <f t="shared" si="12"/>
        <v>0</v>
      </c>
      <c r="I39" s="7">
        <f t="shared" si="12"/>
        <v>0</v>
      </c>
      <c r="J39" s="7">
        <f t="shared" si="12"/>
        <v>3.2003293800000003</v>
      </c>
      <c r="K39" s="7">
        <f t="shared" si="12"/>
        <v>0</v>
      </c>
      <c r="L39" s="7">
        <f t="shared" si="12"/>
        <v>0</v>
      </c>
      <c r="M39" s="7">
        <f t="shared" si="12"/>
        <v>0</v>
      </c>
      <c r="N39" s="7">
        <f t="shared" si="12"/>
        <v>0</v>
      </c>
      <c r="O39" s="7">
        <f t="shared" si="12"/>
        <v>0</v>
      </c>
      <c r="P39" s="7">
        <f t="shared" si="12"/>
        <v>0</v>
      </c>
      <c r="Q39" s="7">
        <f t="shared" si="12"/>
        <v>0</v>
      </c>
      <c r="R39" s="7">
        <f t="shared" si="12"/>
        <v>0</v>
      </c>
      <c r="S39" s="7">
        <f t="shared" si="12"/>
        <v>0</v>
      </c>
      <c r="T39" s="7">
        <f t="shared" si="12"/>
        <v>0</v>
      </c>
      <c r="U39" s="7">
        <f t="shared" si="12"/>
        <v>0</v>
      </c>
      <c r="V39" s="7">
        <f t="shared" si="12"/>
        <v>0</v>
      </c>
      <c r="W39" s="7">
        <f t="shared" si="12"/>
        <v>0</v>
      </c>
      <c r="X39" s="7">
        <f t="shared" si="12"/>
        <v>0</v>
      </c>
      <c r="Y39" s="7">
        <f t="shared" si="12"/>
        <v>0</v>
      </c>
      <c r="Z39" s="7">
        <f t="shared" si="12"/>
        <v>0</v>
      </c>
      <c r="AA39" s="7">
        <f t="shared" si="12"/>
        <v>0</v>
      </c>
      <c r="AB39" s="7">
        <f t="shared" si="12"/>
        <v>0</v>
      </c>
      <c r="AC39" s="7">
        <f t="shared" si="12"/>
        <v>0</v>
      </c>
      <c r="AD39" s="7">
        <f t="shared" si="12"/>
        <v>0</v>
      </c>
      <c r="AE39" s="7">
        <f t="shared" si="12"/>
        <v>0</v>
      </c>
      <c r="AF39" s="7">
        <f t="shared" si="12"/>
        <v>0</v>
      </c>
      <c r="AG39" s="7">
        <f t="shared" si="12"/>
        <v>0</v>
      </c>
      <c r="AH39" s="7">
        <f t="shared" si="12"/>
        <v>0</v>
      </c>
      <c r="AI39" s="7">
        <f t="shared" si="12"/>
        <v>204.49166034729299</v>
      </c>
      <c r="AJ39" s="7">
        <f t="shared" si="12"/>
        <v>0</v>
      </c>
      <c r="AK39" s="7">
        <f t="shared" si="12"/>
        <v>0</v>
      </c>
      <c r="AL39" s="7">
        <f t="shared" si="12"/>
        <v>0</v>
      </c>
      <c r="AM39" s="7">
        <f t="shared" si="13"/>
        <v>0</v>
      </c>
      <c r="AN39" s="7">
        <f t="shared" si="13"/>
        <v>0</v>
      </c>
      <c r="AO39" s="7">
        <f t="shared" si="13"/>
        <v>0</v>
      </c>
      <c r="AP39" s="7">
        <f t="shared" si="13"/>
        <v>0</v>
      </c>
      <c r="AQ39" s="7">
        <f t="shared" si="13"/>
        <v>0</v>
      </c>
      <c r="AS39" s="13"/>
      <c r="AT39" s="13" t="str">
        <f t="shared" si="9"/>
        <v>\I:</v>
      </c>
      <c r="AU39" s="13" t="str">
        <f t="shared" si="6"/>
        <v>Road Transport Cars Flexi Fuel</v>
      </c>
      <c r="AV39" s="13" t="s">
        <v>72</v>
      </c>
      <c r="AW39" s="13" t="s">
        <v>73</v>
      </c>
      <c r="AX39" s="13"/>
      <c r="AY39" s="13"/>
    </row>
    <row r="40" spans="1:52">
      <c r="A40" s="9" t="s">
        <v>112</v>
      </c>
      <c r="B40" s="9" t="s">
        <v>119</v>
      </c>
      <c r="D40" t="s">
        <v>433</v>
      </c>
      <c r="E40" t="s">
        <v>126</v>
      </c>
      <c r="F40" t="str">
        <f t="shared" si="7"/>
        <v>TCar</v>
      </c>
      <c r="G40" s="7">
        <f t="shared" si="3"/>
        <v>2032.4440174999988</v>
      </c>
      <c r="H40" s="7">
        <f t="shared" si="12"/>
        <v>2057.319997094</v>
      </c>
      <c r="I40" s="7">
        <f t="shared" si="12"/>
        <v>1553.0470037499986</v>
      </c>
      <c r="J40" s="7">
        <f t="shared" si="12"/>
        <v>3324.143649136</v>
      </c>
      <c r="K40" s="7">
        <f t="shared" si="12"/>
        <v>478.59199761000042</v>
      </c>
      <c r="L40" s="7">
        <f t="shared" si="12"/>
        <v>3285.0000175282016</v>
      </c>
      <c r="M40" s="7">
        <f t="shared" si="12"/>
        <v>30162.082590036993</v>
      </c>
      <c r="N40" s="7">
        <f t="shared" si="12"/>
        <v>1693.2009931642992</v>
      </c>
      <c r="O40" s="7">
        <f t="shared" si="12"/>
        <v>307.31299921783994</v>
      </c>
      <c r="P40" s="7">
        <f t="shared" si="12"/>
        <v>10677.00706116501</v>
      </c>
      <c r="Q40" s="7">
        <f t="shared" si="12"/>
        <v>2302.0000141768887</v>
      </c>
      <c r="R40" s="7">
        <f t="shared" si="12"/>
        <v>12455.195994940004</v>
      </c>
      <c r="S40" s="7">
        <f t="shared" si="12"/>
        <v>5066.1873388010199</v>
      </c>
      <c r="T40" s="7">
        <f t="shared" si="12"/>
        <v>943.03399744400008</v>
      </c>
      <c r="U40" s="7">
        <f t="shared" si="12"/>
        <v>2359.4080159120699</v>
      </c>
      <c r="V40" s="7">
        <f t="shared" si="12"/>
        <v>1402.9610126906298</v>
      </c>
      <c r="W40" s="7">
        <f t="shared" si="12"/>
        <v>166.28600047653791</v>
      </c>
      <c r="X40" s="7">
        <f t="shared" si="12"/>
        <v>20259.459120593187</v>
      </c>
      <c r="Y40" s="7">
        <f t="shared" si="12"/>
        <v>1155.1213320184004</v>
      </c>
      <c r="Z40" s="7">
        <f t="shared" si="12"/>
        <v>121.10000021812002</v>
      </c>
      <c r="AA40" s="7">
        <f t="shared" si="12"/>
        <v>324.05699900284998</v>
      </c>
      <c r="AB40" s="7">
        <f t="shared" si="12"/>
        <v>227.17999918100011</v>
      </c>
      <c r="AC40" s="7">
        <f t="shared" si="12"/>
        <v>173.3549925251001</v>
      </c>
      <c r="AD40" s="7">
        <f t="shared" si="12"/>
        <v>6170.0000195909988</v>
      </c>
      <c r="AE40" s="7">
        <f t="shared" si="12"/>
        <v>1584.8542505132903</v>
      </c>
      <c r="AF40" s="7">
        <f t="shared" si="12"/>
        <v>10517.000097200003</v>
      </c>
      <c r="AG40" s="7">
        <f t="shared" si="12"/>
        <v>2569.0000012343003</v>
      </c>
      <c r="AH40" s="7">
        <f t="shared" si="12"/>
        <v>3566.5189973830011</v>
      </c>
      <c r="AI40" s="7">
        <f t="shared" si="12"/>
        <v>3465.7014387400004</v>
      </c>
      <c r="AJ40" s="7">
        <f t="shared" si="12"/>
        <v>706.14999875999968</v>
      </c>
      <c r="AK40" s="7">
        <f t="shared" ref="H40:AL42" si="14">AK19</f>
        <v>1183.1583133729393</v>
      </c>
      <c r="AL40" s="7">
        <f t="shared" si="14"/>
        <v>20099.000061305996</v>
      </c>
      <c r="AM40" s="7">
        <f t="shared" si="13"/>
        <v>162.15801074949206</v>
      </c>
      <c r="AN40" s="7">
        <f t="shared" si="13"/>
        <v>381.51989066530319</v>
      </c>
      <c r="AO40" s="7">
        <f t="shared" si="13"/>
        <v>79.39230920687919</v>
      </c>
      <c r="AP40" s="7">
        <f t="shared" si="13"/>
        <v>690.58169240907421</v>
      </c>
      <c r="AQ40" s="7">
        <f t="shared" si="13"/>
        <v>103.78425917410399</v>
      </c>
      <c r="AS40" s="13"/>
      <c r="AT40" s="13" t="str">
        <f t="shared" si="9"/>
        <v>\I:</v>
      </c>
      <c r="AU40" s="13" t="str">
        <f t="shared" si="6"/>
        <v>Road Transport Cars Gasoline</v>
      </c>
      <c r="AV40" s="13" t="s">
        <v>72</v>
      </c>
      <c r="AW40" s="13" t="s">
        <v>73</v>
      </c>
      <c r="AX40" s="13"/>
      <c r="AY40" s="13"/>
    </row>
    <row r="41" spans="1:52">
      <c r="A41" s="9" t="s">
        <v>114</v>
      </c>
      <c r="B41" s="9" t="s">
        <v>120</v>
      </c>
      <c r="D41" t="s">
        <v>434</v>
      </c>
      <c r="E41" t="s">
        <v>126</v>
      </c>
      <c r="F41" t="str">
        <f t="shared" si="7"/>
        <v>TCar</v>
      </c>
      <c r="G41" s="7">
        <f t="shared" si="3"/>
        <v>0</v>
      </c>
      <c r="H41" s="7">
        <f t="shared" si="14"/>
        <v>35.853000078699992</v>
      </c>
      <c r="I41" s="7">
        <f t="shared" si="14"/>
        <v>98.294998732020019</v>
      </c>
      <c r="J41" s="7">
        <f t="shared" si="14"/>
        <v>0</v>
      </c>
      <c r="K41" s="7">
        <f t="shared" si="14"/>
        <v>0</v>
      </c>
      <c r="L41" s="7">
        <f t="shared" si="14"/>
        <v>0</v>
      </c>
      <c r="M41" s="7">
        <f t="shared" si="14"/>
        <v>408.08357196599979</v>
      </c>
      <c r="N41" s="7">
        <f>N20</f>
        <v>1.3999999983999997E-2</v>
      </c>
      <c r="O41" s="7">
        <f t="shared" si="14"/>
        <v>0</v>
      </c>
      <c r="P41" s="7">
        <f t="shared" si="14"/>
        <v>0</v>
      </c>
      <c r="Q41" s="7">
        <f t="shared" si="14"/>
        <v>0</v>
      </c>
      <c r="R41" s="7">
        <f t="shared" si="14"/>
        <v>213.99999994712007</v>
      </c>
      <c r="S41" s="7">
        <f t="shared" si="14"/>
        <v>6.8784795546105002</v>
      </c>
      <c r="T41" s="7">
        <f t="shared" si="14"/>
        <v>47.791999864800019</v>
      </c>
      <c r="U41" s="7">
        <f t="shared" si="14"/>
        <v>4.7650000209999996</v>
      </c>
      <c r="V41" s="7">
        <f t="shared" si="14"/>
        <v>0.6200000079889999</v>
      </c>
      <c r="W41" s="7">
        <f t="shared" si="14"/>
        <v>0</v>
      </c>
      <c r="X41" s="7">
        <f t="shared" si="14"/>
        <v>2114.3889958986683</v>
      </c>
      <c r="Y41" s="7">
        <f t="shared" si="14"/>
        <v>0</v>
      </c>
      <c r="Z41" s="7">
        <f t="shared" si="14"/>
        <v>0</v>
      </c>
      <c r="AA41" s="7">
        <f t="shared" si="14"/>
        <v>15.574999992240699</v>
      </c>
      <c r="AB41" s="7">
        <f t="shared" si="14"/>
        <v>11.099999964000002</v>
      </c>
      <c r="AC41" s="7">
        <f t="shared" si="14"/>
        <v>0</v>
      </c>
      <c r="AD41" s="7">
        <f t="shared" si="14"/>
        <v>211.00000070400003</v>
      </c>
      <c r="AE41" s="7">
        <f t="shared" si="14"/>
        <v>0</v>
      </c>
      <c r="AF41" s="7">
        <f t="shared" si="14"/>
        <v>2478.0000100000016</v>
      </c>
      <c r="AG41" s="7">
        <f t="shared" si="14"/>
        <v>38.000000305819995</v>
      </c>
      <c r="AH41" s="7">
        <f t="shared" si="14"/>
        <v>212.50099932199996</v>
      </c>
      <c r="AI41" s="7">
        <f t="shared" si="14"/>
        <v>0</v>
      </c>
      <c r="AJ41" s="7">
        <f t="shared" si="14"/>
        <v>0</v>
      </c>
      <c r="AK41" s="7">
        <f t="shared" si="14"/>
        <v>53.894380738999992</v>
      </c>
      <c r="AL41" s="7">
        <f t="shared" si="14"/>
        <v>26.000000029799995</v>
      </c>
      <c r="AM41" s="7">
        <f t="shared" si="13"/>
        <v>0</v>
      </c>
      <c r="AN41" s="7">
        <f t="shared" si="13"/>
        <v>0</v>
      </c>
      <c r="AO41" s="7">
        <f t="shared" si="13"/>
        <v>0</v>
      </c>
      <c r="AP41" s="7">
        <f t="shared" si="13"/>
        <v>244.82860742502018</v>
      </c>
      <c r="AQ41" s="7">
        <f t="shared" si="13"/>
        <v>9.5852856949100556</v>
      </c>
      <c r="AS41" s="13"/>
      <c r="AT41" s="13" t="str">
        <f t="shared" si="9"/>
        <v>\I:</v>
      </c>
      <c r="AU41" s="13" t="str">
        <f t="shared" si="6"/>
        <v>Road Transport Cars LPG</v>
      </c>
      <c r="AV41" s="13" t="s">
        <v>72</v>
      </c>
      <c r="AW41" s="13" t="s">
        <v>73</v>
      </c>
      <c r="AX41" s="13"/>
      <c r="AY41" s="13"/>
    </row>
    <row r="42" spans="1:52">
      <c r="A42" s="9" t="s">
        <v>115</v>
      </c>
      <c r="B42" s="9" t="s">
        <v>122</v>
      </c>
      <c r="D42" t="s">
        <v>435</v>
      </c>
      <c r="E42" t="s">
        <v>126</v>
      </c>
      <c r="F42" t="str">
        <f t="shared" si="7"/>
        <v>TCar</v>
      </c>
      <c r="G42" s="7">
        <f t="shared" si="3"/>
        <v>0</v>
      </c>
      <c r="H42" s="7">
        <f t="shared" si="14"/>
        <v>0</v>
      </c>
      <c r="I42" s="7">
        <f t="shared" si="14"/>
        <v>0</v>
      </c>
      <c r="J42" s="7">
        <f t="shared" si="14"/>
        <v>0</v>
      </c>
      <c r="K42" s="7">
        <f t="shared" si="14"/>
        <v>0</v>
      </c>
      <c r="L42" s="7">
        <f t="shared" si="14"/>
        <v>4.9999999817279015</v>
      </c>
      <c r="M42" s="7">
        <f t="shared" si="14"/>
        <v>0</v>
      </c>
      <c r="N42" s="7">
        <f t="shared" si="14"/>
        <v>0.34799999981420027</v>
      </c>
      <c r="O42" s="7">
        <f t="shared" si="14"/>
        <v>0</v>
      </c>
      <c r="P42" s="7">
        <f t="shared" si="14"/>
        <v>0</v>
      </c>
      <c r="Q42" s="7">
        <f t="shared" si="14"/>
        <v>0</v>
      </c>
      <c r="R42" s="7">
        <f t="shared" si="14"/>
        <v>0</v>
      </c>
      <c r="S42" s="7">
        <f t="shared" si="14"/>
        <v>0</v>
      </c>
      <c r="T42" s="7">
        <f t="shared" si="14"/>
        <v>0</v>
      </c>
      <c r="U42" s="7">
        <f t="shared" si="14"/>
        <v>0</v>
      </c>
      <c r="V42" s="7">
        <f t="shared" si="14"/>
        <v>0</v>
      </c>
      <c r="W42" s="7">
        <f t="shared" si="14"/>
        <v>0.5449999857504001</v>
      </c>
      <c r="X42" s="7">
        <f t="shared" si="14"/>
        <v>0</v>
      </c>
      <c r="Y42" s="7">
        <f t="shared" si="14"/>
        <v>0</v>
      </c>
      <c r="Z42" s="7">
        <f t="shared" si="14"/>
        <v>0</v>
      </c>
      <c r="AA42" s="7">
        <f t="shared" si="14"/>
        <v>0</v>
      </c>
      <c r="AB42" s="7">
        <f t="shared" si="14"/>
        <v>0</v>
      </c>
      <c r="AC42" s="7">
        <f t="shared" si="14"/>
        <v>0</v>
      </c>
      <c r="AD42" s="7">
        <f t="shared" si="14"/>
        <v>56.000000893919996</v>
      </c>
      <c r="AE42" s="7">
        <f t="shared" si="14"/>
        <v>0</v>
      </c>
      <c r="AF42" s="7">
        <f t="shared" si="14"/>
        <v>374.00000075480989</v>
      </c>
      <c r="AG42" s="7">
        <f t="shared" si="14"/>
        <v>7.9999999635880048</v>
      </c>
      <c r="AH42" s="7">
        <f t="shared" si="14"/>
        <v>0</v>
      </c>
      <c r="AI42" s="7">
        <f t="shared" si="14"/>
        <v>19.417170096270002</v>
      </c>
      <c r="AJ42" s="7">
        <f t="shared" si="14"/>
        <v>0</v>
      </c>
      <c r="AK42" s="7">
        <f t="shared" si="14"/>
        <v>0</v>
      </c>
      <c r="AL42" s="7">
        <f t="shared" si="14"/>
        <v>2.0000000049490012</v>
      </c>
      <c r="AM42" s="7">
        <f t="shared" si="13"/>
        <v>0</v>
      </c>
      <c r="AN42" s="7">
        <f t="shared" si="13"/>
        <v>0</v>
      </c>
      <c r="AO42" s="7">
        <f t="shared" si="13"/>
        <v>0</v>
      </c>
      <c r="AP42" s="7">
        <f t="shared" si="13"/>
        <v>0</v>
      </c>
      <c r="AQ42" s="7">
        <f t="shared" si="13"/>
        <v>0</v>
      </c>
      <c r="AS42" s="13"/>
      <c r="AT42" s="13" t="str">
        <f t="shared" si="9"/>
        <v>\I:</v>
      </c>
      <c r="AU42" s="13" t="str">
        <f t="shared" si="6"/>
        <v>Road Transport Cars Other</v>
      </c>
      <c r="AV42" s="13" t="s">
        <v>72</v>
      </c>
      <c r="AW42" s="13" t="s">
        <v>73</v>
      </c>
      <c r="AX42" s="13"/>
      <c r="AY42" s="13"/>
    </row>
    <row r="43" spans="1:52">
      <c r="A43" s="9" t="s">
        <v>116</v>
      </c>
      <c r="B43" s="9" t="s">
        <v>121</v>
      </c>
    </row>
    <row r="44" spans="1:52">
      <c r="A44" s="9" t="s">
        <v>117</v>
      </c>
      <c r="B44" s="9" t="s">
        <v>123</v>
      </c>
      <c r="F44" s="10" t="s">
        <v>103</v>
      </c>
      <c r="G44" s="10"/>
      <c r="AS44" s="12" t="s">
        <v>374</v>
      </c>
      <c r="AT44" s="12"/>
      <c r="AU44" s="13"/>
      <c r="AV44" s="13"/>
      <c r="AW44" s="13"/>
      <c r="AX44" s="13"/>
      <c r="AY44" s="13"/>
      <c r="AZ44" s="13"/>
    </row>
    <row r="45" spans="1:52" ht="14.65" thickBot="1">
      <c r="F45" s="14" t="s">
        <v>82</v>
      </c>
      <c r="G45" s="15" t="str">
        <f>G24</f>
        <v>AT</v>
      </c>
      <c r="H45" s="15" t="str">
        <f t="shared" ref="H45:AL45" si="15">H24</f>
        <v>BE</v>
      </c>
      <c r="I45" s="15" t="str">
        <f t="shared" si="15"/>
        <v>BG</v>
      </c>
      <c r="J45" s="15" t="str">
        <f t="shared" si="15"/>
        <v>CH</v>
      </c>
      <c r="K45" s="15" t="str">
        <f t="shared" si="15"/>
        <v>CY</v>
      </c>
      <c r="L45" s="15" t="str">
        <f t="shared" si="15"/>
        <v>CZ</v>
      </c>
      <c r="M45" s="15" t="str">
        <f t="shared" si="15"/>
        <v>DE</v>
      </c>
      <c r="N45" s="15" t="str">
        <f t="shared" si="15"/>
        <v>DK</v>
      </c>
      <c r="O45" s="15" t="str">
        <f t="shared" si="15"/>
        <v>EE</v>
      </c>
      <c r="P45" s="15" t="str">
        <f t="shared" si="15"/>
        <v>ES</v>
      </c>
      <c r="Q45" s="15" t="str">
        <f t="shared" si="15"/>
        <v>FI</v>
      </c>
      <c r="R45" s="15" t="str">
        <f t="shared" si="15"/>
        <v>FR</v>
      </c>
      <c r="S45" s="15" t="str">
        <f t="shared" si="15"/>
        <v>EL</v>
      </c>
      <c r="T45" s="15" t="str">
        <f t="shared" si="15"/>
        <v>HR</v>
      </c>
      <c r="U45" s="15" t="str">
        <f t="shared" si="15"/>
        <v>HU</v>
      </c>
      <c r="V45" s="15" t="str">
        <f t="shared" si="15"/>
        <v>IE</v>
      </c>
      <c r="W45" s="15" t="str">
        <f t="shared" si="15"/>
        <v>IS</v>
      </c>
      <c r="X45" s="15" t="str">
        <f t="shared" si="15"/>
        <v>IT</v>
      </c>
      <c r="Y45" s="15" t="str">
        <f t="shared" si="15"/>
        <v>LT</v>
      </c>
      <c r="Z45" s="15" t="str">
        <f t="shared" si="15"/>
        <v>LU</v>
      </c>
      <c r="AA45" s="15" t="str">
        <f t="shared" si="15"/>
        <v>LV</v>
      </c>
      <c r="AB45" s="15" t="str">
        <f t="shared" si="15"/>
        <v>MK</v>
      </c>
      <c r="AC45" s="15" t="str">
        <f t="shared" si="15"/>
        <v>MT</v>
      </c>
      <c r="AD45" s="15" t="str">
        <f t="shared" si="15"/>
        <v>NL</v>
      </c>
      <c r="AE45" s="15" t="str">
        <f t="shared" si="15"/>
        <v>NO</v>
      </c>
      <c r="AF45" s="15" t="str">
        <f t="shared" si="15"/>
        <v>PL</v>
      </c>
      <c r="AG45" s="15" t="str">
        <f t="shared" si="15"/>
        <v>PT</v>
      </c>
      <c r="AH45" s="15" t="str">
        <f t="shared" si="15"/>
        <v>RO</v>
      </c>
      <c r="AI45" s="15" t="str">
        <f t="shared" si="15"/>
        <v>SE</v>
      </c>
      <c r="AJ45" s="15" t="str">
        <f t="shared" si="15"/>
        <v>SI</v>
      </c>
      <c r="AK45" s="15" t="str">
        <f t="shared" si="15"/>
        <v>SK</v>
      </c>
      <c r="AL45" s="15" t="str">
        <f t="shared" si="15"/>
        <v>UK</v>
      </c>
      <c r="AM45" s="15" t="s">
        <v>127</v>
      </c>
      <c r="AN45" s="15" t="s">
        <v>128</v>
      </c>
      <c r="AO45" s="15" t="s">
        <v>129</v>
      </c>
      <c r="AP45" s="15" t="s">
        <v>130</v>
      </c>
      <c r="AQ45" s="15" t="s">
        <v>131</v>
      </c>
      <c r="AS45" s="14" t="s">
        <v>81</v>
      </c>
      <c r="AT45" s="14" t="s">
        <v>82</v>
      </c>
      <c r="AU45" s="14" t="s">
        <v>83</v>
      </c>
      <c r="AV45" s="14" t="s">
        <v>84</v>
      </c>
      <c r="AW45" s="14" t="s">
        <v>85</v>
      </c>
      <c r="AX45" s="14" t="s">
        <v>86</v>
      </c>
      <c r="AY45" s="14" t="s">
        <v>87</v>
      </c>
      <c r="AZ45" s="14" t="s">
        <v>88</v>
      </c>
    </row>
    <row r="46" spans="1:52">
      <c r="F46" t="str">
        <f t="shared" ref="F46:F51" si="16">AT46</f>
        <v>TBus</v>
      </c>
      <c r="G46" s="4">
        <f>SUMPRODUCT(G79:G86,Occupancy!G77:G84,kmPerVeh!G81:G88)/1000</f>
        <v>23.103352784365121</v>
      </c>
      <c r="H46" s="3">
        <f>SUMPRODUCT(H79:H86,Occupancy!H77:H84,kmPerVeh!H81:H88)/1000</f>
        <v>33.975071134220144</v>
      </c>
      <c r="I46" s="3">
        <f>SUMPRODUCT(I79:I86,Occupancy!I77:I84,kmPerVeh!I81:I88)/1000</f>
        <v>11.806907534466617</v>
      </c>
      <c r="J46" s="3">
        <f>SUMPRODUCT(J79:J86,Occupancy!J77:J84,kmPerVeh!J81:J88)/1000</f>
        <v>9.3675644967599982</v>
      </c>
      <c r="K46" s="3">
        <f>SUMPRODUCT(K79:K86,Occupancy!K77:K84,kmPerVeh!K81:K88)/1000</f>
        <v>2.0958441077299499</v>
      </c>
      <c r="L46" s="3">
        <f>SUMPRODUCT(L79:L86,Occupancy!L77:L84,kmPerVeh!L81:L88)/1000</f>
        <v>22.336021375280794</v>
      </c>
      <c r="M46" s="3">
        <f>SUMPRODUCT(M79:M86,Occupancy!M77:M84,kmPerVeh!M81:M88)/1000</f>
        <v>84.046128560700652</v>
      </c>
      <c r="N46" s="3">
        <f>SUMPRODUCT(N79:N86,Occupancy!N77:N84,kmPerVeh!N81:N88)/1000</f>
        <v>10.061797115999999</v>
      </c>
      <c r="O46" s="3">
        <f>SUMPRODUCT(O79:O86,Occupancy!O77:O84,kmPerVeh!O81:O88)/1000</f>
        <v>1.7337503582497158</v>
      </c>
      <c r="P46" s="3">
        <f>SUMPRODUCT(P79:P86,Occupancy!P77:P84,kmPerVeh!P81:P88)/1000</f>
        <v>92.847541100395077</v>
      </c>
      <c r="Q46" s="3">
        <f>SUMPRODUCT(Q79:Q86,Occupancy!Q77:Q84,kmPerVeh!Q81:Q88)/1000</f>
        <v>10.678094752000002</v>
      </c>
      <c r="R46" s="3">
        <f>SUMPRODUCT(R79:R86,Occupancy!R77:R84,kmPerVeh!R81:R88)/1000</f>
        <v>65.225694446826722</v>
      </c>
      <c r="S46" s="3">
        <f>SUMPRODUCT(S79:S86,Occupancy!S77:S84,kmPerVeh!S81:S88)/1000</f>
        <v>61.377706306999997</v>
      </c>
      <c r="T46" s="3">
        <f>SUMPRODUCT(T79:T86,Occupancy!T77:T84,kmPerVeh!T81:T88)/1000</f>
        <v>3.5142292791582173</v>
      </c>
      <c r="U46" s="3">
        <f>SUMPRODUCT(U79:U86,Occupancy!U77:U84,kmPerVeh!U81:U88)/1000</f>
        <v>29.743173119999998</v>
      </c>
      <c r="V46" s="3">
        <f>SUMPRODUCT(V79:V86,Occupancy!V77:V84,kmPerVeh!V81:V88)/1000</f>
        <v>14.529258686250003</v>
      </c>
      <c r="W46" s="3">
        <f>SUMPRODUCT(W79:W86,Occupancy!W77:W84,kmPerVeh!W81:W88)/1000</f>
        <v>0.84529361953041793</v>
      </c>
      <c r="X46" s="3">
        <f>SUMPRODUCT(X79:X86,Occupancy!X77:X84,kmPerVeh!X81:X88)/1000</f>
        <v>73.950555654000013</v>
      </c>
      <c r="Y46" s="3">
        <f>SUMPRODUCT(Y79:Y86,Occupancy!Y77:Y84,kmPerVeh!Y81:Y88)/1000</f>
        <v>14.221491171302972</v>
      </c>
      <c r="Z46" s="3">
        <f>SUMPRODUCT(Z79:Z86,Occupancy!Z77:Z84,kmPerVeh!Z81:Z88)/1000</f>
        <v>10.350571167867784</v>
      </c>
      <c r="AA46" s="3">
        <f>SUMPRODUCT(AA79:AA86,Occupancy!AA77:AA84,kmPerVeh!AA81:AA88)/1000</f>
        <v>4.087836922746483</v>
      </c>
      <c r="AB46" s="3">
        <f>SUMPRODUCT(AB79:AB86,Occupancy!AB77:AB84,kmPerVeh!AB81:AB88)/1000</f>
        <v>1.9058277394147438</v>
      </c>
      <c r="AC46" s="3">
        <f>SUMPRODUCT(AC79:AC86,Occupancy!AC77:AC84,kmPerVeh!AC81:AC88)/1000</f>
        <v>0.75289640547048631</v>
      </c>
      <c r="AD46" s="8">
        <f>SUMPRODUCT(AD79:AD86,Occupancy!AD77:AD84,kmPerVeh!AD81:AD88)/1000</f>
        <v>23.352261228420627</v>
      </c>
      <c r="AE46" s="3">
        <f>SUMPRODUCT(AE79:AE86,Occupancy!AE77:AE84,kmPerVeh!AE81:AE88)/1000</f>
        <v>11.96326946671841</v>
      </c>
      <c r="AF46" s="3">
        <f>SUMPRODUCT(AF79:AF86,Occupancy!AF77:AF84,kmPerVeh!AF81:AF88)/1000</f>
        <v>31.400508740583305</v>
      </c>
      <c r="AG46" s="3">
        <f>SUMPRODUCT(AG79:AG86,Occupancy!AG77:AG84,kmPerVeh!AG81:AG88)/1000</f>
        <v>15.318123559818954</v>
      </c>
      <c r="AH46" s="3">
        <f>SUMPRODUCT(AH79:AH86,Occupancy!AH77:AH84,kmPerVeh!AH81:AH88)/1000</f>
        <v>15.116606181294781</v>
      </c>
      <c r="AI46" s="3">
        <f>SUMPRODUCT(AI79:AI86,Occupancy!AI77:AI84,kmPerVeh!AI81:AI88)/1000</f>
        <v>13.048517444992925</v>
      </c>
      <c r="AJ46" s="3">
        <f>SUMPRODUCT(AJ79:AJ86,Occupancy!AJ77:AJ84,kmPerVeh!AJ81:AJ88)/1000</f>
        <v>3.6086285538837757</v>
      </c>
      <c r="AK46" s="3">
        <f>SUMPRODUCT(AK79:AK86,Occupancy!AK77:AK84,kmPerVeh!AK81:AK88)/1000</f>
        <v>10.844722004960227</v>
      </c>
      <c r="AL46" s="3">
        <f>SUMPRODUCT(AL79:AL86,Occupancy!AL77:AL84,kmPerVeh!AL81:AL88)/1000</f>
        <v>181.02881493999999</v>
      </c>
      <c r="AM46" s="3">
        <f>SUMPRODUCT(AM79:AM86,Occupancy!AM77:AM84,kmPerVeh!AM81:AM88)/1000</f>
        <v>13.96043503982564</v>
      </c>
      <c r="AN46" s="3">
        <f>SUMPRODUCT(AN79:AN86,Occupancy!AN77:AN84,kmPerVeh!AN81:AN88)/1000</f>
        <v>2.6256757662818706</v>
      </c>
      <c r="AO46" s="3">
        <f>SUMPRODUCT(AO79:AO86,Occupancy!AO77:AO84,kmPerVeh!AO81:AO88)/1000</f>
        <v>3.9134051952128011</v>
      </c>
      <c r="AP46" s="3">
        <f>SUMPRODUCT(AP79:AP86,Occupancy!AP77:AP84,kmPerVeh!AP81:AP88)/1000</f>
        <v>3.2708293792541605</v>
      </c>
      <c r="AQ46" s="3">
        <f>SUMPRODUCT(AQ79:AQ86,Occupancy!AQ77:AQ84,kmPerVeh!AQ81:AQ88)/1000</f>
        <v>0.71204732395380554</v>
      </c>
      <c r="AS46" s="13" t="s">
        <v>80</v>
      </c>
      <c r="AT46" s="13" t="s">
        <v>74</v>
      </c>
      <c r="AU46" s="13" t="s">
        <v>89</v>
      </c>
      <c r="AV46" s="13" t="s">
        <v>109</v>
      </c>
      <c r="AW46" s="13"/>
      <c r="AX46" s="13"/>
      <c r="AY46" s="13"/>
      <c r="AZ46" s="13"/>
    </row>
    <row r="47" spans="1:52">
      <c r="F47" t="str">
        <f t="shared" si="16"/>
        <v>THDT</v>
      </c>
      <c r="G47" s="3">
        <f>SUMIF($F$58:$F$75,"="&amp;$F47,G$58:G$75)</f>
        <v>43.850812168804588</v>
      </c>
      <c r="H47" s="3">
        <f t="shared" ref="H47:V50" si="17">SUMIF($F$58:$F$75,"="&amp;$F47,H$58:H$75)</f>
        <v>37.362782426965758</v>
      </c>
      <c r="I47" s="3">
        <f t="shared" si="17"/>
        <v>27.637438162162304</v>
      </c>
      <c r="J47" s="3">
        <f t="shared" si="17"/>
        <v>20.804550440864574</v>
      </c>
      <c r="K47" s="3">
        <f t="shared" si="17"/>
        <v>1.5996945145553885</v>
      </c>
      <c r="L47" s="3">
        <f t="shared" si="17"/>
        <v>67.446551818192702</v>
      </c>
      <c r="M47" s="3">
        <f t="shared" si="17"/>
        <v>337.78242506916308</v>
      </c>
      <c r="N47" s="3">
        <f t="shared" si="17"/>
        <v>18.111957196346058</v>
      </c>
      <c r="O47" s="3">
        <f t="shared" si="17"/>
        <v>9.1139327018138996</v>
      </c>
      <c r="P47" s="3">
        <f t="shared" si="17"/>
        <v>324.25548940995992</v>
      </c>
      <c r="Q47" s="3">
        <f t="shared" si="17"/>
        <v>48.068441872011114</v>
      </c>
      <c r="R47" s="3">
        <f t="shared" si="17"/>
        <v>272.42952728600676</v>
      </c>
      <c r="S47" s="3">
        <f t="shared" si="17"/>
        <v>46.588952160466121</v>
      </c>
      <c r="T47" s="3">
        <f t="shared" si="17"/>
        <v>14.30900076990647</v>
      </c>
      <c r="U47" s="3">
        <f t="shared" si="17"/>
        <v>42.656644233995621</v>
      </c>
      <c r="V47" s="3">
        <f t="shared" si="17"/>
        <v>20.208750122004176</v>
      </c>
      <c r="W47" s="3">
        <f t="shared" ref="W47:AK50" si="18">SUMIF($F$58:$F$75,"="&amp;$F47,W$58:W$75)</f>
        <v>1.3779495908445973</v>
      </c>
      <c r="X47" s="3">
        <f t="shared" si="18"/>
        <v>244.68557458358464</v>
      </c>
      <c r="Y47" s="3">
        <f t="shared" si="18"/>
        <v>31.655214129167909</v>
      </c>
      <c r="Z47" s="3">
        <f t="shared" si="18"/>
        <v>13.564491651918397</v>
      </c>
      <c r="AA47" s="3">
        <f t="shared" si="18"/>
        <v>16.721326012363516</v>
      </c>
      <c r="AB47" s="3">
        <f t="shared" si="18"/>
        <v>6.5665243879054938</v>
      </c>
      <c r="AC47" s="3">
        <f t="shared" si="18"/>
        <v>0.42341974751667266</v>
      </c>
      <c r="AD47" s="3">
        <f t="shared" si="18"/>
        <v>117.23719311733662</v>
      </c>
      <c r="AE47" s="3">
        <f t="shared" si="18"/>
        <v>28.772694588187985</v>
      </c>
      <c r="AF47" s="3">
        <f t="shared" si="18"/>
        <v>343.85177458390882</v>
      </c>
      <c r="AG47" s="3">
        <f t="shared" si="18"/>
        <v>57.19536557352</v>
      </c>
      <c r="AH47" s="3">
        <f t="shared" si="18"/>
        <v>40.638708013674332</v>
      </c>
      <c r="AI47" s="3">
        <f t="shared" si="18"/>
        <v>44.326007357546736</v>
      </c>
      <c r="AJ47" s="3">
        <f t="shared" si="18"/>
        <v>23.666298312935698</v>
      </c>
      <c r="AK47" s="3">
        <f t="shared" si="18"/>
        <v>38.045892566652334</v>
      </c>
      <c r="AL47" s="3">
        <f t="shared" ref="AL47:AQ50" si="19">SUMIF($F$58:$F$75,"="&amp;$F47,AL$58:AL$75)</f>
        <v>183.30541306924863</v>
      </c>
      <c r="AM47" s="3">
        <f>SUMIF($F$58:$F$75,"="&amp;$F47,AM$58:AM$75)</f>
        <v>10.553465131026661</v>
      </c>
      <c r="AN47" s="3">
        <f t="shared" si="19"/>
        <v>10.684524347759405</v>
      </c>
      <c r="AO47" s="3">
        <f t="shared" si="19"/>
        <v>2.9598285542631126</v>
      </c>
      <c r="AP47" s="3">
        <f t="shared" si="19"/>
        <v>13.281239284846112</v>
      </c>
      <c r="AQ47" s="3">
        <f t="shared" si="19"/>
        <v>2.8975032269808199</v>
      </c>
      <c r="AS47" s="13"/>
      <c r="AT47" s="13" t="s">
        <v>75</v>
      </c>
      <c r="AU47" s="13" t="s">
        <v>90</v>
      </c>
      <c r="AV47" s="13" t="s">
        <v>108</v>
      </c>
      <c r="AW47" s="13"/>
      <c r="AX47" s="13"/>
      <c r="AY47" s="13"/>
      <c r="AZ47" s="13"/>
    </row>
    <row r="48" spans="1:52">
      <c r="F48" t="str">
        <f t="shared" si="16"/>
        <v>TLCV</v>
      </c>
      <c r="G48" s="3">
        <f>SUMIF($F$58:$F$75,"="&amp;$F48,G$58:G$75)</f>
        <v>5.3548550744396648</v>
      </c>
      <c r="H48" s="3">
        <f t="shared" si="17"/>
        <v>6.2394661166311165</v>
      </c>
      <c r="I48" s="3">
        <f t="shared" si="17"/>
        <v>1.2238226856830252</v>
      </c>
      <c r="J48" s="3">
        <f t="shared" si="17"/>
        <v>2.0690491791458223</v>
      </c>
      <c r="K48" s="3">
        <f t="shared" si="17"/>
        <v>1.0347741615251023</v>
      </c>
      <c r="L48" s="3">
        <f t="shared" si="17"/>
        <v>4.2529779699339931</v>
      </c>
      <c r="M48" s="3">
        <f t="shared" si="17"/>
        <v>21.066129241986207</v>
      </c>
      <c r="N48" s="3">
        <f t="shared" si="17"/>
        <v>4.8540916381031227</v>
      </c>
      <c r="O48" s="3">
        <f t="shared" si="17"/>
        <v>0.38671279227817468</v>
      </c>
      <c r="P48" s="3">
        <f t="shared" si="17"/>
        <v>10.839228242496835</v>
      </c>
      <c r="Q48" s="3">
        <f t="shared" si="17"/>
        <v>2.6675833310665351</v>
      </c>
      <c r="R48" s="3">
        <f t="shared" si="17"/>
        <v>56.070904285933366</v>
      </c>
      <c r="S48" s="3">
        <f t="shared" si="17"/>
        <v>6.6947692675837507</v>
      </c>
      <c r="T48" s="3">
        <f t="shared" si="17"/>
        <v>2.1098095239452168</v>
      </c>
      <c r="U48" s="3">
        <f t="shared" si="17"/>
        <v>4.1026137348708502</v>
      </c>
      <c r="V48" s="3">
        <f t="shared" si="17"/>
        <v>7.483492435192038</v>
      </c>
      <c r="W48" s="3">
        <f t="shared" si="18"/>
        <v>0.15112573379072147</v>
      </c>
      <c r="X48" s="3">
        <f t="shared" si="18"/>
        <v>41.535832534115087</v>
      </c>
      <c r="Y48" s="3">
        <f t="shared" si="18"/>
        <v>0.9442973576044511</v>
      </c>
      <c r="Z48" s="3">
        <f t="shared" si="18"/>
        <v>1.7283361834635342</v>
      </c>
      <c r="AA48" s="3">
        <f t="shared" si="18"/>
        <v>0.57371408887254893</v>
      </c>
      <c r="AB48" s="3">
        <f t="shared" si="18"/>
        <v>0.23693742030375245</v>
      </c>
      <c r="AC48" s="3">
        <f t="shared" si="18"/>
        <v>8.7212530412524372E-2</v>
      </c>
      <c r="AD48" s="3">
        <f t="shared" si="18"/>
        <v>9.8999097635911433</v>
      </c>
      <c r="AE48" s="3">
        <f t="shared" si="18"/>
        <v>4.496743992711175</v>
      </c>
      <c r="AF48" s="3">
        <f t="shared" si="18"/>
        <v>9.1527435178700323</v>
      </c>
      <c r="AG48" s="3">
        <f t="shared" si="18"/>
        <v>10.344904724876782</v>
      </c>
      <c r="AH48" s="3">
        <f t="shared" si="18"/>
        <v>3.1634713489577626</v>
      </c>
      <c r="AI48" s="3">
        <f t="shared" si="18"/>
        <v>5.6033628856146267</v>
      </c>
      <c r="AJ48" s="3">
        <f t="shared" si="18"/>
        <v>1.2845281589167459</v>
      </c>
      <c r="AK48" s="3">
        <f t="shared" si="18"/>
        <v>1.7854424434330844</v>
      </c>
      <c r="AL48" s="3">
        <f t="shared" si="19"/>
        <v>35.047067212464974</v>
      </c>
      <c r="AM48" s="3">
        <f t="shared" si="19"/>
        <v>0.70776887913848396</v>
      </c>
      <c r="AN48" s="3">
        <f t="shared" si="19"/>
        <v>1.5442889798901605</v>
      </c>
      <c r="AO48" s="3">
        <f t="shared" si="19"/>
        <v>0.22633355259425322</v>
      </c>
      <c r="AP48" s="3">
        <f t="shared" si="19"/>
        <v>1.9404619231364031</v>
      </c>
      <c r="AQ48" s="3">
        <f t="shared" si="19"/>
        <v>0.41882192059463064</v>
      </c>
      <c r="AS48" s="13"/>
      <c r="AT48" s="13" t="s">
        <v>76</v>
      </c>
      <c r="AU48" s="13" t="s">
        <v>91</v>
      </c>
      <c r="AV48" s="13" t="s">
        <v>108</v>
      </c>
      <c r="AW48" s="13"/>
      <c r="AX48" s="13"/>
      <c r="AY48" s="13"/>
      <c r="AZ48" s="13"/>
    </row>
    <row r="49" spans="4:52">
      <c r="F49" t="str">
        <f t="shared" si="16"/>
        <v>TMop</v>
      </c>
      <c r="G49" s="3">
        <f>SUMIF($F$58:$F$75,"="&amp;$F49,G$58:G$75)</f>
        <v>0.50004663533895555</v>
      </c>
      <c r="H49" s="3">
        <f t="shared" si="17"/>
        <v>0.36415456125204237</v>
      </c>
      <c r="I49" s="3">
        <f t="shared" si="17"/>
        <v>7.2037635476561473E-2</v>
      </c>
      <c r="J49" s="3">
        <f t="shared" si="17"/>
        <v>0.33187166832119336</v>
      </c>
      <c r="K49" s="3">
        <f t="shared" si="17"/>
        <v>0.15916981013718165</v>
      </c>
      <c r="L49" s="3">
        <f t="shared" si="17"/>
        <v>1.1310812963408499</v>
      </c>
      <c r="M49" s="3">
        <f t="shared" si="17"/>
        <v>6.5266185262997007</v>
      </c>
      <c r="N49" s="3">
        <f t="shared" si="17"/>
        <v>0.29505534838816544</v>
      </c>
      <c r="O49" s="3">
        <f t="shared" si="17"/>
        <v>0</v>
      </c>
      <c r="P49" s="3">
        <f t="shared" si="17"/>
        <v>8.470680188179621</v>
      </c>
      <c r="Q49" s="3">
        <f t="shared" si="17"/>
        <v>0.34646629426155673</v>
      </c>
      <c r="R49" s="3">
        <f t="shared" si="17"/>
        <v>5.4902761808573279</v>
      </c>
      <c r="S49" s="3">
        <f t="shared" si="17"/>
        <v>0.77405477811067858</v>
      </c>
      <c r="T49" s="3">
        <f t="shared" si="17"/>
        <v>0.56719852595649789</v>
      </c>
      <c r="U49" s="3">
        <f t="shared" si="17"/>
        <v>1.4922820525529703</v>
      </c>
      <c r="V49" s="3">
        <f t="shared" si="17"/>
        <v>4.1831440088907962E-2</v>
      </c>
      <c r="W49" s="3">
        <f t="shared" si="18"/>
        <v>0</v>
      </c>
      <c r="X49" s="3">
        <f t="shared" si="18"/>
        <v>20.932717227617296</v>
      </c>
      <c r="Y49" s="3">
        <f t="shared" si="18"/>
        <v>7.3596715636199059E-2</v>
      </c>
      <c r="Z49" s="3">
        <f t="shared" si="18"/>
        <v>0.14060777248962969</v>
      </c>
      <c r="AA49" s="3">
        <f t="shared" si="18"/>
        <v>2.3475235463560461E-2</v>
      </c>
      <c r="AB49" s="3">
        <f t="shared" si="18"/>
        <v>0</v>
      </c>
      <c r="AC49" s="3">
        <f t="shared" si="18"/>
        <v>3.0372755838145425E-4</v>
      </c>
      <c r="AD49" s="3">
        <f t="shared" si="18"/>
        <v>0.90266868731228922</v>
      </c>
      <c r="AE49" s="3">
        <f t="shared" si="18"/>
        <v>0.36401154122793922</v>
      </c>
      <c r="AF49" s="3">
        <f t="shared" si="18"/>
        <v>1.0228456443697254</v>
      </c>
      <c r="AG49" s="3">
        <f t="shared" si="18"/>
        <v>0.90213949756657275</v>
      </c>
      <c r="AH49" s="3">
        <f t="shared" si="18"/>
        <v>8.6709479431313546E-2</v>
      </c>
      <c r="AI49" s="3">
        <f t="shared" si="18"/>
        <v>0.2323506486695851</v>
      </c>
      <c r="AJ49" s="3">
        <f t="shared" si="18"/>
        <v>0.15081683152663306</v>
      </c>
      <c r="AK49" s="3">
        <f t="shared" si="18"/>
        <v>5.3981360468880135E-2</v>
      </c>
      <c r="AL49" s="3">
        <f t="shared" si="19"/>
        <v>0.4692187262349376</v>
      </c>
      <c r="AM49" s="3">
        <f t="shared" si="19"/>
        <v>2.4775866867030011E-2</v>
      </c>
      <c r="AN49" s="3">
        <f t="shared" si="19"/>
        <v>0.22946947850763408</v>
      </c>
      <c r="AO49" s="3">
        <f t="shared" si="19"/>
        <v>1.2130225784617189E-2</v>
      </c>
      <c r="AP49" s="3">
        <f t="shared" si="19"/>
        <v>0.41535821513182564</v>
      </c>
      <c r="AQ49" s="3">
        <f t="shared" si="19"/>
        <v>6.2422223356305408E-2</v>
      </c>
      <c r="AS49" s="13"/>
      <c r="AT49" s="13" t="s">
        <v>77</v>
      </c>
      <c r="AU49" s="13" t="s">
        <v>92</v>
      </c>
      <c r="AV49" s="13" t="s">
        <v>109</v>
      </c>
      <c r="AW49" s="13"/>
      <c r="AX49" s="13"/>
      <c r="AY49" s="13"/>
      <c r="AZ49" s="13"/>
    </row>
    <row r="50" spans="4:52">
      <c r="F50" t="str">
        <f t="shared" si="16"/>
        <v>TMot</v>
      </c>
      <c r="G50" s="3">
        <f>SUMIF($F$58:$F$75,"="&amp;$F50,G$58:G$75)</f>
        <v>1.2889784649234641</v>
      </c>
      <c r="H50" s="3">
        <f t="shared" si="17"/>
        <v>1.8532521487555276</v>
      </c>
      <c r="I50" s="3">
        <f t="shared" si="17"/>
        <v>0.24376839565626868</v>
      </c>
      <c r="J50" s="3">
        <f t="shared" si="17"/>
        <v>1.8962070620042262</v>
      </c>
      <c r="K50" s="3">
        <f t="shared" si="17"/>
        <v>0.17422402932932213</v>
      </c>
      <c r="L50" s="3">
        <f t="shared" si="17"/>
        <v>1.999394113412043</v>
      </c>
      <c r="M50" s="3">
        <f t="shared" si="17"/>
        <v>8.8794119040467478</v>
      </c>
      <c r="N50" s="3">
        <f t="shared" si="17"/>
        <v>0.62142232050549751</v>
      </c>
      <c r="O50" s="3">
        <f t="shared" si="17"/>
        <v>3.883531030606481E-2</v>
      </c>
      <c r="P50" s="3">
        <f t="shared" si="17"/>
        <v>21.419925885687462</v>
      </c>
      <c r="Q50" s="3">
        <f t="shared" si="17"/>
        <v>0.64688396843919616</v>
      </c>
      <c r="R50" s="3">
        <f t="shared" si="17"/>
        <v>17.080773817568353</v>
      </c>
      <c r="S50" s="3">
        <f t="shared" si="17"/>
        <v>12.9879814257074</v>
      </c>
      <c r="T50" s="3">
        <f t="shared" si="17"/>
        <v>0.90418369730283277</v>
      </c>
      <c r="U50" s="3">
        <f t="shared" si="17"/>
        <v>0.71730887925440712</v>
      </c>
      <c r="V50" s="3">
        <f t="shared" si="17"/>
        <v>0.71320729865646026</v>
      </c>
      <c r="W50" s="3">
        <f t="shared" si="18"/>
        <v>2.6365050483490606E-2</v>
      </c>
      <c r="X50" s="3">
        <f t="shared" si="18"/>
        <v>38.311662463257854</v>
      </c>
      <c r="Y50" s="3">
        <f t="shared" si="18"/>
        <v>9.607392275800708E-2</v>
      </c>
      <c r="Z50" s="3">
        <f t="shared" si="18"/>
        <v>0.27622228350897104</v>
      </c>
      <c r="AA50" s="3">
        <f t="shared" si="18"/>
        <v>2.9448436060603128E-2</v>
      </c>
      <c r="AB50" s="3">
        <f t="shared" si="18"/>
        <v>2.1303532681047396E-2</v>
      </c>
      <c r="AC50" s="3">
        <f t="shared" si="18"/>
        <v>6.848992854348751E-2</v>
      </c>
      <c r="AD50" s="3">
        <f t="shared" si="18"/>
        <v>1.9549069295870005</v>
      </c>
      <c r="AE50" s="3">
        <f t="shared" si="18"/>
        <v>0.65316554810189498</v>
      </c>
      <c r="AF50" s="3">
        <f t="shared" si="18"/>
        <v>2.3521726767667372</v>
      </c>
      <c r="AG50" s="3">
        <f t="shared" si="18"/>
        <v>1.1883304134152</v>
      </c>
      <c r="AH50" s="3">
        <f t="shared" si="18"/>
        <v>0.23241841479288439</v>
      </c>
      <c r="AI50" s="3">
        <f t="shared" si="18"/>
        <v>0.93347706360649929</v>
      </c>
      <c r="AJ50" s="3">
        <f t="shared" si="18"/>
        <v>0.19080260429437484</v>
      </c>
      <c r="AK50" s="3">
        <f t="shared" si="18"/>
        <v>0.20394848489766029</v>
      </c>
      <c r="AL50" s="3">
        <f t="shared" si="19"/>
        <v>8.3781089914536828</v>
      </c>
      <c r="AM50" s="3">
        <f t="shared" si="19"/>
        <v>0.41571799280176275</v>
      </c>
      <c r="AN50" s="3">
        <f t="shared" si="19"/>
        <v>0.36580236372317132</v>
      </c>
      <c r="AO50" s="3">
        <f t="shared" si="19"/>
        <v>0.20353488103876552</v>
      </c>
      <c r="AP50" s="3">
        <f t="shared" si="19"/>
        <v>0.6621317042911421</v>
      </c>
      <c r="AQ50" s="3">
        <f t="shared" si="19"/>
        <v>9.9508644901690604E-2</v>
      </c>
      <c r="AS50" s="13"/>
      <c r="AT50" s="13" t="s">
        <v>78</v>
      </c>
      <c r="AU50" s="13" t="s">
        <v>93</v>
      </c>
      <c r="AV50" s="13" t="s">
        <v>109</v>
      </c>
      <c r="AW50" s="13"/>
      <c r="AX50" s="13"/>
      <c r="AY50" s="13"/>
      <c r="AZ50" s="13"/>
    </row>
    <row r="51" spans="4:52">
      <c r="F51" t="str">
        <f t="shared" si="16"/>
        <v>TCar</v>
      </c>
      <c r="G51" s="3">
        <f>SUMPRODUCT(G87:G110,Occupancy!G85:G108,kmPerVeh!G89:G112)/1000</f>
        <v>117.29528763039588</v>
      </c>
      <c r="H51" s="3">
        <f>SUMPRODUCT(H87:H110,Occupancy!H85:H108,kmPerVeh!H89:H112)/1000</f>
        <v>143.26979444003817</v>
      </c>
      <c r="I51" s="3">
        <f>SUMPRODUCT(I87:I110,Occupancy!I85:I108,kmPerVeh!I89:I112)/1000</f>
        <v>39.312868249120513</v>
      </c>
      <c r="J51" s="3">
        <f>SUMPRODUCT(J87:J110,Occupancy!J85:J108,kmPerVeh!J89:J112)/1000</f>
        <v>91.419756666656667</v>
      </c>
      <c r="K51" s="3">
        <f>SUMPRODUCT(K87:K110,Occupancy!K85:K108,kmPerVeh!K89:K112)/1000</f>
        <v>10.490438494419799</v>
      </c>
      <c r="L51" s="3">
        <f>SUMPRODUCT(L87:L110,Occupancy!L85:L108,kmPerVeh!L89:L112)/1000</f>
        <v>71.415464452365242</v>
      </c>
      <c r="M51" s="3">
        <f>SUMPRODUCT(M87:M110,Occupancy!M85:M108,kmPerVeh!M89:M112)/1000</f>
        <v>877.05906804722213</v>
      </c>
      <c r="N51" s="3">
        <f>SUMPRODUCT(N87:N110,Occupancy!N85:N108,kmPerVeh!N89:N112)/1000</f>
        <v>66.146589662247138</v>
      </c>
      <c r="O51" s="3">
        <f>SUMPRODUCT(O87:O110,Occupancy!O85:O108,kmPerVeh!O89:O112)/1000</f>
        <v>10.195108463569436</v>
      </c>
      <c r="P51" s="3">
        <f>SUMPRODUCT(P87:P110,Occupancy!P85:P108,kmPerVeh!P89:P112)/1000</f>
        <v>495.69470145925573</v>
      </c>
      <c r="Q51" s="3">
        <f>SUMPRODUCT(Q87:Q110,Occupancy!Q85:Q108,kmPerVeh!Q89:Q112)/1000</f>
        <v>52.567373682142964</v>
      </c>
      <c r="R51" s="3">
        <f>SUMPRODUCT(R87:R110,Occupancy!R85:R108,kmPerVeh!R89:R112)/1000</f>
        <v>863.32525418880175</v>
      </c>
      <c r="S51" s="3">
        <f>SUMPRODUCT(S87:S110,Occupancy!S85:S108,kmPerVeh!S89:S112)/1000</f>
        <v>63.423689755779989</v>
      </c>
      <c r="T51" s="3">
        <f>SUMPRODUCT(T87:T110,Occupancy!T85:T108,kmPerVeh!T89:T112)/1000</f>
        <v>30.010926440458658</v>
      </c>
      <c r="U51" s="3">
        <f>SUMPRODUCT(U87:U110,Occupancy!U85:U108,kmPerVeh!U89:U112)/1000</f>
        <v>72.583708989731889</v>
      </c>
      <c r="V51" s="3">
        <f>SUMPRODUCT(V87:V110,Occupancy!V85:V108,kmPerVeh!V89:V112)/1000</f>
        <v>54.850078773145107</v>
      </c>
      <c r="W51" s="3">
        <f>SUMPRODUCT(W87:W110,Occupancy!W85:W108,kmPerVeh!W89:W112)/1000</f>
        <v>5.9032993367739399</v>
      </c>
      <c r="X51" s="3">
        <f>SUMPRODUCT(X87:X110,Occupancy!X85:X108,kmPerVeh!X89:X112)/1000</f>
        <v>702.87262589186241</v>
      </c>
      <c r="Y51" s="3">
        <f>SUMPRODUCT(Y87:Y110,Occupancy!Y85:Y108,kmPerVeh!Y89:Y112)/1000</f>
        <v>16.746297607456228</v>
      </c>
      <c r="Z51" s="3">
        <f>SUMPRODUCT(Z87:Z110,Occupancy!Z85:Z108,kmPerVeh!Z89:Z112)/1000</f>
        <v>30.650643348045804</v>
      </c>
      <c r="AA51" s="3">
        <f>SUMPRODUCT(AA87:AA110,Occupancy!AA85:AA108,kmPerVeh!AA89:AA112)/1000</f>
        <v>12.511671349264613</v>
      </c>
      <c r="AB51" s="3">
        <f>SUMPRODUCT(AB87:AB110,Occupancy!AB85:AB108,kmPerVeh!AB89:AB112)/1000</f>
        <v>6.4246675030805873</v>
      </c>
      <c r="AC51" s="3">
        <f>SUMPRODUCT(AC87:AC110,Occupancy!AC85:AC108,kmPerVeh!AC89:AC112)/1000</f>
        <v>2.4602259249506968</v>
      </c>
      <c r="AD51" s="3">
        <f>SUMPRODUCT(AD87:AD110,Occupancy!AD85:AD108,kmPerVeh!AD89:AD112)/1000</f>
        <v>150.528840027553</v>
      </c>
      <c r="AE51" s="3">
        <f>SUMPRODUCT(AE87:AE110,Occupancy!AE85:AE108,kmPerVeh!AE89:AE112)/1000</f>
        <v>54.558981969348153</v>
      </c>
      <c r="AF51" s="3">
        <f>SUMPRODUCT(AF87:AF110,Occupancy!AF85:AF108,kmPerVeh!AF89:AF112)/1000</f>
        <v>289.24422815715326</v>
      </c>
      <c r="AG51" s="3">
        <f>SUMPRODUCT(AG87:AG110,Occupancy!AG85:AG108,kmPerVeh!AG89:AG112)/1000</f>
        <v>100.54456468699487</v>
      </c>
      <c r="AH51" s="3">
        <f>SUMPRODUCT(AH87:AH110,Occupancy!AH85:AH108,kmPerVeh!AH89:AH112)/1000</f>
        <v>67.125599547217519</v>
      </c>
      <c r="AI51" s="3">
        <f>SUMPRODUCT(AI87:AI110,Occupancy!AI85:AI108,kmPerVeh!AI89:AI112)/1000</f>
        <v>103.99954735818889</v>
      </c>
      <c r="AJ51" s="3">
        <f>SUMPRODUCT(AJ87:AJ110,Occupancy!AJ85:AJ108,kmPerVeh!AJ89:AJ112)/1000</f>
        <v>31.195959214541393</v>
      </c>
      <c r="AK51" s="3">
        <f>SUMPRODUCT(AK87:AK110,Occupancy!AK85:AK108,kmPerVeh!AK89:AK112)/1000</f>
        <v>31.139028972648514</v>
      </c>
      <c r="AL51" s="3">
        <f>SUMPRODUCT(AL87:AL110,Occupancy!AL85:AL108,kmPerVeh!AL89:AL112)/1000</f>
        <v>646.9957710206553</v>
      </c>
      <c r="AM51" s="3">
        <f>SUMPRODUCT(AM87:AM110,Occupancy!AM85:AM108,kmPerVeh!AM89:AM112)/1000</f>
        <v>2.8010313430931713</v>
      </c>
      <c r="AN51" s="3">
        <f>SUMPRODUCT(AN87:AN110,Occupancy!AN85:AN108,kmPerVeh!AN89:AN112)/1000</f>
        <v>16.066386614371559</v>
      </c>
      <c r="AO51" s="3">
        <f>SUMPRODUCT(AO87:AO110,Occupancy!AO85:AO108,kmPerVeh!AO89:AO112)/1000</f>
        <v>1.1750479484291694</v>
      </c>
      <c r="AP51" s="3">
        <f>SUMPRODUCT(AP87:AP110,Occupancy!AP85:AP108,kmPerVeh!AP89:AP112)/1000</f>
        <v>31.561817224952062</v>
      </c>
      <c r="AQ51" s="3">
        <f>SUMPRODUCT(AQ87:AQ110,Occupancy!AQ85:AQ108,kmPerVeh!AQ89:AQ112)/1000</f>
        <v>4.6805307777205503</v>
      </c>
      <c r="AS51" s="13"/>
      <c r="AT51" s="13" t="s">
        <v>79</v>
      </c>
      <c r="AU51" s="13" t="s">
        <v>94</v>
      </c>
      <c r="AV51" s="13" t="s">
        <v>109</v>
      </c>
      <c r="AW51" s="13"/>
      <c r="AX51" s="13"/>
      <c r="AY51" s="13"/>
      <c r="AZ51" s="13"/>
    </row>
    <row r="52" spans="4:52">
      <c r="AS52" s="13" t="s">
        <v>135</v>
      </c>
      <c r="AT52" s="13" t="s">
        <v>95</v>
      </c>
      <c r="AU52" s="13" t="s">
        <v>98</v>
      </c>
      <c r="AV52" s="13" t="s">
        <v>102</v>
      </c>
      <c r="AW52" s="13"/>
      <c r="AX52" s="13"/>
      <c r="AY52" s="13"/>
      <c r="AZ52" s="13"/>
    </row>
    <row r="53" spans="4:52">
      <c r="AP53" s="7"/>
      <c r="AS53" s="13"/>
      <c r="AT53" s="13" t="s">
        <v>96</v>
      </c>
      <c r="AU53" s="13" t="s">
        <v>99</v>
      </c>
      <c r="AV53" s="13" t="s">
        <v>102</v>
      </c>
      <c r="AW53" s="13"/>
      <c r="AX53" s="13"/>
      <c r="AY53" s="13"/>
      <c r="AZ53" s="13"/>
    </row>
    <row r="54" spans="4:52">
      <c r="AP54" s="7"/>
      <c r="AS54" s="13" t="s">
        <v>373</v>
      </c>
      <c r="AT54" s="13" t="s">
        <v>136</v>
      </c>
      <c r="AU54" s="13" t="s">
        <v>100</v>
      </c>
      <c r="AV54" s="13" t="s">
        <v>102</v>
      </c>
      <c r="AW54" s="13"/>
      <c r="AX54" s="13"/>
      <c r="AY54" s="13"/>
      <c r="AZ54" s="13"/>
    </row>
    <row r="55" spans="4:52">
      <c r="AJ55" s="7"/>
      <c r="AK55" s="7"/>
      <c r="AL55" s="7"/>
      <c r="AP55" s="7"/>
      <c r="AS55" s="13" t="s">
        <v>135</v>
      </c>
      <c r="AT55" s="13" t="s">
        <v>97</v>
      </c>
      <c r="AU55" s="13" t="s">
        <v>101</v>
      </c>
      <c r="AV55" s="13" t="s">
        <v>102</v>
      </c>
      <c r="AW55" s="13"/>
      <c r="AX55" s="13"/>
      <c r="AY55" s="13"/>
      <c r="AZ55" s="13"/>
    </row>
    <row r="56" spans="4:52">
      <c r="D56" s="16" t="s">
        <v>124</v>
      </c>
      <c r="E56" s="16"/>
      <c r="F56" s="16"/>
      <c r="G56" s="16"/>
      <c r="H56" s="16"/>
      <c r="I56" s="16"/>
      <c r="AP56" s="7"/>
      <c r="AT56" s="13" t="s">
        <v>192</v>
      </c>
      <c r="AU56" s="13" t="s">
        <v>193</v>
      </c>
      <c r="AV56" s="13" t="s">
        <v>102</v>
      </c>
    </row>
    <row r="57" spans="4:52">
      <c r="D57" s="9"/>
      <c r="E57" s="9"/>
      <c r="F57" s="9"/>
      <c r="G57" s="9">
        <v>3</v>
      </c>
      <c r="H57" s="9">
        <f>G57+1</f>
        <v>4</v>
      </c>
      <c r="I57" s="9">
        <f t="shared" ref="I57:AK57" si="20">H57+1</f>
        <v>5</v>
      </c>
      <c r="J57" s="9">
        <f t="shared" si="20"/>
        <v>6</v>
      </c>
      <c r="K57" s="9">
        <f t="shared" si="20"/>
        <v>7</v>
      </c>
      <c r="L57" s="9">
        <f t="shared" si="20"/>
        <v>8</v>
      </c>
      <c r="M57" s="9">
        <f t="shared" si="20"/>
        <v>9</v>
      </c>
      <c r="N57" s="9">
        <f t="shared" si="20"/>
        <v>10</v>
      </c>
      <c r="O57" s="9">
        <f t="shared" si="20"/>
        <v>11</v>
      </c>
      <c r="P57" s="9">
        <f t="shared" si="20"/>
        <v>12</v>
      </c>
      <c r="Q57" s="9">
        <f t="shared" si="20"/>
        <v>13</v>
      </c>
      <c r="R57" s="9">
        <f t="shared" si="20"/>
        <v>14</v>
      </c>
      <c r="S57" s="9">
        <f t="shared" si="20"/>
        <v>15</v>
      </c>
      <c r="T57" s="9">
        <f t="shared" si="20"/>
        <v>16</v>
      </c>
      <c r="U57" s="9">
        <f t="shared" si="20"/>
        <v>17</v>
      </c>
      <c r="V57" s="9">
        <f t="shared" si="20"/>
        <v>18</v>
      </c>
      <c r="W57" s="9">
        <f t="shared" si="20"/>
        <v>19</v>
      </c>
      <c r="X57" s="9">
        <f t="shared" si="20"/>
        <v>20</v>
      </c>
      <c r="Y57" s="9">
        <f t="shared" si="20"/>
        <v>21</v>
      </c>
      <c r="Z57" s="9">
        <f t="shared" si="20"/>
        <v>22</v>
      </c>
      <c r="AA57" s="9">
        <f t="shared" si="20"/>
        <v>23</v>
      </c>
      <c r="AB57" s="9">
        <f t="shared" si="20"/>
        <v>24</v>
      </c>
      <c r="AC57" s="9">
        <f t="shared" si="20"/>
        <v>25</v>
      </c>
      <c r="AD57" s="9">
        <f t="shared" si="20"/>
        <v>26</v>
      </c>
      <c r="AE57" s="9">
        <f t="shared" si="20"/>
        <v>27</v>
      </c>
      <c r="AF57" s="9">
        <f t="shared" si="20"/>
        <v>28</v>
      </c>
      <c r="AG57" s="9">
        <f t="shared" si="20"/>
        <v>29</v>
      </c>
      <c r="AH57" s="9">
        <f t="shared" si="20"/>
        <v>30</v>
      </c>
      <c r="AI57" s="9">
        <f t="shared" si="20"/>
        <v>31</v>
      </c>
      <c r="AJ57" s="9">
        <f t="shared" si="20"/>
        <v>32</v>
      </c>
      <c r="AK57" s="9">
        <f t="shared" si="20"/>
        <v>33</v>
      </c>
      <c r="AL57" s="9">
        <f t="shared" ref="AL57:AQ57" si="21">AK57+1</f>
        <v>34</v>
      </c>
      <c r="AM57" s="9">
        <f t="shared" si="21"/>
        <v>35</v>
      </c>
      <c r="AN57" s="9">
        <f t="shared" si="21"/>
        <v>36</v>
      </c>
      <c r="AO57" s="9">
        <f t="shared" si="21"/>
        <v>37</v>
      </c>
      <c r="AP57" s="9">
        <f t="shared" si="21"/>
        <v>38</v>
      </c>
      <c r="AQ57" s="9">
        <f t="shared" si="21"/>
        <v>39</v>
      </c>
      <c r="AT57" s="13" t="s">
        <v>202</v>
      </c>
      <c r="AU57" s="13" t="s">
        <v>224</v>
      </c>
      <c r="AV57" s="13" t="s">
        <v>102</v>
      </c>
    </row>
    <row r="58" spans="4:52">
      <c r="D58" t="str">
        <f>D25</f>
        <v>TRA_Bus_Cng</v>
      </c>
      <c r="E58" t="str">
        <f>E25</f>
        <v>\I:</v>
      </c>
      <c r="F58" t="str">
        <f>F25</f>
        <v>TBus</v>
      </c>
      <c r="G58" s="7">
        <f>IFERROR(G25*VLOOKUP($D58,Occupancy!$E$22:$AQ$39,'000Veh'!G$57,FALSE)*VLOOKUP($D58,kmPerVeh!$F$26:$AQ$43,'000Veh'!G$57-1,FALSE)/10^3,0)</f>
        <v>0</v>
      </c>
      <c r="H58" s="7">
        <f>IFERROR(H25*VLOOKUP($D58,Occupancy!$E$22:$AQ$39,'000Veh'!H$57,FALSE)*VLOOKUP($D58,kmPerVeh!$F$26:$AQ$43,'000Veh'!H$57-1,FALSE)/10^3,0)</f>
        <v>0</v>
      </c>
      <c r="I58" s="7">
        <f>IFERROR(I25*VLOOKUP($D58,Occupancy!$E$22:$AQ$39,'000Veh'!I$57,FALSE)*VLOOKUP($D58,kmPerVeh!$F$26:$AQ$43,'000Veh'!I$57-1,FALSE)/10^3,0)</f>
        <v>0</v>
      </c>
      <c r="J58" s="7">
        <f>IFERROR(J25*VLOOKUP($D58,Occupancy!$E$22:$AQ$39,'000Veh'!J$57,FALSE)*VLOOKUP($D58,kmPerVeh!$F$26:$AQ$43,'000Veh'!J$57-1,FALSE)/10^3,0)</f>
        <v>0.23520649452317841</v>
      </c>
      <c r="K58" s="7">
        <f>IFERROR(K25*VLOOKUP($D58,Occupancy!$E$22:$AQ$39,'000Veh'!K$57,FALSE)*VLOOKUP($D58,kmPerVeh!$F$26:$AQ$43,'000Veh'!K$57-1,FALSE)/10^3,0)</f>
        <v>0</v>
      </c>
      <c r="L58" s="7">
        <f>IFERROR(L25*VLOOKUP($D58,Occupancy!$E$22:$AQ$39,'000Veh'!L$57,FALSE)*VLOOKUP($D58,kmPerVeh!$F$26:$AQ$43,'000Veh'!L$57-1,FALSE)/10^3,0)</f>
        <v>0</v>
      </c>
      <c r="M58" s="7">
        <f>IFERROR(M25*VLOOKUP($D58,Occupancy!$E$22:$AQ$39,'000Veh'!M$57,FALSE)*VLOOKUP($D58,kmPerVeh!$F$26:$AQ$43,'000Veh'!M$57-1,FALSE)/10^3,0)</f>
        <v>1.6526229011431148</v>
      </c>
      <c r="N58" s="7">
        <f>IFERROR(N25*VLOOKUP($D58,Occupancy!$E$22:$AQ$39,'000Veh'!N$57,FALSE)*VLOOKUP($D58,kmPerVeh!$F$26:$AQ$43,'000Veh'!N$57-1,FALSE)/10^3,0)</f>
        <v>0</v>
      </c>
      <c r="O58" s="7">
        <f>IFERROR(O25*VLOOKUP($D58,Occupancy!$E$22:$AQ$39,'000Veh'!O$57,FALSE)*VLOOKUP($D58,kmPerVeh!$F$26:$AQ$43,'000Veh'!O$57-1,FALSE)/10^3,0)</f>
        <v>0</v>
      </c>
      <c r="P58" s="7">
        <f>IFERROR(P25*VLOOKUP($D58,Occupancy!$E$22:$AQ$39,'000Veh'!P$57,FALSE)*VLOOKUP($D58,kmPerVeh!$F$26:$AQ$43,'000Veh'!P$57-1,FALSE)/10^3,0)</f>
        <v>0</v>
      </c>
      <c r="Q58" s="7">
        <f>IFERROR(Q25*VLOOKUP($D58,Occupancy!$E$22:$AQ$39,'000Veh'!Q$57,FALSE)*VLOOKUP($D58,kmPerVeh!$F$26:$AQ$43,'000Veh'!Q$57-1,FALSE)/10^3,0)</f>
        <v>0</v>
      </c>
      <c r="R58" s="7">
        <f>IFERROR(R25*VLOOKUP($D58,Occupancy!$E$22:$AQ$39,'000Veh'!R$57,FALSE)*VLOOKUP($D58,kmPerVeh!$F$26:$AQ$43,'000Veh'!R$57-1,FALSE)/10^3,0)</f>
        <v>0</v>
      </c>
      <c r="S58" s="7">
        <f>IFERROR(S25*VLOOKUP($D58,Occupancy!$E$22:$AQ$39,'000Veh'!S$57,FALSE)*VLOOKUP($D58,kmPerVeh!$F$26:$AQ$43,'000Veh'!S$57-1,FALSE)/10^3,0)</f>
        <v>0</v>
      </c>
      <c r="T58" s="7">
        <f>IFERROR(T25*VLOOKUP($D58,Occupancy!$E$22:$AQ$39,'000Veh'!T$57,FALSE)*VLOOKUP($D58,kmPerVeh!$F$26:$AQ$43,'000Veh'!T$57-1,FALSE)/10^3,0)</f>
        <v>0</v>
      </c>
      <c r="U58" s="7">
        <f>IFERROR(U25*VLOOKUP($D58,Occupancy!$E$22:$AQ$39,'000Veh'!U$57,FALSE)*VLOOKUP($D58,kmPerVeh!$F$26:$AQ$43,'000Veh'!U$57-1,FALSE)/10^3,0)</f>
        <v>0</v>
      </c>
      <c r="V58" s="7">
        <f>IFERROR(V25*VLOOKUP($D58,Occupancy!$E$22:$AQ$39,'000Veh'!V$57,FALSE)*VLOOKUP($D58,kmPerVeh!$F$26:$AQ$43,'000Veh'!V$57-1,FALSE)/10^3,0)</f>
        <v>0</v>
      </c>
      <c r="W58" s="7">
        <f>IFERROR(W25*VLOOKUP($D58,Occupancy!$E$22:$AQ$39,'000Veh'!W$57,FALSE)*VLOOKUP($D58,kmPerVeh!$F$26:$AQ$43,'000Veh'!W$57-1,FALSE)/10^3,0)</f>
        <v>0</v>
      </c>
      <c r="X58" s="7">
        <f>IFERROR(X25*VLOOKUP($D58,Occupancy!$E$22:$AQ$39,'000Veh'!X$57,FALSE)*VLOOKUP($D58,kmPerVeh!$F$26:$AQ$43,'000Veh'!X$57-1,FALSE)/10^3,0)</f>
        <v>1.5136015862314638</v>
      </c>
      <c r="Y58" s="7">
        <f>IFERROR(Y25*VLOOKUP($D58,Occupancy!$E$22:$AQ$39,'000Veh'!Y$57,FALSE)*VLOOKUP($D58,kmPerVeh!$F$26:$AQ$43,'000Veh'!Y$57-1,FALSE)/10^3,0)</f>
        <v>0</v>
      </c>
      <c r="Z58" s="7">
        <f>IFERROR(Z25*VLOOKUP($D58,Occupancy!$E$22:$AQ$39,'000Veh'!Z$57,FALSE)*VLOOKUP($D58,kmPerVeh!$F$26:$AQ$43,'000Veh'!Z$57-1,FALSE)/10^3,0)</f>
        <v>0</v>
      </c>
      <c r="AA58" s="7">
        <f>IFERROR(AA25*VLOOKUP($D58,Occupancy!$E$22:$AQ$39,'000Veh'!AA$57,FALSE)*VLOOKUP($D58,kmPerVeh!$F$26:$AQ$43,'000Veh'!AA$57-1,FALSE)/10^3,0)</f>
        <v>0</v>
      </c>
      <c r="AB58" s="7">
        <f>IFERROR(AB25*VLOOKUP($D58,Occupancy!$E$22:$AQ$39,'000Veh'!AB$57,FALSE)*VLOOKUP($D58,kmPerVeh!$F$26:$AQ$43,'000Veh'!AB$57-1,FALSE)/10^3,0)</f>
        <v>0</v>
      </c>
      <c r="AC58" s="7">
        <f>IFERROR(AC25*VLOOKUP($D58,Occupancy!$E$22:$AQ$39,'000Veh'!AC$57,FALSE)*VLOOKUP($D58,kmPerVeh!$F$26:$AQ$43,'000Veh'!AC$57-1,FALSE)/10^3,0)</f>
        <v>0</v>
      </c>
      <c r="AD58" s="7">
        <f>IFERROR(AD25*VLOOKUP($D58,Occupancy!$E$22:$AQ$39,'000Veh'!AD$57,FALSE)*VLOOKUP($D58,kmPerVeh!$F$26:$AQ$43,'000Veh'!AD$57-1,FALSE)/10^3,0)</f>
        <v>0.45555804219047158</v>
      </c>
      <c r="AE58" s="7">
        <f>IFERROR(AE25*VLOOKUP($D58,Occupancy!$E$22:$AQ$39,'000Veh'!AE$57,FALSE)*VLOOKUP($D58,kmPerVeh!$F$26:$AQ$43,'000Veh'!AE$57-1,FALSE)/10^3,0)</f>
        <v>0</v>
      </c>
      <c r="AF58" s="7">
        <f>IFERROR(AF25*VLOOKUP($D58,Occupancy!$E$22:$AQ$39,'000Veh'!AF$57,FALSE)*VLOOKUP($D58,kmPerVeh!$F$26:$AQ$43,'000Veh'!AF$57-1,FALSE)/10^3,0)</f>
        <v>0</v>
      </c>
      <c r="AG58" s="7">
        <f>IFERROR(AG25*VLOOKUP($D58,Occupancy!$E$22:$AQ$39,'000Veh'!AG$57,FALSE)*VLOOKUP($D58,kmPerVeh!$F$26:$AQ$43,'000Veh'!AG$57-1,FALSE)/10^3,0)</f>
        <v>0</v>
      </c>
      <c r="AH58" s="7">
        <f>IFERROR(AH25*VLOOKUP($D58,Occupancy!$E$22:$AQ$39,'000Veh'!AH$57,FALSE)*VLOOKUP($D58,kmPerVeh!$F$26:$AQ$43,'000Veh'!AH$57-1,FALSE)/10^3,0)</f>
        <v>0</v>
      </c>
      <c r="AI58" s="7">
        <f>IFERROR(AI25*VLOOKUP($D58,Occupancy!$E$22:$AQ$39,'000Veh'!AI$57,FALSE)*VLOOKUP($D58,kmPerVeh!$F$26:$AQ$43,'000Veh'!AI$57-1,FALSE)/10^3,0)</f>
        <v>0.3398038068046258</v>
      </c>
      <c r="AJ58" s="7">
        <f>IFERROR(AJ25*VLOOKUP($D58,Occupancy!$E$22:$AQ$39,'000Veh'!AJ$57,FALSE)*VLOOKUP($D58,kmPerVeh!$F$26:$AQ$43,'000Veh'!AJ$57-1,FALSE)/10^3,0)</f>
        <v>0</v>
      </c>
      <c r="AK58" s="7">
        <f>IFERROR(AK25*VLOOKUP($D58,Occupancy!$E$22:$AQ$39,'000Veh'!AK$57,FALSE)*VLOOKUP($D58,kmPerVeh!$F$26:$AQ$43,'000Veh'!AK$57-1,FALSE)/10^3,0)</f>
        <v>0</v>
      </c>
      <c r="AL58" s="7">
        <f>IFERROR(AL25*VLOOKUP($D58,Occupancy!$E$22:$AQ$39,'000Veh'!AL$57,FALSE)*VLOOKUP($D58,kmPerVeh!$F$26:$AQ$43,'000Veh'!AL$57-1,FALSE)/10^3,0)</f>
        <v>0</v>
      </c>
      <c r="AM58" s="7">
        <f>IFERROR(AM25*VLOOKUP($D58,Occupancy!$E$22:$AQ$39,'000Veh'!AM$57,FALSE)*VLOOKUP($D58,kmPerVeh!$F$26:$AQ$43,'000Veh'!AM$57-1,FALSE)/10^3,0)</f>
        <v>0</v>
      </c>
      <c r="AN58" s="7">
        <f>IFERROR(AN25*VLOOKUP($D58,Occupancy!$E$22:$AQ$39,'000Veh'!AN$57,FALSE)*VLOOKUP($D58,kmPerVeh!$F$26:$AQ$43,'000Veh'!AN$57-1,FALSE)/10^3,0)</f>
        <v>0</v>
      </c>
      <c r="AO58" s="7">
        <f>IFERROR(AO25*VLOOKUP($D58,Occupancy!$E$22:$AQ$39,'000Veh'!AO$57,FALSE)*VLOOKUP($D58,kmPerVeh!$F$26:$AQ$43,'000Veh'!AO$57-1,FALSE)/10^3,0)</f>
        <v>0</v>
      </c>
      <c r="AP58" s="7">
        <f>IFERROR(AP25*VLOOKUP($D58,Occupancy!$E$22:$AQ$39,'000Veh'!AP$57,FALSE)*VLOOKUP($D58,kmPerVeh!$F$26:$AQ$43,'000Veh'!AP$57-1,FALSE)/10^3,0)</f>
        <v>8.0965498919546523E-3</v>
      </c>
      <c r="AQ58" s="7">
        <f>IFERROR(AQ25*VLOOKUP($D58,Occupancy!$E$22:$AQ$39,'000Veh'!AQ$57,FALSE)*VLOOKUP($D58,kmPerVeh!$F$26:$AQ$43,'000Veh'!AQ$57-1,FALSE)/10^3,0)</f>
        <v>0</v>
      </c>
      <c r="AT58" s="13" t="s">
        <v>175</v>
      </c>
      <c r="AU58" s="13" t="s">
        <v>225</v>
      </c>
      <c r="AV58" s="13" t="s">
        <v>102</v>
      </c>
    </row>
    <row r="59" spans="4:52">
      <c r="D59" t="str">
        <f t="shared" ref="D59:E75" si="22">D26</f>
        <v>TRA_Bus_Dis</v>
      </c>
      <c r="E59" t="str">
        <f t="shared" si="22"/>
        <v>\I:</v>
      </c>
      <c r="F59" t="str">
        <f t="shared" ref="F59:F75" si="23">F26</f>
        <v>TBus</v>
      </c>
      <c r="G59" s="7">
        <f>IFERROR(G26*VLOOKUP($D59,Occupancy!$E$22:$AQ$39,'000Veh'!G$57,FALSE)*VLOOKUP($D59,kmPerVeh!$F$26:$AQ$43,'000Veh'!G$57-1,FALSE)/10^3,0)</f>
        <v>23.110533007931906</v>
      </c>
      <c r="H59" s="7">
        <f>IFERROR(H26*VLOOKUP($D59,Occupancy!$E$22:$AQ$39,'000Veh'!H$57,FALSE)*VLOOKUP($D59,kmPerVeh!$F$26:$AQ$43,'000Veh'!H$57-1,FALSE)/10^3,0)</f>
        <v>33.994512826594125</v>
      </c>
      <c r="I59" s="7">
        <f>IFERROR(I26*VLOOKUP($D59,Occupancy!$E$22:$AQ$39,'000Veh'!I$57,FALSE)*VLOOKUP($D59,kmPerVeh!$F$26:$AQ$43,'000Veh'!I$57-1,FALSE)/10^3,0)</f>
        <v>11.809209664940926</v>
      </c>
      <c r="J59" s="7">
        <f>IFERROR(J26*VLOOKUP($D59,Occupancy!$E$22:$AQ$39,'000Veh'!J$57,FALSE)*VLOOKUP($D59,kmPerVeh!$F$26:$AQ$43,'000Veh'!J$57-1,FALSE)/10^3,0)</f>
        <v>9.1345196313972234</v>
      </c>
      <c r="K59" s="7">
        <f>IFERROR(K26*VLOOKUP($D59,Occupancy!$E$22:$AQ$39,'000Veh'!K$57,FALSE)*VLOOKUP($D59,kmPerVeh!$F$26:$AQ$43,'000Veh'!K$57-1,FALSE)/10^3,0)</f>
        <v>2.0979189170692116</v>
      </c>
      <c r="L59" s="7">
        <f>IFERROR(L26*VLOOKUP($D59,Occupancy!$E$22:$AQ$39,'000Veh'!L$57,FALSE)*VLOOKUP($D59,kmPerVeh!$F$26:$AQ$43,'000Veh'!L$57-1,FALSE)/10^3,0)</f>
        <v>20.467173148516434</v>
      </c>
      <c r="M59" s="7">
        <f>IFERROR(M26*VLOOKUP($D59,Occupancy!$E$22:$AQ$39,'000Veh'!M$57,FALSE)*VLOOKUP($D59,kmPerVeh!$F$26:$AQ$43,'000Veh'!M$57-1,FALSE)/10^3,0)</f>
        <v>82.39358332062578</v>
      </c>
      <c r="N59" s="7">
        <f>IFERROR(N26*VLOOKUP($D59,Occupancy!$E$22:$AQ$39,'000Veh'!N$57,FALSE)*VLOOKUP($D59,kmPerVeh!$F$26:$AQ$43,'000Veh'!N$57-1,FALSE)/10^3,0)</f>
        <v>9.9263293194851716</v>
      </c>
      <c r="O59" s="7">
        <f>IFERROR(O26*VLOOKUP($D59,Occupancy!$E$22:$AQ$39,'000Veh'!O$57,FALSE)*VLOOKUP($D59,kmPerVeh!$F$26:$AQ$43,'000Veh'!O$57-1,FALSE)/10^3,0)</f>
        <v>1.7342758294480971</v>
      </c>
      <c r="P59" s="7">
        <f>IFERROR(P26*VLOOKUP($D59,Occupancy!$E$22:$AQ$39,'000Veh'!P$57,FALSE)*VLOOKUP($D59,kmPerVeh!$F$26:$AQ$43,'000Veh'!P$57-1,FALSE)/10^3,0)</f>
        <v>92.851420118016293</v>
      </c>
      <c r="Q59" s="7">
        <f>IFERROR(Q26*VLOOKUP($D59,Occupancy!$E$22:$AQ$39,'000Veh'!Q$57,FALSE)*VLOOKUP($D59,kmPerVeh!$F$26:$AQ$43,'000Veh'!Q$57-1,FALSE)/10^3,0)</f>
        <v>10.678126499241415</v>
      </c>
      <c r="R59" s="7">
        <f>IFERROR(R26*VLOOKUP($D59,Occupancy!$E$22:$AQ$39,'000Veh'!R$57,FALSE)*VLOOKUP($D59,kmPerVeh!$F$26:$AQ$43,'000Veh'!R$57-1,FALSE)/10^3,0)</f>
        <v>65.227320967482584</v>
      </c>
      <c r="S59" s="7">
        <f>IFERROR(S26*VLOOKUP($D59,Occupancy!$E$22:$AQ$39,'000Veh'!S$57,FALSE)*VLOOKUP($D59,kmPerVeh!$F$26:$AQ$43,'000Veh'!S$57-1,FALSE)/10^3,0)</f>
        <v>61.380956685774493</v>
      </c>
      <c r="T59" s="7">
        <f>IFERROR(T26*VLOOKUP($D59,Occupancy!$E$22:$AQ$39,'000Veh'!T$57,FALSE)*VLOOKUP($D59,kmPerVeh!$F$26:$AQ$43,'000Veh'!T$57-1,FALSE)/10^3,0)</f>
        <v>3.5143720348086767</v>
      </c>
      <c r="U59" s="7">
        <f>IFERROR(U26*VLOOKUP($D59,Occupancy!$E$22:$AQ$39,'000Veh'!U$57,FALSE)*VLOOKUP($D59,kmPerVeh!$F$26:$AQ$43,'000Veh'!U$57-1,FALSE)/10^3,0)</f>
        <v>29.74317893221103</v>
      </c>
      <c r="V59" s="7">
        <f>IFERROR(V26*VLOOKUP($D59,Occupancy!$E$22:$AQ$39,'000Veh'!V$57,FALSE)*VLOOKUP($D59,kmPerVeh!$F$26:$AQ$43,'000Veh'!V$57-1,FALSE)/10^3,0)</f>
        <v>14.535140472403084</v>
      </c>
      <c r="W59" s="7">
        <f>IFERROR(W26*VLOOKUP($D59,Occupancy!$E$22:$AQ$39,'000Veh'!W$57,FALSE)*VLOOKUP($D59,kmPerVeh!$F$26:$AQ$43,'000Veh'!W$57-1,FALSE)/10^3,0)</f>
        <v>0.79727703537195249</v>
      </c>
      <c r="X59" s="7">
        <f>IFERROR(X26*VLOOKUP($D59,Occupancy!$E$22:$AQ$39,'000Veh'!X$57,FALSE)*VLOOKUP($D59,kmPerVeh!$F$26:$AQ$43,'000Veh'!X$57-1,FALSE)/10^3,0)</f>
        <v>72.439295616377819</v>
      </c>
      <c r="Y59" s="7">
        <f>IFERROR(Y26*VLOOKUP($D59,Occupancy!$E$22:$AQ$39,'000Veh'!Y$57,FALSE)*VLOOKUP($D59,kmPerVeh!$F$26:$AQ$43,'000Veh'!Y$57-1,FALSE)/10^3,0)</f>
        <v>14.22442721457181</v>
      </c>
      <c r="Z59" s="7">
        <f>IFERROR(Z26*VLOOKUP($D59,Occupancy!$E$22:$AQ$39,'000Veh'!Z$57,FALSE)*VLOOKUP($D59,kmPerVeh!$F$26:$AQ$43,'000Veh'!Z$57-1,FALSE)/10^3,0)</f>
        <v>10.33163612025669</v>
      </c>
      <c r="AA59" s="7">
        <f>IFERROR(AA26*VLOOKUP($D59,Occupancy!$E$22:$AQ$39,'000Veh'!AA$57,FALSE)*VLOOKUP($D59,kmPerVeh!$F$26:$AQ$43,'000Veh'!AA$57-1,FALSE)/10^3,0)</f>
        <v>4.0861757007243975</v>
      </c>
      <c r="AB59" s="7">
        <f>IFERROR(AB26*VLOOKUP($D59,Occupancy!$E$22:$AQ$39,'000Veh'!AB$57,FALSE)*VLOOKUP($D59,kmPerVeh!$F$26:$AQ$43,'000Veh'!AB$57-1,FALSE)/10^3,0)</f>
        <v>1.7823162926997407</v>
      </c>
      <c r="AC59" s="7">
        <f>IFERROR(AC26*VLOOKUP($D59,Occupancy!$E$22:$AQ$39,'000Veh'!AC$57,FALSE)*VLOOKUP($D59,kmPerVeh!$F$26:$AQ$43,'000Veh'!AC$57-1,FALSE)/10^3,0)</f>
        <v>0.75719409186626441</v>
      </c>
      <c r="AD59" s="7">
        <f>IFERROR(AD26*VLOOKUP($D59,Occupancy!$E$22:$AQ$39,'000Veh'!AD$57,FALSE)*VLOOKUP($D59,kmPerVeh!$F$26:$AQ$43,'000Veh'!AD$57-1,FALSE)/10^3,0)</f>
        <v>22.738597863741891</v>
      </c>
      <c r="AE59" s="7">
        <f>IFERROR(AE26*VLOOKUP($D59,Occupancy!$E$22:$AQ$39,'000Veh'!AE$57,FALSE)*VLOOKUP($D59,kmPerVeh!$F$26:$AQ$43,'000Veh'!AE$57-1,FALSE)/10^3,0)</f>
        <v>11.962459653263426</v>
      </c>
      <c r="AF59" s="7">
        <f>IFERROR(AF26*VLOOKUP($D59,Occupancy!$E$22:$AQ$39,'000Veh'!AF$57,FALSE)*VLOOKUP($D59,kmPerVeh!$F$26:$AQ$43,'000Veh'!AF$57-1,FALSE)/10^3,0)</f>
        <v>30.578495296967507</v>
      </c>
      <c r="AG59" s="7">
        <f>IFERROR(AG26*VLOOKUP($D59,Occupancy!$E$22:$AQ$39,'000Veh'!AG$57,FALSE)*VLOOKUP($D59,kmPerVeh!$F$26:$AQ$43,'000Veh'!AG$57-1,FALSE)/10^3,0)</f>
        <v>15.307137523673994</v>
      </c>
      <c r="AH59" s="7">
        <f>IFERROR(AH26*VLOOKUP($D59,Occupancy!$E$22:$AQ$39,'000Veh'!AH$57,FALSE)*VLOOKUP($D59,kmPerVeh!$F$26:$AQ$43,'000Veh'!AH$57-1,FALSE)/10^3,0)</f>
        <v>15.116572618939728</v>
      </c>
      <c r="AI59" s="7">
        <f>IFERROR(AI26*VLOOKUP($D59,Occupancy!$E$22:$AQ$39,'000Veh'!AI$57,FALSE)*VLOOKUP($D59,kmPerVeh!$F$26:$AQ$43,'000Veh'!AI$57-1,FALSE)/10^3,0)</f>
        <v>12.708209950814854</v>
      </c>
      <c r="AJ59" s="7">
        <f>IFERROR(AJ26*VLOOKUP($D59,Occupancy!$E$22:$AQ$39,'000Veh'!AJ$57,FALSE)*VLOOKUP($D59,kmPerVeh!$F$26:$AQ$43,'000Veh'!AJ$57-1,FALSE)/10^3,0)</f>
        <v>3.6026913163305569</v>
      </c>
      <c r="AK59" s="7">
        <f>IFERROR(AK26*VLOOKUP($D59,Occupancy!$E$22:$AQ$39,'000Veh'!AK$57,FALSE)*VLOOKUP($D59,kmPerVeh!$F$26:$AQ$43,'000Veh'!AK$57-1,FALSE)/10^3,0)</f>
        <v>10.844722636516209</v>
      </c>
      <c r="AL59" s="7">
        <f>IFERROR(AL26*VLOOKUP($D59,Occupancy!$E$22:$AQ$39,'000Veh'!AL$57,FALSE)*VLOOKUP($D59,kmPerVeh!$F$26:$AQ$43,'000Veh'!AL$57-1,FALSE)/10^3,0)</f>
        <v>174.71770619975334</v>
      </c>
      <c r="AM59" s="7">
        <f>IFERROR(AM26*VLOOKUP($D59,Occupancy!$E$22:$AQ$39,'000Veh'!AM$57,FALSE)*VLOOKUP($D59,kmPerVeh!$F$26:$AQ$43,'000Veh'!AM$57-1,FALSE)/10^3,0)</f>
        <v>13.960663249697541</v>
      </c>
      <c r="AN59" s="7">
        <f>IFERROR(AN26*VLOOKUP($D59,Occupancy!$E$22:$AQ$39,'000Veh'!AN$57,FALSE)*VLOOKUP($D59,kmPerVeh!$F$26:$AQ$43,'000Veh'!AN$57-1,FALSE)/10^3,0)</f>
        <v>2.6257824237583214</v>
      </c>
      <c r="AO59" s="7">
        <f>IFERROR(AO26*VLOOKUP($D59,Occupancy!$E$22:$AQ$39,'000Veh'!AO$57,FALSE)*VLOOKUP($D59,kmPerVeh!$F$26:$AQ$43,'000Veh'!AO$57-1,FALSE)/10^3,0)</f>
        <v>3.9134691672663773</v>
      </c>
      <c r="AP59" s="7">
        <f>IFERROR(AP26*VLOOKUP($D59,Occupancy!$E$22:$AQ$39,'000Veh'!AP$57,FALSE)*VLOOKUP($D59,kmPerVeh!$F$26:$AQ$43,'000Veh'!AP$57-1,FALSE)/10^3,0)</f>
        <v>3.2628653768981155</v>
      </c>
      <c r="AQ59" s="7">
        <f>IFERROR(AQ26*VLOOKUP($D59,Occupancy!$E$22:$AQ$39,'000Veh'!AQ$57,FALSE)*VLOOKUP($D59,kmPerVeh!$F$26:$AQ$43,'000Veh'!AQ$57-1,FALSE)/10^3,0)</f>
        <v>0.71207624800134461</v>
      </c>
    </row>
    <row r="60" spans="4:52">
      <c r="D60" t="str">
        <f t="shared" si="22"/>
        <v>TRA_Bus_Gas</v>
      </c>
      <c r="E60" t="str">
        <f t="shared" si="22"/>
        <v>\I:</v>
      </c>
      <c r="F60" t="str">
        <f t="shared" si="23"/>
        <v>TBus</v>
      </c>
      <c r="G60" s="7">
        <f>IFERROR(G27*VLOOKUP($D60,Occupancy!$E$22:$AQ$39,'000Veh'!G$57,FALSE)*VLOOKUP($D60,kmPerVeh!$F$26:$AQ$43,'000Veh'!G$57-1,FALSE)/10^3,0)</f>
        <v>0</v>
      </c>
      <c r="H60" s="7">
        <f>IFERROR(H27*VLOOKUP($D60,Occupancy!$E$22:$AQ$39,'000Veh'!H$57,FALSE)*VLOOKUP($D60,kmPerVeh!$F$26:$AQ$43,'000Veh'!H$57-1,FALSE)/10^3,0)</f>
        <v>0</v>
      </c>
      <c r="I60" s="7">
        <f>IFERROR(I27*VLOOKUP($D60,Occupancy!$E$22:$AQ$39,'000Veh'!I$57,FALSE)*VLOOKUP($D60,kmPerVeh!$F$26:$AQ$43,'000Veh'!I$57-1,FALSE)/10^3,0)</f>
        <v>0</v>
      </c>
      <c r="J60" s="7">
        <f>IFERROR(J27*VLOOKUP($D60,Occupancy!$E$22:$AQ$39,'000Veh'!J$57,FALSE)*VLOOKUP($D60,kmPerVeh!$F$26:$AQ$43,'000Veh'!J$57-1,FALSE)/10^3,0)</f>
        <v>0</v>
      </c>
      <c r="K60" s="7">
        <f>IFERROR(K27*VLOOKUP($D60,Occupancy!$E$22:$AQ$39,'000Veh'!K$57,FALSE)*VLOOKUP($D60,kmPerVeh!$F$26:$AQ$43,'000Veh'!K$57-1,FALSE)/10^3,0)</f>
        <v>0</v>
      </c>
      <c r="L60" s="7">
        <f>IFERROR(L27*VLOOKUP($D60,Occupancy!$E$22:$AQ$39,'000Veh'!L$57,FALSE)*VLOOKUP($D60,kmPerVeh!$F$26:$AQ$43,'000Veh'!L$57-1,FALSE)/10^3,0)</f>
        <v>1.8712801943762929</v>
      </c>
      <c r="M60" s="7">
        <f>IFERROR(M27*VLOOKUP($D60,Occupancy!$E$22:$AQ$39,'000Veh'!M$57,FALSE)*VLOOKUP($D60,kmPerVeh!$F$26:$AQ$43,'000Veh'!M$57-1,FALSE)/10^3,0)</f>
        <v>0</v>
      </c>
      <c r="N60" s="7">
        <f>IFERROR(N27*VLOOKUP($D60,Occupancy!$E$22:$AQ$39,'000Veh'!N$57,FALSE)*VLOOKUP($D60,kmPerVeh!$F$26:$AQ$43,'000Veh'!N$57-1,FALSE)/10^3,0)</f>
        <v>0.13348490182549008</v>
      </c>
      <c r="O60" s="7">
        <f>IFERROR(O27*VLOOKUP($D60,Occupancy!$E$22:$AQ$39,'000Veh'!O$57,FALSE)*VLOOKUP($D60,kmPerVeh!$F$26:$AQ$43,'000Veh'!O$57-1,FALSE)/10^3,0)</f>
        <v>0</v>
      </c>
      <c r="P60" s="7">
        <f>IFERROR(P27*VLOOKUP($D60,Occupancy!$E$22:$AQ$39,'000Veh'!P$57,FALSE)*VLOOKUP($D60,kmPerVeh!$F$26:$AQ$43,'000Veh'!P$57-1,FALSE)/10^3,0)</f>
        <v>0</v>
      </c>
      <c r="Q60" s="7">
        <f>IFERROR(Q27*VLOOKUP($D60,Occupancy!$E$22:$AQ$39,'000Veh'!Q$57,FALSE)*VLOOKUP($D60,kmPerVeh!$F$26:$AQ$43,'000Veh'!Q$57-1,FALSE)/10^3,0)</f>
        <v>0</v>
      </c>
      <c r="R60" s="7">
        <f>IFERROR(R27*VLOOKUP($D60,Occupancy!$E$22:$AQ$39,'000Veh'!R$57,FALSE)*VLOOKUP($D60,kmPerVeh!$F$26:$AQ$43,'000Veh'!R$57-1,FALSE)/10^3,0)</f>
        <v>0</v>
      </c>
      <c r="S60" s="7">
        <f>IFERROR(S27*VLOOKUP($D60,Occupancy!$E$22:$AQ$39,'000Veh'!S$57,FALSE)*VLOOKUP($D60,kmPerVeh!$F$26:$AQ$43,'000Veh'!S$57-1,FALSE)/10^3,0)</f>
        <v>0</v>
      </c>
      <c r="T60" s="7">
        <f>IFERROR(T27*VLOOKUP($D60,Occupancy!$E$22:$AQ$39,'000Veh'!T$57,FALSE)*VLOOKUP($D60,kmPerVeh!$F$26:$AQ$43,'000Veh'!T$57-1,FALSE)/10^3,0)</f>
        <v>0</v>
      </c>
      <c r="U60" s="7">
        <f>IFERROR(U27*VLOOKUP($D60,Occupancy!$E$22:$AQ$39,'000Veh'!U$57,FALSE)*VLOOKUP($D60,kmPerVeh!$F$26:$AQ$43,'000Veh'!U$57-1,FALSE)/10^3,0)</f>
        <v>0</v>
      </c>
      <c r="V60" s="7">
        <f>IFERROR(V27*VLOOKUP($D60,Occupancy!$E$22:$AQ$39,'000Veh'!V$57,FALSE)*VLOOKUP($D60,kmPerVeh!$F$26:$AQ$43,'000Veh'!V$57-1,FALSE)/10^3,0)</f>
        <v>0</v>
      </c>
      <c r="W60" s="7">
        <f>IFERROR(W27*VLOOKUP($D60,Occupancy!$E$22:$AQ$39,'000Veh'!W$57,FALSE)*VLOOKUP($D60,kmPerVeh!$F$26:$AQ$43,'000Veh'!W$57-1,FALSE)/10^3,0)</f>
        <v>5.2460686943287725E-2</v>
      </c>
      <c r="X60" s="7">
        <f>IFERROR(X27*VLOOKUP($D60,Occupancy!$E$22:$AQ$39,'000Veh'!X$57,FALSE)*VLOOKUP($D60,kmPerVeh!$F$26:$AQ$43,'000Veh'!X$57-1,FALSE)/10^3,0)</f>
        <v>0</v>
      </c>
      <c r="Y60" s="7">
        <f>IFERROR(Y27*VLOOKUP($D60,Occupancy!$E$22:$AQ$39,'000Veh'!Y$57,FALSE)*VLOOKUP($D60,kmPerVeh!$F$26:$AQ$43,'000Veh'!Y$57-1,FALSE)/10^3,0)</f>
        <v>0</v>
      </c>
      <c r="Z60" s="7">
        <f>IFERROR(Z27*VLOOKUP($D60,Occupancy!$E$22:$AQ$39,'000Veh'!Z$57,FALSE)*VLOOKUP($D60,kmPerVeh!$F$26:$AQ$43,'000Veh'!Z$57-1,FALSE)/10^3,0)</f>
        <v>0</v>
      </c>
      <c r="AA60" s="7">
        <f>IFERROR(AA27*VLOOKUP($D60,Occupancy!$E$22:$AQ$39,'000Veh'!AA$57,FALSE)*VLOOKUP($D60,kmPerVeh!$F$26:$AQ$43,'000Veh'!AA$57-1,FALSE)/10^3,0)</f>
        <v>0</v>
      </c>
      <c r="AB60" s="7">
        <f>IFERROR(AB27*VLOOKUP($D60,Occupancy!$E$22:$AQ$39,'000Veh'!AB$57,FALSE)*VLOOKUP($D60,kmPerVeh!$F$26:$AQ$43,'000Veh'!AB$57-1,FALSE)/10^3,0)</f>
        <v>0.1234681357173424</v>
      </c>
      <c r="AC60" s="7">
        <f>IFERROR(AC27*VLOOKUP($D60,Occupancy!$E$22:$AQ$39,'000Veh'!AC$57,FALSE)*VLOOKUP($D60,kmPerVeh!$F$26:$AQ$43,'000Veh'!AC$57-1,FALSE)/10^3,0)</f>
        <v>0</v>
      </c>
      <c r="AD60" s="7">
        <f>IFERROR(AD27*VLOOKUP($D60,Occupancy!$E$22:$AQ$39,'000Veh'!AD$57,FALSE)*VLOOKUP($D60,kmPerVeh!$F$26:$AQ$43,'000Veh'!AD$57-1,FALSE)/10^3,0)</f>
        <v>4.6185038294242586E-2</v>
      </c>
      <c r="AE60" s="7">
        <f>IFERROR(AE27*VLOOKUP($D60,Occupancy!$E$22:$AQ$39,'000Veh'!AE$57,FALSE)*VLOOKUP($D60,kmPerVeh!$F$26:$AQ$43,'000Veh'!AE$57-1,FALSE)/10^3,0)</f>
        <v>0</v>
      </c>
      <c r="AF60" s="7">
        <f>IFERROR(AF27*VLOOKUP($D60,Occupancy!$E$22:$AQ$39,'000Veh'!AF$57,FALSE)*VLOOKUP($D60,kmPerVeh!$F$26:$AQ$43,'000Veh'!AF$57-1,FALSE)/10^3,0)</f>
        <v>0.63201512445940788</v>
      </c>
      <c r="AG60" s="7">
        <f>IFERROR(AG27*VLOOKUP($D60,Occupancy!$E$22:$AQ$39,'000Veh'!AG$57,FALSE)*VLOOKUP($D60,kmPerVeh!$F$26:$AQ$43,'000Veh'!AG$57-1,FALSE)/10^3,0)</f>
        <v>4.7678807936445116E-3</v>
      </c>
      <c r="AH60" s="7">
        <f>IFERROR(AH27*VLOOKUP($D60,Occupancy!$E$22:$AQ$39,'000Veh'!AH$57,FALSE)*VLOOKUP($D60,kmPerVeh!$F$26:$AQ$43,'000Veh'!AH$57-1,FALSE)/10^3,0)</f>
        <v>0</v>
      </c>
      <c r="AI60" s="7">
        <f>IFERROR(AI27*VLOOKUP($D60,Occupancy!$E$22:$AQ$39,'000Veh'!AI$57,FALSE)*VLOOKUP($D60,kmPerVeh!$F$26:$AQ$43,'000Veh'!AI$57-1,FALSE)/10^3,0)</f>
        <v>0</v>
      </c>
      <c r="AJ60" s="7">
        <f>IFERROR(AJ27*VLOOKUP($D60,Occupancy!$E$22:$AQ$39,'000Veh'!AJ$57,FALSE)*VLOOKUP($D60,kmPerVeh!$F$26:$AQ$43,'000Veh'!AJ$57-1,FALSE)/10^3,0)</f>
        <v>0</v>
      </c>
      <c r="AK60" s="7">
        <f>IFERROR(AK27*VLOOKUP($D60,Occupancy!$E$22:$AQ$39,'000Veh'!AK$57,FALSE)*VLOOKUP($D60,kmPerVeh!$F$26:$AQ$43,'000Veh'!AK$57-1,FALSE)/10^3,0)</f>
        <v>0</v>
      </c>
      <c r="AL60" s="7">
        <f>IFERROR(AL27*VLOOKUP($D60,Occupancy!$E$22:$AQ$39,'000Veh'!AL$57,FALSE)*VLOOKUP($D60,kmPerVeh!$F$26:$AQ$43,'000Veh'!AL$57-1,FALSE)/10^3,0)</f>
        <v>5.7613315018201154</v>
      </c>
      <c r="AM60" s="7">
        <f>IFERROR(AM27*VLOOKUP($D60,Occupancy!$E$22:$AQ$39,'000Veh'!AM$57,FALSE)*VLOOKUP($D60,kmPerVeh!$F$26:$AQ$43,'000Veh'!AM$57-1,FALSE)/10^3,0)</f>
        <v>0</v>
      </c>
      <c r="AN60" s="7">
        <f>IFERROR(AN27*VLOOKUP($D60,Occupancy!$E$22:$AQ$39,'000Veh'!AN$57,FALSE)*VLOOKUP($D60,kmPerVeh!$F$26:$AQ$43,'000Veh'!AN$57-1,FALSE)/10^3,0)</f>
        <v>0</v>
      </c>
      <c r="AO60" s="7">
        <f>IFERROR(AO27*VLOOKUP($D60,Occupancy!$E$22:$AQ$39,'000Veh'!AO$57,FALSE)*VLOOKUP($D60,kmPerVeh!$F$26:$AQ$43,'000Veh'!AO$57-1,FALSE)/10^3,0)</f>
        <v>0</v>
      </c>
      <c r="AP60" s="7">
        <f>IFERROR(AP27*VLOOKUP($D60,Occupancy!$E$22:$AQ$39,'000Veh'!AP$57,FALSE)*VLOOKUP($D60,kmPerVeh!$F$26:$AQ$43,'000Veh'!AP$57-1,FALSE)/10^3,0)</f>
        <v>0</v>
      </c>
      <c r="AQ60" s="7">
        <f>IFERROR(AQ27*VLOOKUP($D60,Occupancy!$E$22:$AQ$39,'000Veh'!AQ$57,FALSE)*VLOOKUP($D60,kmPerVeh!$F$26:$AQ$43,'000Veh'!AQ$57-1,FALSE)/10^3,0)</f>
        <v>0</v>
      </c>
    </row>
    <row r="61" spans="4:52">
      <c r="D61" t="str">
        <f t="shared" si="22"/>
        <v>TRA_Bus_Lpg</v>
      </c>
      <c r="E61" t="str">
        <f t="shared" si="22"/>
        <v>\I:</v>
      </c>
      <c r="F61" t="str">
        <f t="shared" si="23"/>
        <v>TBus</v>
      </c>
      <c r="G61" s="7">
        <f>IFERROR(G28*VLOOKUP($D61,Occupancy!$E$22:$AQ$39,'000Veh'!G$57,FALSE)*VLOOKUP($D61,kmPerVeh!$F$26:$AQ$43,'000Veh'!G$57-1,FALSE)/10^3,0)</f>
        <v>0</v>
      </c>
      <c r="H61" s="7">
        <f>IFERROR(H28*VLOOKUP($D61,Occupancy!$E$22:$AQ$39,'000Veh'!H$57,FALSE)*VLOOKUP($D61,kmPerVeh!$F$26:$AQ$43,'000Veh'!H$57-1,FALSE)/10^3,0)</f>
        <v>0</v>
      </c>
      <c r="I61" s="7">
        <f>IFERROR(I28*VLOOKUP($D61,Occupancy!$E$22:$AQ$39,'000Veh'!I$57,FALSE)*VLOOKUP($D61,kmPerVeh!$F$26:$AQ$43,'000Veh'!I$57-1,FALSE)/10^3,0)</f>
        <v>0</v>
      </c>
      <c r="J61" s="7">
        <f>IFERROR(J28*VLOOKUP($D61,Occupancy!$E$22:$AQ$39,'000Veh'!J$57,FALSE)*VLOOKUP($D61,kmPerVeh!$F$26:$AQ$43,'000Veh'!J$57-1,FALSE)/10^3,0)</f>
        <v>0</v>
      </c>
      <c r="K61" s="7">
        <f>IFERROR(K28*VLOOKUP($D61,Occupancy!$E$22:$AQ$39,'000Veh'!K$57,FALSE)*VLOOKUP($D61,kmPerVeh!$F$26:$AQ$43,'000Veh'!K$57-1,FALSE)/10^3,0)</f>
        <v>0</v>
      </c>
      <c r="L61" s="7">
        <f>IFERROR(L28*VLOOKUP($D61,Occupancy!$E$22:$AQ$39,'000Veh'!L$57,FALSE)*VLOOKUP($D61,kmPerVeh!$F$26:$AQ$43,'000Veh'!L$57-1,FALSE)/10^3,0)</f>
        <v>0</v>
      </c>
      <c r="M61" s="7">
        <f>IFERROR(M28*VLOOKUP($D61,Occupancy!$E$22:$AQ$39,'000Veh'!M$57,FALSE)*VLOOKUP($D61,kmPerVeh!$F$26:$AQ$43,'000Veh'!M$57-1,FALSE)/10^3,0)</f>
        <v>0</v>
      </c>
      <c r="N61" s="7">
        <f>IFERROR(N28*VLOOKUP($D61,Occupancy!$E$22:$AQ$39,'000Veh'!N$57,FALSE)*VLOOKUP($D61,kmPerVeh!$F$26:$AQ$43,'000Veh'!N$57-1,FALSE)/10^3,0)</f>
        <v>0</v>
      </c>
      <c r="O61" s="7">
        <f>IFERROR(O28*VLOOKUP($D61,Occupancy!$E$22:$AQ$39,'000Veh'!O$57,FALSE)*VLOOKUP($D61,kmPerVeh!$F$26:$AQ$43,'000Veh'!O$57-1,FALSE)/10^3,0)</f>
        <v>0</v>
      </c>
      <c r="P61" s="7">
        <f>IFERROR(P28*VLOOKUP($D61,Occupancy!$E$22:$AQ$39,'000Veh'!P$57,FALSE)*VLOOKUP($D61,kmPerVeh!$F$26:$AQ$43,'000Veh'!P$57-1,FALSE)/10^3,0)</f>
        <v>0</v>
      </c>
      <c r="Q61" s="7">
        <f>IFERROR(Q28*VLOOKUP($D61,Occupancy!$E$22:$AQ$39,'000Veh'!Q$57,FALSE)*VLOOKUP($D61,kmPerVeh!$F$26:$AQ$43,'000Veh'!Q$57-1,FALSE)/10^3,0)</f>
        <v>0</v>
      </c>
      <c r="R61" s="7">
        <f>IFERROR(R28*VLOOKUP($D61,Occupancy!$E$22:$AQ$39,'000Veh'!R$57,FALSE)*VLOOKUP($D61,kmPerVeh!$F$26:$AQ$43,'000Veh'!R$57-1,FALSE)/10^3,0)</f>
        <v>0</v>
      </c>
      <c r="S61" s="7">
        <f>IFERROR(S28*VLOOKUP($D61,Occupancy!$E$22:$AQ$39,'000Veh'!S$57,FALSE)*VLOOKUP($D61,kmPerVeh!$F$26:$AQ$43,'000Veh'!S$57-1,FALSE)/10^3,0)</f>
        <v>0</v>
      </c>
      <c r="T61" s="7">
        <f>IFERROR(T28*VLOOKUP($D61,Occupancy!$E$22:$AQ$39,'000Veh'!T$57,FALSE)*VLOOKUP($D61,kmPerVeh!$F$26:$AQ$43,'000Veh'!T$57-1,FALSE)/10^3,0)</f>
        <v>0</v>
      </c>
      <c r="U61" s="7">
        <f>IFERROR(U28*VLOOKUP($D61,Occupancy!$E$22:$AQ$39,'000Veh'!U$57,FALSE)*VLOOKUP($D61,kmPerVeh!$F$26:$AQ$43,'000Veh'!U$57-1,FALSE)/10^3,0)</f>
        <v>0</v>
      </c>
      <c r="V61" s="7">
        <f>IFERROR(V28*VLOOKUP($D61,Occupancy!$E$22:$AQ$39,'000Veh'!V$57,FALSE)*VLOOKUP($D61,kmPerVeh!$F$26:$AQ$43,'000Veh'!V$57-1,FALSE)/10^3,0)</f>
        <v>0</v>
      </c>
      <c r="W61" s="7">
        <f>IFERROR(W28*VLOOKUP($D61,Occupancy!$E$22:$AQ$39,'000Veh'!W$57,FALSE)*VLOOKUP($D61,kmPerVeh!$F$26:$AQ$43,'000Veh'!W$57-1,FALSE)/10^3,0)</f>
        <v>0</v>
      </c>
      <c r="X61" s="7">
        <f>IFERROR(X28*VLOOKUP($D61,Occupancy!$E$22:$AQ$39,'000Veh'!X$57,FALSE)*VLOOKUP($D61,kmPerVeh!$F$26:$AQ$43,'000Veh'!X$57-1,FALSE)/10^3,0)</f>
        <v>0</v>
      </c>
      <c r="Y61" s="7">
        <f>IFERROR(Y28*VLOOKUP($D61,Occupancy!$E$22:$AQ$39,'000Veh'!Y$57,FALSE)*VLOOKUP($D61,kmPerVeh!$F$26:$AQ$43,'000Veh'!Y$57-1,FALSE)/10^3,0)</f>
        <v>0</v>
      </c>
      <c r="Z61" s="7">
        <f>IFERROR(Z28*VLOOKUP($D61,Occupancy!$E$22:$AQ$39,'000Veh'!Z$57,FALSE)*VLOOKUP($D61,kmPerVeh!$F$26:$AQ$43,'000Veh'!Z$57-1,FALSE)/10^3,0)</f>
        <v>0</v>
      </c>
      <c r="AA61" s="7">
        <f>IFERROR(AA28*VLOOKUP($D61,Occupancy!$E$22:$AQ$39,'000Veh'!AA$57,FALSE)*VLOOKUP($D61,kmPerVeh!$F$26:$AQ$43,'000Veh'!AA$57-1,FALSE)/10^3,0)</f>
        <v>7.2919486903702648E-3</v>
      </c>
      <c r="AB61" s="7">
        <f>IFERROR(AB28*VLOOKUP($D61,Occupancy!$E$22:$AQ$39,'000Veh'!AB$57,FALSE)*VLOOKUP($D61,kmPerVeh!$F$26:$AQ$43,'000Veh'!AB$57-1,FALSE)/10^3,0)</f>
        <v>0</v>
      </c>
      <c r="AC61" s="7">
        <f>IFERROR(AC28*VLOOKUP($D61,Occupancy!$E$22:$AQ$39,'000Veh'!AC$57,FALSE)*VLOOKUP($D61,kmPerVeh!$F$26:$AQ$43,'000Veh'!AC$57-1,FALSE)/10^3,0)</f>
        <v>0</v>
      </c>
      <c r="AD61" s="7">
        <f>IFERROR(AD28*VLOOKUP($D61,Occupancy!$E$22:$AQ$39,'000Veh'!AD$57,FALSE)*VLOOKUP($D61,kmPerVeh!$F$26:$AQ$43,'000Veh'!AD$57-1,FALSE)/10^3,0)</f>
        <v>0.1275236224696813</v>
      </c>
      <c r="AE61" s="7">
        <f>IFERROR(AE28*VLOOKUP($D61,Occupancy!$E$22:$AQ$39,'000Veh'!AE$57,FALSE)*VLOOKUP($D61,kmPerVeh!$F$26:$AQ$43,'000Veh'!AE$57-1,FALSE)/10^3,0)</f>
        <v>0</v>
      </c>
      <c r="AF61" s="7">
        <f>IFERROR(AF28*VLOOKUP($D61,Occupancy!$E$22:$AQ$39,'000Veh'!AF$57,FALSE)*VLOOKUP($D61,kmPerVeh!$F$26:$AQ$43,'000Veh'!AF$57-1,FALSE)/10^3,0)</f>
        <v>0.19106587898131147</v>
      </c>
      <c r="AG61" s="7">
        <f>IFERROR(AG28*VLOOKUP($D61,Occupancy!$E$22:$AQ$39,'000Veh'!AG$57,FALSE)*VLOOKUP($D61,kmPerVeh!$F$26:$AQ$43,'000Veh'!AG$57-1,FALSE)/10^3,0)</f>
        <v>2.7571692391784E-3</v>
      </c>
      <c r="AH61" s="7">
        <f>IFERROR(AH28*VLOOKUP($D61,Occupancy!$E$22:$AQ$39,'000Veh'!AH$57,FALSE)*VLOOKUP($D61,kmPerVeh!$F$26:$AQ$43,'000Veh'!AH$57-1,FALSE)/10^3,0)</f>
        <v>0</v>
      </c>
      <c r="AI61" s="7">
        <f>IFERROR(AI28*VLOOKUP($D61,Occupancy!$E$22:$AQ$39,'000Veh'!AI$57,FALSE)*VLOOKUP($D61,kmPerVeh!$F$26:$AQ$43,'000Veh'!AI$57-1,FALSE)/10^3,0)</f>
        <v>0</v>
      </c>
      <c r="AJ61" s="7">
        <f>IFERROR(AJ28*VLOOKUP($D61,Occupancy!$E$22:$AQ$39,'000Veh'!AJ$57,FALSE)*VLOOKUP($D61,kmPerVeh!$F$26:$AQ$43,'000Veh'!AJ$57-1,FALSE)/10^3,0)</f>
        <v>0</v>
      </c>
      <c r="AK61" s="7">
        <f>IFERROR(AK28*VLOOKUP($D61,Occupancy!$E$22:$AQ$39,'000Veh'!AK$57,FALSE)*VLOOKUP($D61,kmPerVeh!$F$26:$AQ$43,'000Veh'!AK$57-1,FALSE)/10^3,0)</f>
        <v>0</v>
      </c>
      <c r="AL61" s="7">
        <f>IFERROR(AL28*VLOOKUP($D61,Occupancy!$E$22:$AQ$39,'000Veh'!AL$57,FALSE)*VLOOKUP($D61,kmPerVeh!$F$26:$AQ$43,'000Veh'!AL$57-1,FALSE)/10^3,0)</f>
        <v>0.53323444832541012</v>
      </c>
      <c r="AM61" s="7">
        <f>IFERROR(AM28*VLOOKUP($D61,Occupancy!$E$22:$AQ$39,'000Veh'!AM$57,FALSE)*VLOOKUP($D61,kmPerVeh!$F$26:$AQ$43,'000Veh'!AM$57-1,FALSE)/10^3,0)</f>
        <v>0</v>
      </c>
      <c r="AN61" s="7">
        <f>IFERROR(AN28*VLOOKUP($D61,Occupancy!$E$22:$AQ$39,'000Veh'!AN$57,FALSE)*VLOOKUP($D61,kmPerVeh!$F$26:$AQ$43,'000Veh'!AN$57-1,FALSE)/10^3,0)</f>
        <v>0</v>
      </c>
      <c r="AO61" s="7">
        <f>IFERROR(AO28*VLOOKUP($D61,Occupancy!$E$22:$AQ$39,'000Veh'!AO$57,FALSE)*VLOOKUP($D61,kmPerVeh!$F$26:$AQ$43,'000Veh'!AO$57-1,FALSE)/10^3,0)</f>
        <v>0</v>
      </c>
      <c r="AP61" s="7">
        <f>IFERROR(AP28*VLOOKUP($D61,Occupancy!$E$22:$AQ$39,'000Veh'!AP$57,FALSE)*VLOOKUP($D61,kmPerVeh!$F$26:$AQ$43,'000Veh'!AP$57-1,FALSE)/10^3,0)</f>
        <v>0</v>
      </c>
      <c r="AQ61" s="7">
        <f>IFERROR(AQ28*VLOOKUP($D61,Occupancy!$E$22:$AQ$39,'000Veh'!AQ$57,FALSE)*VLOOKUP($D61,kmPerVeh!$F$26:$AQ$43,'000Veh'!AQ$57-1,FALSE)/10^3,0)</f>
        <v>0</v>
      </c>
    </row>
    <row r="62" spans="4:52">
      <c r="D62" t="str">
        <f t="shared" si="22"/>
        <v>TRA_Hdt_Dis</v>
      </c>
      <c r="E62" t="str">
        <f t="shared" si="22"/>
        <v>TRADST</v>
      </c>
      <c r="F62" t="str">
        <f t="shared" si="23"/>
        <v>THDT</v>
      </c>
      <c r="G62" s="7">
        <f>IFERROR(G29*VLOOKUP($D62,Occupancy!$E$22:$AQ$39,'000Veh'!G$57,FALSE)*VLOOKUP($D62,kmPerVeh!$F$26:$AQ$43,'000Veh'!G$57-1,FALSE)/10^3,0)</f>
        <v>43.850812168804588</v>
      </c>
      <c r="H62" s="7">
        <f>IFERROR(H29*VLOOKUP($D62,Occupancy!$E$22:$AQ$39,'000Veh'!H$57,FALSE)*VLOOKUP($D62,kmPerVeh!$F$26:$AQ$43,'000Veh'!H$57-1,FALSE)/10^3,0)</f>
        <v>37.362782426965758</v>
      </c>
      <c r="I62" s="7">
        <f>IFERROR(I29*VLOOKUP($D62,Occupancy!$E$22:$AQ$39,'000Veh'!I$57,FALSE)*VLOOKUP($D62,kmPerVeh!$F$26:$AQ$43,'000Veh'!I$57-1,FALSE)/10^3,0)</f>
        <v>27.636145024233645</v>
      </c>
      <c r="J62" s="7">
        <f>IFERROR(J29*VLOOKUP($D62,Occupancy!$E$22:$AQ$39,'000Veh'!J$57,FALSE)*VLOOKUP($D62,kmPerVeh!$F$26:$AQ$43,'000Veh'!J$57-1,FALSE)/10^3,0)</f>
        <v>20.804550440864574</v>
      </c>
      <c r="K62" s="7">
        <f>IFERROR(K29*VLOOKUP($D62,Occupancy!$E$22:$AQ$39,'000Veh'!K$57,FALSE)*VLOOKUP($D62,kmPerVeh!$F$26:$AQ$43,'000Veh'!K$57-1,FALSE)/10^3,0)</f>
        <v>1.5974550180726945</v>
      </c>
      <c r="L62" s="7">
        <f>IFERROR(L29*VLOOKUP($D62,Occupancy!$E$22:$AQ$39,'000Veh'!L$57,FALSE)*VLOOKUP($D62,kmPerVeh!$F$26:$AQ$43,'000Veh'!L$57-1,FALSE)/10^3,0)</f>
        <v>67.373804623265457</v>
      </c>
      <c r="M62" s="7">
        <f>IFERROR(M29*VLOOKUP($D62,Occupancy!$E$22:$AQ$39,'000Veh'!M$57,FALSE)*VLOOKUP($D62,kmPerVeh!$F$26:$AQ$43,'000Veh'!M$57-1,FALSE)/10^3,0)</f>
        <v>337.78242506916308</v>
      </c>
      <c r="N62" s="7">
        <f>IFERROR(N29*VLOOKUP($D62,Occupancy!$E$22:$AQ$39,'000Veh'!N$57,FALSE)*VLOOKUP($D62,kmPerVeh!$F$26:$AQ$43,'000Veh'!N$57-1,FALSE)/10^3,0)</f>
        <v>18.107632611059866</v>
      </c>
      <c r="O62" s="7">
        <f>IFERROR(O29*VLOOKUP($D62,Occupancy!$E$22:$AQ$39,'000Veh'!O$57,FALSE)*VLOOKUP($D62,kmPerVeh!$F$26:$AQ$43,'000Veh'!O$57-1,FALSE)/10^3,0)</f>
        <v>9.0871090519984303</v>
      </c>
      <c r="P62" s="7">
        <f>IFERROR(P29*VLOOKUP($D62,Occupancy!$E$22:$AQ$39,'000Veh'!P$57,FALSE)*VLOOKUP($D62,kmPerVeh!$F$26:$AQ$43,'000Veh'!P$57-1,FALSE)/10^3,0)</f>
        <v>324.13832374354166</v>
      </c>
      <c r="Q62" s="7">
        <f>IFERROR(Q29*VLOOKUP($D62,Occupancy!$E$22:$AQ$39,'000Veh'!Q$57,FALSE)*VLOOKUP($D62,kmPerVeh!$F$26:$AQ$43,'000Veh'!Q$57-1,FALSE)/10^3,0)</f>
        <v>47.992527632314733</v>
      </c>
      <c r="R62" s="7">
        <f>IFERROR(R29*VLOOKUP($D62,Occupancy!$E$22:$AQ$39,'000Veh'!R$57,FALSE)*VLOOKUP($D62,kmPerVeh!$F$26:$AQ$43,'000Veh'!R$57-1,FALSE)/10^3,0)</f>
        <v>272.33592666065613</v>
      </c>
      <c r="S62" s="7">
        <f>IFERROR(S29*VLOOKUP($D62,Occupancy!$E$22:$AQ$39,'000Veh'!S$57,FALSE)*VLOOKUP($D62,kmPerVeh!$F$26:$AQ$43,'000Veh'!S$57-1,FALSE)/10^3,0)</f>
        <v>46.369638318398202</v>
      </c>
      <c r="T62" s="7">
        <f>IFERROR(T29*VLOOKUP($D62,Occupancy!$E$22:$AQ$39,'000Veh'!T$57,FALSE)*VLOOKUP($D62,kmPerVeh!$F$26:$AQ$43,'000Veh'!T$57-1,FALSE)/10^3,0)</f>
        <v>14.289956395929829</v>
      </c>
      <c r="U62" s="7">
        <f>IFERROR(U29*VLOOKUP($D62,Occupancy!$E$22:$AQ$39,'000Veh'!U$57,FALSE)*VLOOKUP($D62,kmPerVeh!$F$26:$AQ$43,'000Veh'!U$57-1,FALSE)/10^3,0)</f>
        <v>42.622516190323097</v>
      </c>
      <c r="V62" s="7">
        <f>IFERROR(V29*VLOOKUP($D62,Occupancy!$E$22:$AQ$39,'000Veh'!V$57,FALSE)*VLOOKUP($D62,kmPerVeh!$F$26:$AQ$43,'000Veh'!V$57-1,FALSE)/10^3,0)</f>
        <v>20.203536781940198</v>
      </c>
      <c r="W62" s="7">
        <f>IFERROR(W29*VLOOKUP($D62,Occupancy!$E$22:$AQ$39,'000Veh'!W$57,FALSE)*VLOOKUP($D62,kmPerVeh!$F$26:$AQ$43,'000Veh'!W$57-1,FALSE)/10^3,0)</f>
        <v>1.357690020266862</v>
      </c>
      <c r="X62" s="7">
        <f>IFERROR(X29*VLOOKUP($D62,Occupancy!$E$22:$AQ$39,'000Veh'!X$57,FALSE)*VLOOKUP($D62,kmPerVeh!$F$26:$AQ$43,'000Veh'!X$57-1,FALSE)/10^3,0)</f>
        <v>244.67715969308469</v>
      </c>
      <c r="Y62" s="7">
        <f>IFERROR(Y29*VLOOKUP($D62,Occupancy!$E$22:$AQ$39,'000Veh'!Y$57,FALSE)*VLOOKUP($D62,kmPerVeh!$F$26:$AQ$43,'000Veh'!Y$57-1,FALSE)/10^3,0)</f>
        <v>31.493139514058033</v>
      </c>
      <c r="Z62" s="7">
        <f>IFERROR(Z29*VLOOKUP($D62,Occupancy!$E$22:$AQ$39,'000Veh'!Z$57,FALSE)*VLOOKUP($D62,kmPerVeh!$F$26:$AQ$43,'000Veh'!Z$57-1,FALSE)/10^3,0)</f>
        <v>13.561730764694691</v>
      </c>
      <c r="AA62" s="7">
        <f>IFERROR(AA29*VLOOKUP($D62,Occupancy!$E$22:$AQ$39,'000Veh'!AA$57,FALSE)*VLOOKUP($D62,kmPerVeh!$F$26:$AQ$43,'000Veh'!AA$57-1,FALSE)/10^3,0)</f>
        <v>16.55251782378085</v>
      </c>
      <c r="AB62" s="7">
        <f>IFERROR(AB29*VLOOKUP($D62,Occupancy!$E$22:$AQ$39,'000Veh'!AB$57,FALSE)*VLOOKUP($D62,kmPerVeh!$F$26:$AQ$43,'000Veh'!AB$57-1,FALSE)/10^3,0)</f>
        <v>6.5662146371888603</v>
      </c>
      <c r="AC62" s="7">
        <f>IFERROR(AC29*VLOOKUP($D62,Occupancy!$E$22:$AQ$39,'000Veh'!AC$57,FALSE)*VLOOKUP($D62,kmPerVeh!$F$26:$AQ$43,'000Veh'!AC$57-1,FALSE)/10^3,0)</f>
        <v>0.42341974751667266</v>
      </c>
      <c r="AD62" s="7">
        <f>IFERROR(AD29*VLOOKUP($D62,Occupancy!$E$22:$AQ$39,'000Veh'!AD$57,FALSE)*VLOOKUP($D62,kmPerVeh!$F$26:$AQ$43,'000Veh'!AD$57-1,FALSE)/10^3,0)</f>
        <v>117.13436973008739</v>
      </c>
      <c r="AE62" s="7">
        <f>IFERROR(AE29*VLOOKUP($D62,Occupancy!$E$22:$AQ$39,'000Veh'!AE$57,FALSE)*VLOOKUP($D62,kmPerVeh!$F$26:$AQ$43,'000Veh'!AE$57-1,FALSE)/10^3,0)</f>
        <v>28.427743300064698</v>
      </c>
      <c r="AF62" s="7">
        <f>IFERROR(AF29*VLOOKUP($D62,Occupancy!$E$22:$AQ$39,'000Veh'!AF$57,FALSE)*VLOOKUP($D62,kmPerVeh!$F$26:$AQ$43,'000Veh'!AF$57-1,FALSE)/10^3,0)</f>
        <v>338.29486053687526</v>
      </c>
      <c r="AG62" s="7">
        <f>IFERROR(AG29*VLOOKUP($D62,Occupancy!$E$22:$AQ$39,'000Veh'!AG$57,FALSE)*VLOOKUP($D62,kmPerVeh!$F$26:$AQ$43,'000Veh'!AG$57-1,FALSE)/10^3,0)</f>
        <v>57.19536557352</v>
      </c>
      <c r="AH62" s="7">
        <f>IFERROR(AH29*VLOOKUP($D62,Occupancy!$E$22:$AQ$39,'000Veh'!AH$57,FALSE)*VLOOKUP($D62,kmPerVeh!$F$26:$AQ$43,'000Veh'!AH$57-1,FALSE)/10^3,0)</f>
        <v>40.616999553013606</v>
      </c>
      <c r="AI62" s="7">
        <f>IFERROR(AI29*VLOOKUP($D62,Occupancy!$E$22:$AQ$39,'000Veh'!AI$57,FALSE)*VLOOKUP($D62,kmPerVeh!$F$26:$AQ$43,'000Veh'!AI$57-1,FALSE)/10^3,0)</f>
        <v>44.29849020076395</v>
      </c>
      <c r="AJ62" s="7">
        <f>IFERROR(AJ29*VLOOKUP($D62,Occupancy!$E$22:$AQ$39,'000Veh'!AJ$57,FALSE)*VLOOKUP($D62,kmPerVeh!$F$26:$AQ$43,'000Veh'!AJ$57-1,FALSE)/10^3,0)</f>
        <v>23.665057786680915</v>
      </c>
      <c r="AK62" s="7">
        <f>IFERROR(AK29*VLOOKUP($D62,Occupancy!$E$22:$AQ$39,'000Veh'!AK$57,FALSE)*VLOOKUP($D62,kmPerVeh!$F$26:$AQ$43,'000Veh'!AK$57-1,FALSE)/10^3,0)</f>
        <v>38.045892566652334</v>
      </c>
      <c r="AL62" s="7">
        <f>IFERROR(AL29*VLOOKUP($D62,Occupancy!$E$22:$AQ$39,'000Veh'!AL$57,FALSE)*VLOOKUP($D62,kmPerVeh!$F$26:$AQ$43,'000Veh'!AL$57-1,FALSE)/10^3,0)</f>
        <v>183.26149731984995</v>
      </c>
      <c r="AM62" s="7">
        <f>IFERROR(AM29*VLOOKUP($D62,Occupancy!$E$22:$AQ$39,'000Veh'!AM$57,FALSE)*VLOOKUP($D62,kmPerVeh!$F$26:$AQ$43,'000Veh'!AM$57-1,FALSE)/10^3,0)</f>
        <v>10.546445355802955</v>
      </c>
      <c r="AN62" s="7">
        <f>IFERROR(AN29*VLOOKUP($D62,Occupancy!$E$22:$AQ$39,'000Veh'!AN$57,FALSE)*VLOOKUP($D62,kmPerVeh!$F$26:$AQ$43,'000Veh'!AN$57-1,FALSE)/10^3,0)</f>
        <v>10.676819633510449</v>
      </c>
      <c r="AO62" s="7">
        <f>IFERROR(AO29*VLOOKUP($D62,Occupancy!$E$22:$AQ$39,'000Veh'!AO$57,FALSE)*VLOOKUP($D62,kmPerVeh!$F$26:$AQ$43,'000Veh'!AO$57-1,FALSE)/10^3,0)</f>
        <v>2.956391683259656</v>
      </c>
      <c r="AP62" s="7">
        <f>IFERROR(AP29*VLOOKUP($D62,Occupancy!$E$22:$AQ$39,'000Veh'!AP$57,FALSE)*VLOOKUP($D62,kmPerVeh!$F$26:$AQ$43,'000Veh'!AP$57-1,FALSE)/10^3,0)</f>
        <v>13.267293132271226</v>
      </c>
      <c r="AQ62" s="7">
        <f>IFERROR(AQ29*VLOOKUP($D62,Occupancy!$E$22:$AQ$39,'000Veh'!AQ$57,FALSE)*VLOOKUP($D62,kmPerVeh!$F$26:$AQ$43,'000Veh'!AQ$57-1,FALSE)/10^3,0)</f>
        <v>2.8954073256135762</v>
      </c>
    </row>
    <row r="63" spans="4:52">
      <c r="D63" t="str">
        <f t="shared" si="22"/>
        <v>TRA_Hdt_Gas</v>
      </c>
      <c r="E63" t="str">
        <f t="shared" si="22"/>
        <v>TRAGSLSP95</v>
      </c>
      <c r="F63" t="str">
        <f t="shared" si="23"/>
        <v>THDT</v>
      </c>
      <c r="G63" s="7">
        <f>IFERROR(G30*VLOOKUP($D63,Occupancy!$E$22:$AQ$39,'000Veh'!G$57,FALSE)*VLOOKUP($D63,kmPerVeh!$F$26:$AQ$43,'000Veh'!G$57-1,FALSE)/10^3,0)</f>
        <v>0</v>
      </c>
      <c r="H63" s="7">
        <f>IFERROR(H30*VLOOKUP($D63,Occupancy!$E$22:$AQ$39,'000Veh'!H$57,FALSE)*VLOOKUP($D63,kmPerVeh!$F$26:$AQ$43,'000Veh'!H$57-1,FALSE)/10^3,0)</f>
        <v>0</v>
      </c>
      <c r="I63" s="7">
        <f>IFERROR(I30*VLOOKUP($D63,Occupancy!$E$22:$AQ$39,'000Veh'!I$57,FALSE)*VLOOKUP($D63,kmPerVeh!$F$26:$AQ$43,'000Veh'!I$57-1,FALSE)/10^3,0)</f>
        <v>1.2931379286608077E-3</v>
      </c>
      <c r="J63" s="7">
        <f>IFERROR(J30*VLOOKUP($D63,Occupancy!$E$22:$AQ$39,'000Veh'!J$57,FALSE)*VLOOKUP($D63,kmPerVeh!$F$26:$AQ$43,'000Veh'!J$57-1,FALSE)/10^3,0)</f>
        <v>0</v>
      </c>
      <c r="K63" s="7">
        <f>IFERROR(K30*VLOOKUP($D63,Occupancy!$E$22:$AQ$39,'000Veh'!K$57,FALSE)*VLOOKUP($D63,kmPerVeh!$F$26:$AQ$43,'000Veh'!K$57-1,FALSE)/10^3,0)</f>
        <v>2.2394964826939669E-3</v>
      </c>
      <c r="L63" s="7">
        <f>IFERROR(L30*VLOOKUP($D63,Occupancy!$E$22:$AQ$39,'000Veh'!L$57,FALSE)*VLOOKUP($D63,kmPerVeh!$F$26:$AQ$43,'000Veh'!L$57-1,FALSE)/10^3,0)</f>
        <v>7.2747194927248127E-2</v>
      </c>
      <c r="M63" s="7">
        <f>IFERROR(M30*VLOOKUP($D63,Occupancy!$E$22:$AQ$39,'000Veh'!M$57,FALSE)*VLOOKUP($D63,kmPerVeh!$F$26:$AQ$43,'000Veh'!M$57-1,FALSE)/10^3,0)</f>
        <v>0</v>
      </c>
      <c r="N63" s="7">
        <f>IFERROR(N30*VLOOKUP($D63,Occupancy!$E$22:$AQ$39,'000Veh'!N$57,FALSE)*VLOOKUP($D63,kmPerVeh!$F$26:$AQ$43,'000Veh'!N$57-1,FALSE)/10^3,0)</f>
        <v>4.3245852861902561E-3</v>
      </c>
      <c r="O63" s="7">
        <f>IFERROR(O30*VLOOKUP($D63,Occupancy!$E$22:$AQ$39,'000Veh'!O$57,FALSE)*VLOOKUP($D63,kmPerVeh!$F$26:$AQ$43,'000Veh'!O$57-1,FALSE)/10^3,0)</f>
        <v>2.6823649815469572E-2</v>
      </c>
      <c r="P63" s="7">
        <f>IFERROR(P30*VLOOKUP($D63,Occupancy!$E$22:$AQ$39,'000Veh'!P$57,FALSE)*VLOOKUP($D63,kmPerVeh!$F$26:$AQ$43,'000Veh'!P$57-1,FALSE)/10^3,0)</f>
        <v>0.11716566641828537</v>
      </c>
      <c r="Q63" s="7">
        <f>IFERROR(Q30*VLOOKUP($D63,Occupancy!$E$22:$AQ$39,'000Veh'!Q$57,FALSE)*VLOOKUP($D63,kmPerVeh!$F$26:$AQ$43,'000Veh'!Q$57-1,FALSE)/10^3,0)</f>
        <v>7.5914239696382141E-2</v>
      </c>
      <c r="R63" s="7">
        <f>IFERROR(R30*VLOOKUP($D63,Occupancy!$E$22:$AQ$39,'000Veh'!R$57,FALSE)*VLOOKUP($D63,kmPerVeh!$F$26:$AQ$43,'000Veh'!R$57-1,FALSE)/10^3,0)</f>
        <v>9.3600625350612685E-2</v>
      </c>
      <c r="S63" s="7">
        <f>IFERROR(S30*VLOOKUP($D63,Occupancy!$E$22:$AQ$39,'000Veh'!S$57,FALSE)*VLOOKUP($D63,kmPerVeh!$F$26:$AQ$43,'000Veh'!S$57-1,FALSE)/10^3,0)</f>
        <v>0.21931384206792032</v>
      </c>
      <c r="T63" s="7">
        <f>IFERROR(T30*VLOOKUP($D63,Occupancy!$E$22:$AQ$39,'000Veh'!T$57,FALSE)*VLOOKUP($D63,kmPerVeh!$F$26:$AQ$43,'000Veh'!T$57-1,FALSE)/10^3,0)</f>
        <v>1.9044373976640491E-2</v>
      </c>
      <c r="U63" s="7">
        <f>IFERROR(U30*VLOOKUP($D63,Occupancy!$E$22:$AQ$39,'000Veh'!U$57,FALSE)*VLOOKUP($D63,kmPerVeh!$F$26:$AQ$43,'000Veh'!U$57-1,FALSE)/10^3,0)</f>
        <v>3.4128043672521688E-2</v>
      </c>
      <c r="V63" s="7">
        <f>IFERROR(V30*VLOOKUP($D63,Occupancy!$E$22:$AQ$39,'000Veh'!V$57,FALSE)*VLOOKUP($D63,kmPerVeh!$F$26:$AQ$43,'000Veh'!V$57-1,FALSE)/10^3,0)</f>
        <v>5.2133400639771598E-3</v>
      </c>
      <c r="W63" s="7">
        <f>IFERROR(W30*VLOOKUP($D63,Occupancy!$E$22:$AQ$39,'000Veh'!W$57,FALSE)*VLOOKUP($D63,kmPerVeh!$F$26:$AQ$43,'000Veh'!W$57-1,FALSE)/10^3,0)</f>
        <v>2.0259570577735374E-2</v>
      </c>
      <c r="X63" s="7">
        <f>IFERROR(X30*VLOOKUP($D63,Occupancy!$E$22:$AQ$39,'000Veh'!X$57,FALSE)*VLOOKUP($D63,kmPerVeh!$F$26:$AQ$43,'000Veh'!X$57-1,FALSE)/10^3,0)</f>
        <v>8.4148904999553336E-3</v>
      </c>
      <c r="Y63" s="7">
        <f>IFERROR(Y30*VLOOKUP($D63,Occupancy!$E$22:$AQ$39,'000Veh'!Y$57,FALSE)*VLOOKUP($D63,kmPerVeh!$F$26:$AQ$43,'000Veh'!Y$57-1,FALSE)/10^3,0)</f>
        <v>0.16207461510987647</v>
      </c>
      <c r="Z63" s="7">
        <f>IFERROR(Z30*VLOOKUP($D63,Occupancy!$E$22:$AQ$39,'000Veh'!Z$57,FALSE)*VLOOKUP($D63,kmPerVeh!$F$26:$AQ$43,'000Veh'!Z$57-1,FALSE)/10^3,0)</f>
        <v>2.7608872237067108E-3</v>
      </c>
      <c r="AA63" s="7">
        <f>IFERROR(AA30*VLOOKUP($D63,Occupancy!$E$22:$AQ$39,'000Veh'!AA$57,FALSE)*VLOOKUP($D63,kmPerVeh!$F$26:$AQ$43,'000Veh'!AA$57-1,FALSE)/10^3,0)</f>
        <v>0.16880818858266633</v>
      </c>
      <c r="AB63" s="7">
        <f>IFERROR(AB30*VLOOKUP($D63,Occupancy!$E$22:$AQ$39,'000Veh'!AB$57,FALSE)*VLOOKUP($D63,kmPerVeh!$F$26:$AQ$43,'000Veh'!AB$57-1,FALSE)/10^3,0)</f>
        <v>3.0975071663357412E-4</v>
      </c>
      <c r="AC63" s="7">
        <f>IFERROR(AC30*VLOOKUP($D63,Occupancy!$E$22:$AQ$39,'000Veh'!AC$57,FALSE)*VLOOKUP($D63,kmPerVeh!$F$26:$AQ$43,'000Veh'!AC$57-1,FALSE)/10^3,0)</f>
        <v>0</v>
      </c>
      <c r="AD63" s="7">
        <f>IFERROR(AD30*VLOOKUP($D63,Occupancy!$E$22:$AQ$39,'000Veh'!AD$57,FALSE)*VLOOKUP($D63,kmPerVeh!$F$26:$AQ$43,'000Veh'!AD$57-1,FALSE)/10^3,0)</f>
        <v>0.1028233872492266</v>
      </c>
      <c r="AE63" s="7">
        <f>IFERROR(AE30*VLOOKUP($D63,Occupancy!$E$22:$AQ$39,'000Veh'!AE$57,FALSE)*VLOOKUP($D63,kmPerVeh!$F$26:$AQ$43,'000Veh'!AE$57-1,FALSE)/10^3,0)</f>
        <v>0.3449512881232859</v>
      </c>
      <c r="AF63" s="7">
        <f>IFERROR(AF30*VLOOKUP($D63,Occupancy!$E$22:$AQ$39,'000Veh'!AF$57,FALSE)*VLOOKUP($D63,kmPerVeh!$F$26:$AQ$43,'000Veh'!AF$57-1,FALSE)/10^3,0)</f>
        <v>5.5569140470335503</v>
      </c>
      <c r="AG63" s="7">
        <f>IFERROR(AG30*VLOOKUP($D63,Occupancy!$E$22:$AQ$39,'000Veh'!AG$57,FALSE)*VLOOKUP($D63,kmPerVeh!$F$26:$AQ$43,'000Veh'!AG$57-1,FALSE)/10^3,0)</f>
        <v>0</v>
      </c>
      <c r="AH63" s="7">
        <f>IFERROR(AH30*VLOOKUP($D63,Occupancy!$E$22:$AQ$39,'000Veh'!AH$57,FALSE)*VLOOKUP($D63,kmPerVeh!$F$26:$AQ$43,'000Veh'!AH$57-1,FALSE)/10^3,0)</f>
        <v>2.1708460660725612E-2</v>
      </c>
      <c r="AI63" s="7">
        <f>IFERROR(AI30*VLOOKUP($D63,Occupancy!$E$22:$AQ$39,'000Veh'!AI$57,FALSE)*VLOOKUP($D63,kmPerVeh!$F$26:$AQ$43,'000Veh'!AI$57-1,FALSE)/10^3,0)</f>
        <v>2.751715678278505E-2</v>
      </c>
      <c r="AJ63" s="7">
        <f>IFERROR(AJ30*VLOOKUP($D63,Occupancy!$E$22:$AQ$39,'000Veh'!AJ$57,FALSE)*VLOOKUP($D63,kmPerVeh!$F$26:$AQ$43,'000Veh'!AJ$57-1,FALSE)/10^3,0)</f>
        <v>1.2405262547822216E-3</v>
      </c>
      <c r="AK63" s="7">
        <f>IFERROR(AK30*VLOOKUP($D63,Occupancy!$E$22:$AQ$39,'000Veh'!AK$57,FALSE)*VLOOKUP($D63,kmPerVeh!$F$26:$AQ$43,'000Veh'!AK$57-1,FALSE)/10^3,0)</f>
        <v>0</v>
      </c>
      <c r="AL63" s="7">
        <f>IFERROR(AL30*VLOOKUP($D63,Occupancy!$E$22:$AQ$39,'000Veh'!AL$57,FALSE)*VLOOKUP($D63,kmPerVeh!$F$26:$AQ$43,'000Veh'!AL$57-1,FALSE)/10^3,0)</f>
        <v>4.3915749398691951E-2</v>
      </c>
      <c r="AM63" s="7">
        <f>IFERROR(AM30*VLOOKUP($D63,Occupancy!$E$22:$AQ$39,'000Veh'!AM$57,FALSE)*VLOOKUP($D63,kmPerVeh!$F$26:$AQ$43,'000Veh'!AM$57-1,FALSE)/10^3,0)</f>
        <v>7.0197752237047733E-3</v>
      </c>
      <c r="AN63" s="7">
        <f>IFERROR(AN30*VLOOKUP($D63,Occupancy!$E$22:$AQ$39,'000Veh'!AN$57,FALSE)*VLOOKUP($D63,kmPerVeh!$F$26:$AQ$43,'000Veh'!AN$57-1,FALSE)/10^3,0)</f>
        <v>7.7047142489563188E-3</v>
      </c>
      <c r="AO63" s="7">
        <f>IFERROR(AO30*VLOOKUP($D63,Occupancy!$E$22:$AQ$39,'000Veh'!AO$57,FALSE)*VLOOKUP($D63,kmPerVeh!$F$26:$AQ$43,'000Veh'!AO$57-1,FALSE)/10^3,0)</f>
        <v>3.4368710034567607E-3</v>
      </c>
      <c r="AP63" s="7">
        <f>IFERROR(AP30*VLOOKUP($D63,Occupancy!$E$22:$AQ$39,'000Veh'!AP$57,FALSE)*VLOOKUP($D63,kmPerVeh!$F$26:$AQ$43,'000Veh'!AP$57-1,FALSE)/10^3,0)</f>
        <v>1.3946152574887103E-2</v>
      </c>
      <c r="AQ63" s="7">
        <f>IFERROR(AQ30*VLOOKUP($D63,Occupancy!$E$22:$AQ$39,'000Veh'!AQ$57,FALSE)*VLOOKUP($D63,kmPerVeh!$F$26:$AQ$43,'000Veh'!AQ$57-1,FALSE)/10^3,0)</f>
        <v>2.0959013672437491E-3</v>
      </c>
    </row>
    <row r="64" spans="4:52">
      <c r="D64" t="str">
        <f t="shared" si="22"/>
        <v>TRA_Lcv_Cng</v>
      </c>
      <c r="E64" t="str">
        <f t="shared" si="22"/>
        <v>TRAGAS</v>
      </c>
      <c r="F64" t="str">
        <f t="shared" si="23"/>
        <v>TLCV</v>
      </c>
      <c r="G64" s="7">
        <f>IFERROR(G31*VLOOKUP($D64,Occupancy!$E$22:$AQ$39,'000Veh'!G$57,FALSE)*VLOOKUP($D64,kmPerVeh!$F$26:$AQ$43,'000Veh'!G$57-1,FALSE)/10^3,0)</f>
        <v>0</v>
      </c>
      <c r="H64" s="7">
        <f>IFERROR(H31*VLOOKUP($D64,Occupancy!$E$22:$AQ$39,'000Veh'!H$57,FALSE)*VLOOKUP($D64,kmPerVeh!$F$26:$AQ$43,'000Veh'!H$57-1,FALSE)/10^3,0)</f>
        <v>0</v>
      </c>
      <c r="I64" s="7">
        <f>IFERROR(I31*VLOOKUP($D64,Occupancy!$E$22:$AQ$39,'000Veh'!I$57,FALSE)*VLOOKUP($D64,kmPerVeh!$F$26:$AQ$43,'000Veh'!I$57-1,FALSE)/10^3,0)</f>
        <v>0</v>
      </c>
      <c r="J64" s="7">
        <f>IFERROR(J31*VLOOKUP($D64,Occupancy!$E$22:$AQ$39,'000Veh'!J$57,FALSE)*VLOOKUP($D64,kmPerVeh!$F$26:$AQ$43,'000Veh'!J$57-1,FALSE)/10^3,0)</f>
        <v>1.3328221376483962E-2</v>
      </c>
      <c r="K64" s="7">
        <f>IFERROR(K31*VLOOKUP($D64,Occupancy!$E$22:$AQ$39,'000Veh'!K$57,FALSE)*VLOOKUP($D64,kmPerVeh!$F$26:$AQ$43,'000Veh'!K$57-1,FALSE)/10^3,0)</f>
        <v>0</v>
      </c>
      <c r="L64" s="7">
        <f>IFERROR(L31*VLOOKUP($D64,Occupancy!$E$22:$AQ$39,'000Veh'!L$57,FALSE)*VLOOKUP($D64,kmPerVeh!$F$26:$AQ$43,'000Veh'!L$57-1,FALSE)/10^3,0)</f>
        <v>0</v>
      </c>
      <c r="M64" s="7">
        <f>IFERROR(M31*VLOOKUP($D64,Occupancy!$E$22:$AQ$39,'000Veh'!M$57,FALSE)*VLOOKUP($D64,kmPerVeh!$F$26:$AQ$43,'000Veh'!M$57-1,FALSE)/10^3,0)</f>
        <v>0.19322498155833273</v>
      </c>
      <c r="N64" s="7">
        <f>IFERROR(N31*VLOOKUP($D64,Occupancy!$E$22:$AQ$39,'000Veh'!N$57,FALSE)*VLOOKUP($D64,kmPerVeh!$F$26:$AQ$43,'000Veh'!N$57-1,FALSE)/10^3,0)</f>
        <v>0</v>
      </c>
      <c r="O64" s="7">
        <f>IFERROR(O31*VLOOKUP($D64,Occupancy!$E$22:$AQ$39,'000Veh'!O$57,FALSE)*VLOOKUP($D64,kmPerVeh!$F$26:$AQ$43,'000Veh'!O$57-1,FALSE)/10^3,0)</f>
        <v>0</v>
      </c>
      <c r="P64" s="7">
        <f>IFERROR(P31*VLOOKUP($D64,Occupancy!$E$22:$AQ$39,'000Veh'!P$57,FALSE)*VLOOKUP($D64,kmPerVeh!$F$26:$AQ$43,'000Veh'!P$57-1,FALSE)/10^3,0)</f>
        <v>0</v>
      </c>
      <c r="Q64" s="7">
        <f>IFERROR(Q31*VLOOKUP($D64,Occupancy!$E$22:$AQ$39,'000Veh'!Q$57,FALSE)*VLOOKUP($D64,kmPerVeh!$F$26:$AQ$43,'000Veh'!Q$57-1,FALSE)/10^3,0)</f>
        <v>0</v>
      </c>
      <c r="R64" s="7">
        <f>IFERROR(R31*VLOOKUP($D64,Occupancy!$E$22:$AQ$39,'000Veh'!R$57,FALSE)*VLOOKUP($D64,kmPerVeh!$F$26:$AQ$43,'000Veh'!R$57-1,FALSE)/10^3,0)</f>
        <v>0</v>
      </c>
      <c r="S64" s="7">
        <f>IFERROR(S31*VLOOKUP($D64,Occupancy!$E$22:$AQ$39,'000Veh'!S$57,FALSE)*VLOOKUP($D64,kmPerVeh!$F$26:$AQ$43,'000Veh'!S$57-1,FALSE)/10^3,0)</f>
        <v>0</v>
      </c>
      <c r="T64" s="7">
        <f>IFERROR(T31*VLOOKUP($D64,Occupancy!$E$22:$AQ$39,'000Veh'!T$57,FALSE)*VLOOKUP($D64,kmPerVeh!$F$26:$AQ$43,'000Veh'!T$57-1,FALSE)/10^3,0)</f>
        <v>0</v>
      </c>
      <c r="U64" s="7">
        <f>IFERROR(U31*VLOOKUP($D64,Occupancy!$E$22:$AQ$39,'000Veh'!U$57,FALSE)*VLOOKUP($D64,kmPerVeh!$F$26:$AQ$43,'000Veh'!U$57-1,FALSE)/10^3,0)</f>
        <v>0</v>
      </c>
      <c r="V64" s="7">
        <f>IFERROR(V31*VLOOKUP($D64,Occupancy!$E$22:$AQ$39,'000Veh'!V$57,FALSE)*VLOOKUP($D64,kmPerVeh!$F$26:$AQ$43,'000Veh'!V$57-1,FALSE)/10^3,0)</f>
        <v>0</v>
      </c>
      <c r="W64" s="7">
        <f>IFERROR(W31*VLOOKUP($D64,Occupancy!$E$22:$AQ$39,'000Veh'!W$57,FALSE)*VLOOKUP($D64,kmPerVeh!$F$26:$AQ$43,'000Veh'!W$57-1,FALSE)/10^3,0)</f>
        <v>0</v>
      </c>
      <c r="X64" s="7">
        <f>IFERROR(X31*VLOOKUP($D64,Occupancy!$E$22:$AQ$39,'000Veh'!X$57,FALSE)*VLOOKUP($D64,kmPerVeh!$F$26:$AQ$43,'000Veh'!X$57-1,FALSE)/10^3,0)</f>
        <v>0</v>
      </c>
      <c r="Y64" s="7">
        <f>IFERROR(Y31*VLOOKUP($D64,Occupancy!$E$22:$AQ$39,'000Veh'!Y$57,FALSE)*VLOOKUP($D64,kmPerVeh!$F$26:$AQ$43,'000Veh'!Y$57-1,FALSE)/10^3,0)</f>
        <v>0</v>
      </c>
      <c r="Z64" s="7">
        <f>IFERROR(Z31*VLOOKUP($D64,Occupancy!$E$22:$AQ$39,'000Veh'!Z$57,FALSE)*VLOOKUP($D64,kmPerVeh!$F$26:$AQ$43,'000Veh'!Z$57-1,FALSE)/10^3,0)</f>
        <v>0</v>
      </c>
      <c r="AA64" s="7">
        <f>IFERROR(AA31*VLOOKUP($D64,Occupancy!$E$22:$AQ$39,'000Veh'!AA$57,FALSE)*VLOOKUP($D64,kmPerVeh!$F$26:$AQ$43,'000Veh'!AA$57-1,FALSE)/10^3,0)</f>
        <v>0</v>
      </c>
      <c r="AB64" s="7">
        <f>IFERROR(AB31*VLOOKUP($D64,Occupancy!$E$22:$AQ$39,'000Veh'!AB$57,FALSE)*VLOOKUP($D64,kmPerVeh!$F$26:$AQ$43,'000Veh'!AB$57-1,FALSE)/10^3,0)</f>
        <v>0</v>
      </c>
      <c r="AC64" s="7">
        <f>IFERROR(AC31*VLOOKUP($D64,Occupancy!$E$22:$AQ$39,'000Veh'!AC$57,FALSE)*VLOOKUP($D64,kmPerVeh!$F$26:$AQ$43,'000Veh'!AC$57-1,FALSE)/10^3,0)</f>
        <v>0</v>
      </c>
      <c r="AD64" s="7">
        <f>IFERROR(AD31*VLOOKUP($D64,Occupancy!$E$22:$AQ$39,'000Veh'!AD$57,FALSE)*VLOOKUP($D64,kmPerVeh!$F$26:$AQ$43,'000Veh'!AD$57-1,FALSE)/10^3,0)</f>
        <v>6.3232177914203467E-3</v>
      </c>
      <c r="AE64" s="7">
        <f>IFERROR(AE31*VLOOKUP($D64,Occupancy!$E$22:$AQ$39,'000Veh'!AE$57,FALSE)*VLOOKUP($D64,kmPerVeh!$F$26:$AQ$43,'000Veh'!AE$57-1,FALSE)/10^3,0)</f>
        <v>0</v>
      </c>
      <c r="AF64" s="7">
        <f>IFERROR(AF31*VLOOKUP($D64,Occupancy!$E$22:$AQ$39,'000Veh'!AF$57,FALSE)*VLOOKUP($D64,kmPerVeh!$F$26:$AQ$43,'000Veh'!AF$57-1,FALSE)/10^3,0)</f>
        <v>0</v>
      </c>
      <c r="AG64" s="7">
        <f>IFERROR(AG31*VLOOKUP($D64,Occupancy!$E$22:$AQ$39,'000Veh'!AG$57,FALSE)*VLOOKUP($D64,kmPerVeh!$F$26:$AQ$43,'000Veh'!AG$57-1,FALSE)/10^3,0)</f>
        <v>0</v>
      </c>
      <c r="AH64" s="7">
        <f>IFERROR(AH31*VLOOKUP($D64,Occupancy!$E$22:$AQ$39,'000Veh'!AH$57,FALSE)*VLOOKUP($D64,kmPerVeh!$F$26:$AQ$43,'000Veh'!AH$57-1,FALSE)/10^3,0)</f>
        <v>0</v>
      </c>
      <c r="AI64" s="7">
        <f>IFERROR(AI31*VLOOKUP($D64,Occupancy!$E$22:$AQ$39,'000Veh'!AI$57,FALSE)*VLOOKUP($D64,kmPerVeh!$F$26:$AQ$43,'000Veh'!AI$57-1,FALSE)/10^3,0)</f>
        <v>0</v>
      </c>
      <c r="AJ64" s="7">
        <f>IFERROR(AJ31*VLOOKUP($D64,Occupancy!$E$22:$AQ$39,'000Veh'!AJ$57,FALSE)*VLOOKUP($D64,kmPerVeh!$F$26:$AQ$43,'000Veh'!AJ$57-1,FALSE)/10^3,0)</f>
        <v>0</v>
      </c>
      <c r="AK64" s="7">
        <f>IFERROR(AK31*VLOOKUP($D64,Occupancy!$E$22:$AQ$39,'000Veh'!AK$57,FALSE)*VLOOKUP($D64,kmPerVeh!$F$26:$AQ$43,'000Veh'!AK$57-1,FALSE)/10^3,0)</f>
        <v>0</v>
      </c>
      <c r="AL64" s="7">
        <f>IFERROR(AL31*VLOOKUP($D64,Occupancy!$E$22:$AQ$39,'000Veh'!AL$57,FALSE)*VLOOKUP($D64,kmPerVeh!$F$26:$AQ$43,'000Veh'!AL$57-1,FALSE)/10^3,0)</f>
        <v>0</v>
      </c>
      <c r="AM64" s="7">
        <f>IFERROR(AM31*VLOOKUP($D64,Occupancy!$E$22:$AQ$39,'000Veh'!AM$57,FALSE)*VLOOKUP($D64,kmPerVeh!$F$26:$AQ$43,'000Veh'!AM$57-1,FALSE)/10^3,0)</f>
        <v>0</v>
      </c>
      <c r="AN64" s="7">
        <f>IFERROR(AN31*VLOOKUP($D64,Occupancy!$E$22:$AQ$39,'000Veh'!AN$57,FALSE)*VLOOKUP($D64,kmPerVeh!$F$26:$AQ$43,'000Veh'!AN$57-1,FALSE)/10^3,0)</f>
        <v>0</v>
      </c>
      <c r="AO64" s="7">
        <f>IFERROR(AO31*VLOOKUP($D64,Occupancy!$E$22:$AQ$39,'000Veh'!AO$57,FALSE)*VLOOKUP($D64,kmPerVeh!$F$26:$AQ$43,'000Veh'!AO$57-1,FALSE)/10^3,0)</f>
        <v>0</v>
      </c>
      <c r="AP64" s="7">
        <f>IFERROR(AP31*VLOOKUP($D64,Occupancy!$E$22:$AQ$39,'000Veh'!AP$57,FALSE)*VLOOKUP($D64,kmPerVeh!$F$26:$AQ$43,'000Veh'!AP$57-1,FALSE)/10^3,0)</f>
        <v>0</v>
      </c>
      <c r="AQ64" s="7">
        <f>IFERROR(AQ31*VLOOKUP($D64,Occupancy!$E$22:$AQ$39,'000Veh'!AQ$57,FALSE)*VLOOKUP($D64,kmPerVeh!$F$26:$AQ$43,'000Veh'!AQ$57-1,FALSE)/10^3,0)</f>
        <v>0</v>
      </c>
    </row>
    <row r="65" spans="1:43">
      <c r="D65" t="str">
        <f t="shared" si="22"/>
        <v>TRA_Lcv_Dis</v>
      </c>
      <c r="E65" t="str">
        <f t="shared" si="22"/>
        <v>TRADST</v>
      </c>
      <c r="F65" t="str">
        <f t="shared" si="23"/>
        <v>TLCV</v>
      </c>
      <c r="G65" s="7">
        <f>IFERROR(G32*VLOOKUP($D65,Occupancy!$E$22:$AQ$39,'000Veh'!G$57,FALSE)*VLOOKUP($D65,kmPerVeh!$F$26:$AQ$43,'000Veh'!G$57-1,FALSE)/10^3,0)</f>
        <v>5.1611447288008723</v>
      </c>
      <c r="H65" s="7">
        <f>IFERROR(H32*VLOOKUP($D65,Occupancy!$E$22:$AQ$39,'000Veh'!H$57,FALSE)*VLOOKUP($D65,kmPerVeh!$F$26:$AQ$43,'000Veh'!H$57-1,FALSE)/10^3,0)</f>
        <v>6.1533162745300611</v>
      </c>
      <c r="I65" s="7">
        <f>IFERROR(I32*VLOOKUP($D65,Occupancy!$E$22:$AQ$39,'000Veh'!I$57,FALSE)*VLOOKUP($D65,kmPerVeh!$F$26:$AQ$43,'000Veh'!I$57-1,FALSE)/10^3,0)</f>
        <v>1.1229374700843784</v>
      </c>
      <c r="J65" s="7">
        <f>IFERROR(J32*VLOOKUP($D65,Occupancy!$E$22:$AQ$39,'000Veh'!J$57,FALSE)*VLOOKUP($D65,kmPerVeh!$F$26:$AQ$43,'000Veh'!J$57-1,FALSE)/10^3,0)</f>
        <v>1.5900394874921706</v>
      </c>
      <c r="K65" s="7">
        <f>IFERROR(K32*VLOOKUP($D65,Occupancy!$E$22:$AQ$39,'000Veh'!K$57,FALSE)*VLOOKUP($D65,kmPerVeh!$F$26:$AQ$43,'000Veh'!K$57-1,FALSE)/10^3,0)</f>
        <v>0.98905845080088195</v>
      </c>
      <c r="L65" s="7">
        <f>IFERROR(L32*VLOOKUP($D65,Occupancy!$E$22:$AQ$39,'000Veh'!L$57,FALSE)*VLOOKUP($D65,kmPerVeh!$F$26:$AQ$43,'000Veh'!L$57-1,FALSE)/10^3,0)</f>
        <v>3.7642924992375617</v>
      </c>
      <c r="M65" s="7">
        <f>IFERROR(M32*VLOOKUP($D65,Occupancy!$E$22:$AQ$39,'000Veh'!M$57,FALSE)*VLOOKUP($D65,kmPerVeh!$F$26:$AQ$43,'000Veh'!M$57-1,FALSE)/10^3,0)</f>
        <v>19.778717791312594</v>
      </c>
      <c r="N65" s="7">
        <f>IFERROR(N32*VLOOKUP($D65,Occupancy!$E$22:$AQ$39,'000Veh'!N$57,FALSE)*VLOOKUP($D65,kmPerVeh!$F$26:$AQ$43,'000Veh'!N$57-1,FALSE)/10^3,0)</f>
        <v>4.4827122948249558</v>
      </c>
      <c r="O65" s="7">
        <f>IFERROR(O32*VLOOKUP($D65,Occupancy!$E$22:$AQ$39,'000Veh'!O$57,FALSE)*VLOOKUP($D65,kmPerVeh!$F$26:$AQ$43,'000Veh'!O$57-1,FALSE)/10^3,0)</f>
        <v>0.32785490485411578</v>
      </c>
      <c r="P65" s="7">
        <f>IFERROR(P32*VLOOKUP($D65,Occupancy!$E$22:$AQ$39,'000Veh'!P$57,FALSE)*VLOOKUP($D65,kmPerVeh!$F$26:$AQ$43,'000Veh'!P$57-1,FALSE)/10^3,0)</f>
        <v>10.585792587811115</v>
      </c>
      <c r="Q65" s="7">
        <f>IFERROR(Q32*VLOOKUP($D65,Occupancy!$E$22:$AQ$39,'000Veh'!Q$57,FALSE)*VLOOKUP($D65,kmPerVeh!$F$26:$AQ$43,'000Veh'!Q$57-1,FALSE)/10^3,0)</f>
        <v>2.5890414530838841</v>
      </c>
      <c r="R65" s="7">
        <f>IFERROR(R32*VLOOKUP($D65,Occupancy!$E$22:$AQ$39,'000Veh'!R$57,FALSE)*VLOOKUP($D65,kmPerVeh!$F$26:$AQ$43,'000Veh'!R$57-1,FALSE)/10^3,0)</f>
        <v>53.240291109736766</v>
      </c>
      <c r="S65" s="7">
        <f>IFERROR(S32*VLOOKUP($D65,Occupancy!$E$22:$AQ$39,'000Veh'!S$57,FALSE)*VLOOKUP($D65,kmPerVeh!$F$26:$AQ$43,'000Veh'!S$57-1,FALSE)/10^3,0)</f>
        <v>2.5250510955845318</v>
      </c>
      <c r="T65" s="7">
        <f>IFERROR(T32*VLOOKUP($D65,Occupancy!$E$22:$AQ$39,'000Veh'!T$57,FALSE)*VLOOKUP($D65,kmPerVeh!$F$26:$AQ$43,'000Veh'!T$57-1,FALSE)/10^3,0)</f>
        <v>2.0162080971366567</v>
      </c>
      <c r="U65" s="7">
        <f>IFERROR(U32*VLOOKUP($D65,Occupancy!$E$22:$AQ$39,'000Veh'!U$57,FALSE)*VLOOKUP($D65,kmPerVeh!$F$26:$AQ$43,'000Veh'!U$57-1,FALSE)/10^3,0)</f>
        <v>3.9027824713443291</v>
      </c>
      <c r="V65" s="7">
        <f>IFERROR(V32*VLOOKUP($D65,Occupancy!$E$22:$AQ$39,'000Veh'!V$57,FALSE)*VLOOKUP($D65,kmPerVeh!$F$26:$AQ$43,'000Veh'!V$57-1,FALSE)/10^3,0)</f>
        <v>7.4624795136046558</v>
      </c>
      <c r="W65" s="7">
        <f>IFERROR(W32*VLOOKUP($D65,Occupancy!$E$22:$AQ$39,'000Veh'!W$57,FALSE)*VLOOKUP($D65,kmPerVeh!$F$26:$AQ$43,'000Veh'!W$57-1,FALSE)/10^3,0)</f>
        <v>0.10722447344602284</v>
      </c>
      <c r="X65" s="7">
        <f>IFERROR(X32*VLOOKUP($D65,Occupancy!$E$22:$AQ$39,'000Veh'!X$57,FALSE)*VLOOKUP($D65,kmPerVeh!$F$26:$AQ$43,'000Veh'!X$57-1,FALSE)/10^3,0)</f>
        <v>40.000160894050914</v>
      </c>
      <c r="Y65" s="7">
        <f>IFERROR(Y32*VLOOKUP($D65,Occupancy!$E$22:$AQ$39,'000Veh'!Y$57,FALSE)*VLOOKUP($D65,kmPerVeh!$F$26:$AQ$43,'000Veh'!Y$57-1,FALSE)/10^3,0)</f>
        <v>0.92657878586644993</v>
      </c>
      <c r="Z65" s="7">
        <f>IFERROR(Z32*VLOOKUP($D65,Occupancy!$E$22:$AQ$39,'000Veh'!Z$57,FALSE)*VLOOKUP($D65,kmPerVeh!$F$26:$AQ$43,'000Veh'!Z$57-1,FALSE)/10^3,0)</f>
        <v>1.6657909517600047</v>
      </c>
      <c r="AA65" s="7">
        <f>IFERROR(AA32*VLOOKUP($D65,Occupancy!$E$22:$AQ$39,'000Veh'!AA$57,FALSE)*VLOOKUP($D65,kmPerVeh!$F$26:$AQ$43,'000Veh'!AA$57-1,FALSE)/10^3,0)</f>
        <v>0.52457887655285129</v>
      </c>
      <c r="AB65" s="7">
        <f>IFERROR(AB32*VLOOKUP($D65,Occupancy!$E$22:$AQ$39,'000Veh'!AB$57,FALSE)*VLOOKUP($D65,kmPerVeh!$F$26:$AQ$43,'000Veh'!AB$57-1,FALSE)/10^3,0)</f>
        <v>0.20407689869169723</v>
      </c>
      <c r="AC65" s="7">
        <f>IFERROR(AC32*VLOOKUP($D65,Occupancy!$E$22:$AQ$39,'000Veh'!AC$57,FALSE)*VLOOKUP($D65,kmPerVeh!$F$26:$AQ$43,'000Veh'!AC$57-1,FALSE)/10^3,0)</f>
        <v>7.815266311454977E-2</v>
      </c>
      <c r="AD65" s="7">
        <f>IFERROR(AD32*VLOOKUP($D65,Occupancy!$E$22:$AQ$39,'000Veh'!AD$57,FALSE)*VLOOKUP($D65,kmPerVeh!$F$26:$AQ$43,'000Veh'!AD$57-1,FALSE)/10^3,0)</f>
        <v>9.5577438499811205</v>
      </c>
      <c r="AE65" s="7">
        <f>IFERROR(AE32*VLOOKUP($D65,Occupancy!$E$22:$AQ$39,'000Veh'!AE$57,FALSE)*VLOOKUP($D65,kmPerVeh!$F$26:$AQ$43,'000Veh'!AE$57-1,FALSE)/10^3,0)</f>
        <v>4.174899653289982</v>
      </c>
      <c r="AF65" s="7">
        <f>IFERROR(AF32*VLOOKUP($D65,Occupancy!$E$22:$AQ$39,'000Veh'!AF$57,FALSE)*VLOOKUP($D65,kmPerVeh!$F$26:$AQ$43,'000Veh'!AF$57-1,FALSE)/10^3,0)</f>
        <v>7.2744711992158173</v>
      </c>
      <c r="AG65" s="7">
        <f>IFERROR(AG32*VLOOKUP($D65,Occupancy!$E$22:$AQ$39,'000Veh'!AG$57,FALSE)*VLOOKUP($D65,kmPerVeh!$F$26:$AQ$43,'000Veh'!AG$57-1,FALSE)/10^3,0)</f>
        <v>10.231545507307167</v>
      </c>
      <c r="AH65" s="7">
        <f>IFERROR(AH32*VLOOKUP($D65,Occupancy!$E$22:$AQ$39,'000Veh'!AH$57,FALSE)*VLOOKUP($D65,kmPerVeh!$F$26:$AQ$43,'000Veh'!AH$57-1,FALSE)/10^3,0)</f>
        <v>2.4865820768020166</v>
      </c>
      <c r="AI65" s="7">
        <f>IFERROR(AI32*VLOOKUP($D65,Occupancy!$E$22:$AQ$39,'000Veh'!AI$57,FALSE)*VLOOKUP($D65,kmPerVeh!$F$26:$AQ$43,'000Veh'!AI$57-1,FALSE)/10^3,0)</f>
        <v>5.100260654270552</v>
      </c>
      <c r="AJ65" s="7">
        <f>IFERROR(AJ32*VLOOKUP($D65,Occupancy!$E$22:$AQ$39,'000Veh'!AJ$57,FALSE)*VLOOKUP($D65,kmPerVeh!$F$26:$AQ$43,'000Veh'!AJ$57-1,FALSE)/10^3,0)</f>
        <v>1.159985979439776</v>
      </c>
      <c r="AK65" s="7">
        <f>IFERROR(AK32*VLOOKUP($D65,Occupancy!$E$22:$AQ$39,'000Veh'!AK$57,FALSE)*VLOOKUP($D65,kmPerVeh!$F$26:$AQ$43,'000Veh'!AK$57-1,FALSE)/10^3,0)</f>
        <v>1.4422827428283849</v>
      </c>
      <c r="AL65" s="7">
        <f>IFERROR(AL32*VLOOKUP($D65,Occupancy!$E$22:$AQ$39,'000Veh'!AL$57,FALSE)*VLOOKUP($D65,kmPerVeh!$F$26:$AQ$43,'000Veh'!AL$57-1,FALSE)/10^3,0)</f>
        <v>33.319248505671347</v>
      </c>
      <c r="AM65" s="7">
        <f>IFERROR(AM32*VLOOKUP($D65,Occupancy!$E$22:$AQ$39,'000Veh'!AM$57,FALSE)*VLOOKUP($D65,kmPerVeh!$F$26:$AQ$43,'000Veh'!AM$57-1,FALSE)/10^3,0)</f>
        <v>0.57430496259934105</v>
      </c>
      <c r="AN65" s="7">
        <f>IFERROR(AN32*VLOOKUP($D65,Occupancy!$E$22:$AQ$39,'000Veh'!AN$57,FALSE)*VLOOKUP($D65,kmPerVeh!$F$26:$AQ$43,'000Veh'!AN$57-1,FALSE)/10^3,0)</f>
        <v>1.5064209855029922</v>
      </c>
      <c r="AO65" s="7">
        <f>IFERROR(AO32*VLOOKUP($D65,Occupancy!$E$22:$AQ$39,'000Veh'!AO$57,FALSE)*VLOOKUP($D65,kmPerVeh!$F$26:$AQ$43,'000Veh'!AO$57-1,FALSE)/10^3,0)</f>
        <v>0.16098982716951382</v>
      </c>
      <c r="AP65" s="7">
        <f>IFERROR(AP32*VLOOKUP($D65,Occupancy!$E$22:$AQ$39,'000Veh'!AP$57,FALSE)*VLOOKUP($D65,kmPerVeh!$F$26:$AQ$43,'000Veh'!AP$57-1,FALSE)/10^3,0)</f>
        <v>1.871917807110302</v>
      </c>
      <c r="AQ65" s="7">
        <f>IFERROR(AQ32*VLOOKUP($D65,Occupancy!$E$22:$AQ$39,'000Veh'!AQ$57,FALSE)*VLOOKUP($D65,kmPerVeh!$F$26:$AQ$43,'000Veh'!AQ$57-1,FALSE)/10^3,0)</f>
        <v>0.40852074930568949</v>
      </c>
    </row>
    <row r="66" spans="1:43">
      <c r="D66" t="str">
        <f t="shared" si="22"/>
        <v>TRA_Lcv_Gas</v>
      </c>
      <c r="E66" t="str">
        <f t="shared" si="22"/>
        <v>TRAGSLSP95</v>
      </c>
      <c r="F66" t="str">
        <f t="shared" si="23"/>
        <v>TLCV</v>
      </c>
      <c r="G66" s="7">
        <f>IFERROR(G33*VLOOKUP($D66,Occupancy!$E$22:$AQ$39,'000Veh'!G$57,FALSE)*VLOOKUP($D66,kmPerVeh!$F$26:$AQ$43,'000Veh'!G$57-1,FALSE)/10^3,0)</f>
        <v>0.19371034563879272</v>
      </c>
      <c r="H66" s="7">
        <f>IFERROR(H33*VLOOKUP($D66,Occupancy!$E$22:$AQ$39,'000Veh'!H$57,FALSE)*VLOOKUP($D66,kmPerVeh!$F$26:$AQ$43,'000Veh'!H$57-1,FALSE)/10^3,0)</f>
        <v>8.6149842101055474E-2</v>
      </c>
      <c r="I66" s="7">
        <f>IFERROR(I33*VLOOKUP($D66,Occupancy!$E$22:$AQ$39,'000Veh'!I$57,FALSE)*VLOOKUP($D66,kmPerVeh!$F$26:$AQ$43,'000Veh'!I$57-1,FALSE)/10^3,0)</f>
        <v>0.10088521559864684</v>
      </c>
      <c r="J66" s="7">
        <f>IFERROR(J33*VLOOKUP($D66,Occupancy!$E$22:$AQ$39,'000Veh'!J$57,FALSE)*VLOOKUP($D66,kmPerVeh!$F$26:$AQ$43,'000Veh'!J$57-1,FALSE)/10^3,0)</f>
        <v>0.46568147027716755</v>
      </c>
      <c r="K66" s="7">
        <f>IFERROR(K33*VLOOKUP($D66,Occupancy!$E$22:$AQ$39,'000Veh'!K$57,FALSE)*VLOOKUP($D66,kmPerVeh!$F$26:$AQ$43,'000Veh'!K$57-1,FALSE)/10^3,0)</f>
        <v>4.5715710724220218E-2</v>
      </c>
      <c r="L66" s="7">
        <f>IFERROR(L33*VLOOKUP($D66,Occupancy!$E$22:$AQ$39,'000Veh'!L$57,FALSE)*VLOOKUP($D66,kmPerVeh!$F$26:$AQ$43,'000Veh'!L$57-1,FALSE)/10^3,0)</f>
        <v>0.48868547069643115</v>
      </c>
      <c r="M66" s="7">
        <f>IFERROR(M33*VLOOKUP($D66,Occupancy!$E$22:$AQ$39,'000Veh'!M$57,FALSE)*VLOOKUP($D66,kmPerVeh!$F$26:$AQ$43,'000Veh'!M$57-1,FALSE)/10^3,0)</f>
        <v>1.0275328764864295</v>
      </c>
      <c r="N66" s="7">
        <f>IFERROR(N33*VLOOKUP($D66,Occupancy!$E$22:$AQ$39,'000Veh'!N$57,FALSE)*VLOOKUP($D66,kmPerVeh!$F$26:$AQ$43,'000Veh'!N$57-1,FALSE)/10^3,0)</f>
        <v>0.37124986396075976</v>
      </c>
      <c r="O66" s="7">
        <f>IFERROR(O33*VLOOKUP($D66,Occupancy!$E$22:$AQ$39,'000Veh'!O$57,FALSE)*VLOOKUP($D66,kmPerVeh!$F$26:$AQ$43,'000Veh'!O$57-1,FALSE)/10^3,0)</f>
        <v>5.8857887424058904E-2</v>
      </c>
      <c r="P66" s="7">
        <f>IFERROR(P33*VLOOKUP($D66,Occupancy!$E$22:$AQ$39,'000Veh'!P$57,FALSE)*VLOOKUP($D66,kmPerVeh!$F$26:$AQ$43,'000Veh'!P$57-1,FALSE)/10^3,0)</f>
        <v>0.25343565468571988</v>
      </c>
      <c r="Q66" s="7">
        <f>IFERROR(Q33*VLOOKUP($D66,Occupancy!$E$22:$AQ$39,'000Veh'!Q$57,FALSE)*VLOOKUP($D66,kmPerVeh!$F$26:$AQ$43,'000Veh'!Q$57-1,FALSE)/10^3,0)</f>
        <v>7.8541877982650804E-2</v>
      </c>
      <c r="R66" s="7">
        <f>IFERROR(R33*VLOOKUP($D66,Occupancy!$E$22:$AQ$39,'000Veh'!R$57,FALSE)*VLOOKUP($D66,kmPerVeh!$F$26:$AQ$43,'000Veh'!R$57-1,FALSE)/10^3,0)</f>
        <v>2.8306131761966018</v>
      </c>
      <c r="S66" s="7">
        <f>IFERROR(S33*VLOOKUP($D66,Occupancy!$E$22:$AQ$39,'000Veh'!S$57,FALSE)*VLOOKUP($D66,kmPerVeh!$F$26:$AQ$43,'000Veh'!S$57-1,FALSE)/10^3,0)</f>
        <v>4.1697181719992189</v>
      </c>
      <c r="T66" s="7">
        <f>IFERROR(T33*VLOOKUP($D66,Occupancy!$E$22:$AQ$39,'000Veh'!T$57,FALSE)*VLOOKUP($D66,kmPerVeh!$F$26:$AQ$43,'000Veh'!T$57-1,FALSE)/10^3,0)</f>
        <v>9.3601426808560179E-2</v>
      </c>
      <c r="U66" s="7">
        <f>IFERROR(U33*VLOOKUP($D66,Occupancy!$E$22:$AQ$39,'000Veh'!U$57,FALSE)*VLOOKUP($D66,kmPerVeh!$F$26:$AQ$43,'000Veh'!U$57-1,FALSE)/10^3,0)</f>
        <v>0.19983126352652142</v>
      </c>
      <c r="V66" s="7">
        <f>IFERROR(V33*VLOOKUP($D66,Occupancy!$E$22:$AQ$39,'000Veh'!V$57,FALSE)*VLOOKUP($D66,kmPerVeh!$F$26:$AQ$43,'000Veh'!V$57-1,FALSE)/10^3,0)</f>
        <v>2.1012921587382653E-2</v>
      </c>
      <c r="W66" s="7">
        <f>IFERROR(W33*VLOOKUP($D66,Occupancy!$E$22:$AQ$39,'000Veh'!W$57,FALSE)*VLOOKUP($D66,kmPerVeh!$F$26:$AQ$43,'000Veh'!W$57-1,FALSE)/10^3,0)</f>
        <v>4.3901260344698628E-2</v>
      </c>
      <c r="X66" s="7">
        <f>IFERROR(X33*VLOOKUP($D66,Occupancy!$E$22:$AQ$39,'000Veh'!X$57,FALSE)*VLOOKUP($D66,kmPerVeh!$F$26:$AQ$43,'000Veh'!X$57-1,FALSE)/10^3,0)</f>
        <v>1.5356716400641757</v>
      </c>
      <c r="Y66" s="7">
        <f>IFERROR(Y33*VLOOKUP($D66,Occupancy!$E$22:$AQ$39,'000Veh'!Y$57,FALSE)*VLOOKUP($D66,kmPerVeh!$F$26:$AQ$43,'000Veh'!Y$57-1,FALSE)/10^3,0)</f>
        <v>1.771857173800118E-2</v>
      </c>
      <c r="Z66" s="7">
        <f>IFERROR(Z33*VLOOKUP($D66,Occupancy!$E$22:$AQ$39,'000Veh'!Z$57,FALSE)*VLOOKUP($D66,kmPerVeh!$F$26:$AQ$43,'000Veh'!Z$57-1,FALSE)/10^3,0)</f>
        <v>6.2545231703529464E-2</v>
      </c>
      <c r="AA66" s="7">
        <f>IFERROR(AA33*VLOOKUP($D66,Occupancy!$E$22:$AQ$39,'000Veh'!AA$57,FALSE)*VLOOKUP($D66,kmPerVeh!$F$26:$AQ$43,'000Veh'!AA$57-1,FALSE)/10^3,0)</f>
        <v>4.1673790785303269E-2</v>
      </c>
      <c r="AB66" s="7">
        <f>IFERROR(AB33*VLOOKUP($D66,Occupancy!$E$22:$AQ$39,'000Veh'!AB$57,FALSE)*VLOOKUP($D66,kmPerVeh!$F$26:$AQ$43,'000Veh'!AB$57-1,FALSE)/10^3,0)</f>
        <v>3.2860521612055223E-2</v>
      </c>
      <c r="AC66" s="7">
        <f>IFERROR(AC33*VLOOKUP($D66,Occupancy!$E$22:$AQ$39,'000Veh'!AC$57,FALSE)*VLOOKUP($D66,kmPerVeh!$F$26:$AQ$43,'000Veh'!AC$57-1,FALSE)/10^3,0)</f>
        <v>9.0598672979745991E-3</v>
      </c>
      <c r="AD66" s="7">
        <f>IFERROR(AD33*VLOOKUP($D66,Occupancy!$E$22:$AQ$39,'000Veh'!AD$57,FALSE)*VLOOKUP($D66,kmPerVeh!$F$26:$AQ$43,'000Veh'!AD$57-1,FALSE)/10^3,0)</f>
        <v>0.20274302214770537</v>
      </c>
      <c r="AE66" s="7">
        <f>IFERROR(AE33*VLOOKUP($D66,Occupancy!$E$22:$AQ$39,'000Veh'!AE$57,FALSE)*VLOOKUP($D66,kmPerVeh!$F$26:$AQ$43,'000Veh'!AE$57-1,FALSE)/10^3,0)</f>
        <v>0.32184433942119284</v>
      </c>
      <c r="AF66" s="7">
        <f>IFERROR(AF33*VLOOKUP($D66,Occupancy!$E$22:$AQ$39,'000Veh'!AF$57,FALSE)*VLOOKUP($D66,kmPerVeh!$F$26:$AQ$43,'000Veh'!AF$57-1,FALSE)/10^3,0)</f>
        <v>1.2831597524814928</v>
      </c>
      <c r="AG66" s="7">
        <f>IFERROR(AG33*VLOOKUP($D66,Occupancy!$E$22:$AQ$39,'000Veh'!AG$57,FALSE)*VLOOKUP($D66,kmPerVeh!$F$26:$AQ$43,'000Veh'!AG$57-1,FALSE)/10^3,0)</f>
        <v>0.10794258802140459</v>
      </c>
      <c r="AH66" s="7">
        <f>IFERROR(AH33*VLOOKUP($D66,Occupancy!$E$22:$AQ$39,'000Veh'!AH$57,FALSE)*VLOOKUP($D66,kmPerVeh!$F$26:$AQ$43,'000Veh'!AH$57-1,FALSE)/10^3,0)</f>
        <v>0.67688927215574601</v>
      </c>
      <c r="AI66" s="7">
        <f>IFERROR(AI33*VLOOKUP($D66,Occupancy!$E$22:$AQ$39,'000Veh'!AI$57,FALSE)*VLOOKUP($D66,kmPerVeh!$F$26:$AQ$43,'000Veh'!AI$57-1,FALSE)/10^3,0)</f>
        <v>0.50310223134407439</v>
      </c>
      <c r="AJ66" s="7">
        <f>IFERROR(AJ33*VLOOKUP($D66,Occupancy!$E$22:$AQ$39,'000Veh'!AJ$57,FALSE)*VLOOKUP($D66,kmPerVeh!$F$26:$AQ$43,'000Veh'!AJ$57-1,FALSE)/10^3,0)</f>
        <v>0.12454217947696977</v>
      </c>
      <c r="AK66" s="7">
        <f>IFERROR(AK33*VLOOKUP($D66,Occupancy!$E$22:$AQ$39,'000Veh'!AK$57,FALSE)*VLOOKUP($D66,kmPerVeh!$F$26:$AQ$43,'000Veh'!AK$57-1,FALSE)/10^3,0)</f>
        <v>0.34315970060469958</v>
      </c>
      <c r="AL66" s="7">
        <f>IFERROR(AL33*VLOOKUP($D66,Occupancy!$E$22:$AQ$39,'000Veh'!AL$57,FALSE)*VLOOKUP($D66,kmPerVeh!$F$26:$AQ$43,'000Veh'!AL$57-1,FALSE)/10^3,0)</f>
        <v>1.490841185422654</v>
      </c>
      <c r="AM66" s="7">
        <f>IFERROR(AM33*VLOOKUP($D66,Occupancy!$E$22:$AQ$39,'000Veh'!AM$57,FALSE)*VLOOKUP($D66,kmPerVeh!$F$26:$AQ$43,'000Veh'!AM$57-1,FALSE)/10^3,0)</f>
        <v>0.13346391653914288</v>
      </c>
      <c r="AN66" s="7">
        <f>IFERROR(AN33*VLOOKUP($D66,Occupancy!$E$22:$AQ$39,'000Veh'!AN$57,FALSE)*VLOOKUP($D66,kmPerVeh!$F$26:$AQ$43,'000Veh'!AN$57-1,FALSE)/10^3,0)</f>
        <v>3.7867994387168279E-2</v>
      </c>
      <c r="AO66" s="7">
        <f>IFERROR(AO33*VLOOKUP($D66,Occupancy!$E$22:$AQ$39,'000Veh'!AO$57,FALSE)*VLOOKUP($D66,kmPerVeh!$F$26:$AQ$43,'000Veh'!AO$57-1,FALSE)/10^3,0)</f>
        <v>6.5343725424739402E-2</v>
      </c>
      <c r="AP66" s="7">
        <f>IFERROR(AP33*VLOOKUP($D66,Occupancy!$E$22:$AQ$39,'000Veh'!AP$57,FALSE)*VLOOKUP($D66,kmPerVeh!$F$26:$AQ$43,'000Veh'!AP$57-1,FALSE)/10^3,0)</f>
        <v>6.8544116026101207E-2</v>
      </c>
      <c r="AQ66" s="7">
        <f>IFERROR(AQ33*VLOOKUP($D66,Occupancy!$E$22:$AQ$39,'000Veh'!AQ$57,FALSE)*VLOOKUP($D66,kmPerVeh!$F$26:$AQ$43,'000Veh'!AQ$57-1,FALSE)/10^3,0)</f>
        <v>1.030117128894115E-2</v>
      </c>
    </row>
    <row r="67" spans="1:43">
      <c r="D67" t="str">
        <f t="shared" si="22"/>
        <v>TRA_Lcv_Lpg</v>
      </c>
      <c r="E67" t="str">
        <f t="shared" si="22"/>
        <v>TRALPG</v>
      </c>
      <c r="F67" t="str">
        <f t="shared" si="23"/>
        <v>TLCV</v>
      </c>
      <c r="G67" s="7">
        <f>IFERROR(G34*VLOOKUP($D67,Occupancy!$E$22:$AQ$39,'000Veh'!G$57,FALSE)*VLOOKUP($D67,kmPerVeh!$F$26:$AQ$43,'000Veh'!G$57-1,FALSE)/10^3,0)</f>
        <v>0</v>
      </c>
      <c r="H67" s="7">
        <f>IFERROR(H34*VLOOKUP($D67,Occupancy!$E$22:$AQ$39,'000Veh'!H$57,FALSE)*VLOOKUP($D67,kmPerVeh!$F$26:$AQ$43,'000Veh'!H$57-1,FALSE)/10^3,0)</f>
        <v>0</v>
      </c>
      <c r="I67" s="7">
        <f>IFERROR(I34*VLOOKUP($D67,Occupancy!$E$22:$AQ$39,'000Veh'!I$57,FALSE)*VLOOKUP($D67,kmPerVeh!$F$26:$AQ$43,'000Veh'!I$57-1,FALSE)/10^3,0)</f>
        <v>0</v>
      </c>
      <c r="J67" s="7">
        <f>IFERROR(J34*VLOOKUP($D67,Occupancy!$E$22:$AQ$39,'000Veh'!J$57,FALSE)*VLOOKUP($D67,kmPerVeh!$F$26:$AQ$43,'000Veh'!J$57-1,FALSE)/10^3,0)</f>
        <v>0</v>
      </c>
      <c r="K67" s="7">
        <f>IFERROR(K34*VLOOKUP($D67,Occupancy!$E$22:$AQ$39,'000Veh'!K$57,FALSE)*VLOOKUP($D67,kmPerVeh!$F$26:$AQ$43,'000Veh'!K$57-1,FALSE)/10^3,0)</f>
        <v>0</v>
      </c>
      <c r="L67" s="7">
        <f>IFERROR(L34*VLOOKUP($D67,Occupancy!$E$22:$AQ$39,'000Veh'!L$57,FALSE)*VLOOKUP($D67,kmPerVeh!$F$26:$AQ$43,'000Veh'!L$57-1,FALSE)/10^3,0)</f>
        <v>0</v>
      </c>
      <c r="M67" s="7">
        <f>IFERROR(M34*VLOOKUP($D67,Occupancy!$E$22:$AQ$39,'000Veh'!M$57,FALSE)*VLOOKUP($D67,kmPerVeh!$F$26:$AQ$43,'000Veh'!M$57-1,FALSE)/10^3,0)</f>
        <v>6.6653592628848055E-2</v>
      </c>
      <c r="N67" s="7">
        <f>IFERROR(N34*VLOOKUP($D67,Occupancy!$E$22:$AQ$39,'000Veh'!N$57,FALSE)*VLOOKUP($D67,kmPerVeh!$F$26:$AQ$43,'000Veh'!N$57-1,FALSE)/10^3,0)</f>
        <v>1.2947931740710478E-4</v>
      </c>
      <c r="O67" s="7">
        <f>IFERROR(O34*VLOOKUP($D67,Occupancy!$E$22:$AQ$39,'000Veh'!O$57,FALSE)*VLOOKUP($D67,kmPerVeh!$F$26:$AQ$43,'000Veh'!O$57-1,FALSE)/10^3,0)</f>
        <v>0</v>
      </c>
      <c r="P67" s="7">
        <f>IFERROR(P34*VLOOKUP($D67,Occupancy!$E$22:$AQ$39,'000Veh'!P$57,FALSE)*VLOOKUP($D67,kmPerVeh!$F$26:$AQ$43,'000Veh'!P$57-1,FALSE)/10^3,0)</f>
        <v>0</v>
      </c>
      <c r="Q67" s="7">
        <f>IFERROR(Q34*VLOOKUP($D67,Occupancy!$E$22:$AQ$39,'000Veh'!Q$57,FALSE)*VLOOKUP($D67,kmPerVeh!$F$26:$AQ$43,'000Veh'!Q$57-1,FALSE)/10^3,0)</f>
        <v>0</v>
      </c>
      <c r="R67" s="7">
        <f>IFERROR(R34*VLOOKUP($D67,Occupancy!$E$22:$AQ$39,'000Veh'!R$57,FALSE)*VLOOKUP($D67,kmPerVeh!$F$26:$AQ$43,'000Veh'!R$57-1,FALSE)/10^3,0)</f>
        <v>0</v>
      </c>
      <c r="S67" s="7">
        <f>IFERROR(S34*VLOOKUP($D67,Occupancy!$E$22:$AQ$39,'000Veh'!S$57,FALSE)*VLOOKUP($D67,kmPerVeh!$F$26:$AQ$43,'000Veh'!S$57-1,FALSE)/10^3,0)</f>
        <v>0</v>
      </c>
      <c r="T67" s="7">
        <f>IFERROR(T34*VLOOKUP($D67,Occupancy!$E$22:$AQ$39,'000Veh'!T$57,FALSE)*VLOOKUP($D67,kmPerVeh!$F$26:$AQ$43,'000Veh'!T$57-1,FALSE)/10^3,0)</f>
        <v>0</v>
      </c>
      <c r="U67" s="7">
        <f>IFERROR(U34*VLOOKUP($D67,Occupancy!$E$22:$AQ$39,'000Veh'!U$57,FALSE)*VLOOKUP($D67,kmPerVeh!$F$26:$AQ$43,'000Veh'!U$57-1,FALSE)/10^3,0)</f>
        <v>0</v>
      </c>
      <c r="V67" s="7">
        <f>IFERROR(V34*VLOOKUP($D67,Occupancy!$E$22:$AQ$39,'000Veh'!V$57,FALSE)*VLOOKUP($D67,kmPerVeh!$F$26:$AQ$43,'000Veh'!V$57-1,FALSE)/10^3,0)</f>
        <v>0</v>
      </c>
      <c r="W67" s="7">
        <f>IFERROR(W34*VLOOKUP($D67,Occupancy!$E$22:$AQ$39,'000Veh'!W$57,FALSE)*VLOOKUP($D67,kmPerVeh!$F$26:$AQ$43,'000Veh'!W$57-1,FALSE)/10^3,0)</f>
        <v>0</v>
      </c>
      <c r="X67" s="7">
        <f>IFERROR(X34*VLOOKUP($D67,Occupancy!$E$22:$AQ$39,'000Veh'!X$57,FALSE)*VLOOKUP($D67,kmPerVeh!$F$26:$AQ$43,'000Veh'!X$57-1,FALSE)/10^3,0)</f>
        <v>0</v>
      </c>
      <c r="Y67" s="7">
        <f>IFERROR(Y34*VLOOKUP($D67,Occupancy!$E$22:$AQ$39,'000Veh'!Y$57,FALSE)*VLOOKUP($D67,kmPerVeh!$F$26:$AQ$43,'000Veh'!Y$57-1,FALSE)/10^3,0)</f>
        <v>0</v>
      </c>
      <c r="Z67" s="7">
        <f>IFERROR(Z34*VLOOKUP($D67,Occupancy!$E$22:$AQ$39,'000Veh'!Z$57,FALSE)*VLOOKUP($D67,kmPerVeh!$F$26:$AQ$43,'000Veh'!Z$57-1,FALSE)/10^3,0)</f>
        <v>0</v>
      </c>
      <c r="AA67" s="7">
        <f>IFERROR(AA34*VLOOKUP($D67,Occupancy!$E$22:$AQ$39,'000Veh'!AA$57,FALSE)*VLOOKUP($D67,kmPerVeh!$F$26:$AQ$43,'000Veh'!AA$57-1,FALSE)/10^3,0)</f>
        <v>7.4614215343942773E-3</v>
      </c>
      <c r="AB67" s="7">
        <f>IFERROR(AB34*VLOOKUP($D67,Occupancy!$E$22:$AQ$39,'000Veh'!AB$57,FALSE)*VLOOKUP($D67,kmPerVeh!$F$26:$AQ$43,'000Veh'!AB$57-1,FALSE)/10^3,0)</f>
        <v>0</v>
      </c>
      <c r="AC67" s="7">
        <f>IFERROR(AC34*VLOOKUP($D67,Occupancy!$E$22:$AQ$39,'000Veh'!AC$57,FALSE)*VLOOKUP($D67,kmPerVeh!$F$26:$AQ$43,'000Veh'!AC$57-1,FALSE)/10^3,0)</f>
        <v>0</v>
      </c>
      <c r="AD67" s="7">
        <f>IFERROR(AD34*VLOOKUP($D67,Occupancy!$E$22:$AQ$39,'000Veh'!AD$57,FALSE)*VLOOKUP($D67,kmPerVeh!$F$26:$AQ$43,'000Veh'!AD$57-1,FALSE)/10^3,0)</f>
        <v>0.13309967367089592</v>
      </c>
      <c r="AE67" s="7">
        <f>IFERROR(AE34*VLOOKUP($D67,Occupancy!$E$22:$AQ$39,'000Veh'!AE$57,FALSE)*VLOOKUP($D67,kmPerVeh!$F$26:$AQ$43,'000Veh'!AE$57-1,FALSE)/10^3,0)</f>
        <v>0</v>
      </c>
      <c r="AF67" s="7">
        <f>IFERROR(AF34*VLOOKUP($D67,Occupancy!$E$22:$AQ$39,'000Veh'!AF$57,FALSE)*VLOOKUP($D67,kmPerVeh!$F$26:$AQ$43,'000Veh'!AF$57-1,FALSE)/10^3,0)</f>
        <v>0.59511256617272079</v>
      </c>
      <c r="AG67" s="7">
        <f>IFERROR(AG34*VLOOKUP($D67,Occupancy!$E$22:$AQ$39,'000Veh'!AG$57,FALSE)*VLOOKUP($D67,kmPerVeh!$F$26:$AQ$43,'000Veh'!AG$57-1,FALSE)/10^3,0)</f>
        <v>5.4166295482094354E-3</v>
      </c>
      <c r="AH67" s="7">
        <f>IFERROR(AH34*VLOOKUP($D67,Occupancy!$E$22:$AQ$39,'000Veh'!AH$57,FALSE)*VLOOKUP($D67,kmPerVeh!$F$26:$AQ$43,'000Veh'!AH$57-1,FALSE)/10^3,0)</f>
        <v>0</v>
      </c>
      <c r="AI67" s="7">
        <f>IFERROR(AI34*VLOOKUP($D67,Occupancy!$E$22:$AQ$39,'000Veh'!AI$57,FALSE)*VLOOKUP($D67,kmPerVeh!$F$26:$AQ$43,'000Veh'!AI$57-1,FALSE)/10^3,0)</f>
        <v>0</v>
      </c>
      <c r="AJ67" s="7">
        <f>IFERROR(AJ34*VLOOKUP($D67,Occupancy!$E$22:$AQ$39,'000Veh'!AJ$57,FALSE)*VLOOKUP($D67,kmPerVeh!$F$26:$AQ$43,'000Veh'!AJ$57-1,FALSE)/10^3,0)</f>
        <v>0</v>
      </c>
      <c r="AK67" s="7">
        <f>IFERROR(AK34*VLOOKUP($D67,Occupancy!$E$22:$AQ$39,'000Veh'!AK$57,FALSE)*VLOOKUP($D67,kmPerVeh!$F$26:$AQ$43,'000Veh'!AK$57-1,FALSE)/10^3,0)</f>
        <v>0</v>
      </c>
      <c r="AL67" s="7">
        <f>IFERROR(AL34*VLOOKUP($D67,Occupancy!$E$22:$AQ$39,'000Veh'!AL$57,FALSE)*VLOOKUP($D67,kmPerVeh!$F$26:$AQ$43,'000Veh'!AL$57-1,FALSE)/10^3,0)</f>
        <v>0.23697752137097419</v>
      </c>
      <c r="AM67" s="7">
        <f>IFERROR(AM34*VLOOKUP($D67,Occupancy!$E$22:$AQ$39,'000Veh'!AM$57,FALSE)*VLOOKUP($D67,kmPerVeh!$F$26:$AQ$43,'000Veh'!AM$57-1,FALSE)/10^3,0)</f>
        <v>0</v>
      </c>
      <c r="AN67" s="7">
        <f>IFERROR(AN34*VLOOKUP($D67,Occupancy!$E$22:$AQ$39,'000Veh'!AN$57,FALSE)*VLOOKUP($D67,kmPerVeh!$F$26:$AQ$43,'000Veh'!AN$57-1,FALSE)/10^3,0)</f>
        <v>0</v>
      </c>
      <c r="AO67" s="7">
        <f>IFERROR(AO34*VLOOKUP($D67,Occupancy!$E$22:$AQ$39,'000Veh'!AO$57,FALSE)*VLOOKUP($D67,kmPerVeh!$F$26:$AQ$43,'000Veh'!AO$57-1,FALSE)/10^3,0)</f>
        <v>0</v>
      </c>
      <c r="AP67" s="7">
        <f>IFERROR(AP34*VLOOKUP($D67,Occupancy!$E$22:$AQ$39,'000Veh'!AP$57,FALSE)*VLOOKUP($D67,kmPerVeh!$F$26:$AQ$43,'000Veh'!AP$57-1,FALSE)/10^3,0)</f>
        <v>0</v>
      </c>
      <c r="AQ67" s="7">
        <f>IFERROR(AQ34*VLOOKUP($D67,Occupancy!$E$22:$AQ$39,'000Veh'!AQ$57,FALSE)*VLOOKUP($D67,kmPerVeh!$F$26:$AQ$43,'000Veh'!AQ$57-1,FALSE)/10^3,0)</f>
        <v>0</v>
      </c>
    </row>
    <row r="68" spans="1:43">
      <c r="D68" t="str">
        <f t="shared" si="22"/>
        <v>TRA_Mop_Gas</v>
      </c>
      <c r="E68" t="str">
        <f t="shared" si="22"/>
        <v>TRAGSLSP95</v>
      </c>
      <c r="F68" t="str">
        <f t="shared" si="23"/>
        <v>TMop</v>
      </c>
      <c r="G68" s="7">
        <f>IFERROR(G35*VLOOKUP($D68,Occupancy!$E$22:$AQ$39,'000Veh'!G$57,FALSE)*VLOOKUP($D68,kmPerVeh!$F$26:$AQ$43,'000Veh'!G$57-1,FALSE)/10^3,0)</f>
        <v>0.50004663533895555</v>
      </c>
      <c r="H68" s="7">
        <f>IFERROR(H35*VLOOKUP($D68,Occupancy!$E$22:$AQ$39,'000Veh'!H$57,FALSE)*VLOOKUP($D68,kmPerVeh!$F$26:$AQ$43,'000Veh'!H$57-1,FALSE)/10^3,0)</f>
        <v>0.36415456125204237</v>
      </c>
      <c r="I68" s="7">
        <f>IFERROR(I35*VLOOKUP($D68,Occupancy!$E$22:$AQ$39,'000Veh'!I$57,FALSE)*VLOOKUP($D68,kmPerVeh!$F$26:$AQ$43,'000Veh'!I$57-1,FALSE)/10^3,0)</f>
        <v>7.2037635476561473E-2</v>
      </c>
      <c r="J68" s="7">
        <f>IFERROR(J35*VLOOKUP($D68,Occupancy!$E$22:$AQ$39,'000Veh'!J$57,FALSE)*VLOOKUP($D68,kmPerVeh!$F$26:$AQ$43,'000Veh'!J$57-1,FALSE)/10^3,0)</f>
        <v>0.33187166832119336</v>
      </c>
      <c r="K68" s="7">
        <f>IFERROR(K35*VLOOKUP($D68,Occupancy!$E$22:$AQ$39,'000Veh'!K$57,FALSE)*VLOOKUP($D68,kmPerVeh!$F$26:$AQ$43,'000Veh'!K$57-1,FALSE)/10^3,0)</f>
        <v>0.15916981013718165</v>
      </c>
      <c r="L68" s="7">
        <f>IFERROR(L35*VLOOKUP($D68,Occupancy!$E$22:$AQ$39,'000Veh'!L$57,FALSE)*VLOOKUP($D68,kmPerVeh!$F$26:$AQ$43,'000Veh'!L$57-1,FALSE)/10^3,0)</f>
        <v>1.1310812963408499</v>
      </c>
      <c r="M68" s="7">
        <f>IFERROR(M35*VLOOKUP($D68,Occupancy!$E$22:$AQ$39,'000Veh'!M$57,FALSE)*VLOOKUP($D68,kmPerVeh!$F$26:$AQ$43,'000Veh'!M$57-1,FALSE)/10^3,0)</f>
        <v>6.5266185262997007</v>
      </c>
      <c r="N68" s="7">
        <f>IFERROR(N35*VLOOKUP($D68,Occupancy!$E$22:$AQ$39,'000Veh'!N$57,FALSE)*VLOOKUP($D68,kmPerVeh!$F$26:$AQ$43,'000Veh'!N$57-1,FALSE)/10^3,0)</f>
        <v>0.29505534838816544</v>
      </c>
      <c r="O68" s="7">
        <f>IFERROR(O35*VLOOKUP($D68,Occupancy!$E$22:$AQ$39,'000Veh'!O$57,FALSE)*VLOOKUP($D68,kmPerVeh!$F$26:$AQ$43,'000Veh'!O$57-1,FALSE)/10^3,0)</f>
        <v>0</v>
      </c>
      <c r="P68" s="7">
        <f>IFERROR(P35*VLOOKUP($D68,Occupancy!$E$22:$AQ$39,'000Veh'!P$57,FALSE)*VLOOKUP($D68,kmPerVeh!$F$26:$AQ$43,'000Veh'!P$57-1,FALSE)/10^3,0)</f>
        <v>8.470680188179621</v>
      </c>
      <c r="Q68" s="7">
        <f>IFERROR(Q35*VLOOKUP($D68,Occupancy!$E$22:$AQ$39,'000Veh'!Q$57,FALSE)*VLOOKUP($D68,kmPerVeh!$F$26:$AQ$43,'000Veh'!Q$57-1,FALSE)/10^3,0)</f>
        <v>0.34646629426155673</v>
      </c>
      <c r="R68" s="7">
        <f>IFERROR(R35*VLOOKUP($D68,Occupancy!$E$22:$AQ$39,'000Veh'!R$57,FALSE)*VLOOKUP($D68,kmPerVeh!$F$26:$AQ$43,'000Veh'!R$57-1,FALSE)/10^3,0)</f>
        <v>5.4902761808573279</v>
      </c>
      <c r="S68" s="7">
        <f>IFERROR(S35*VLOOKUP($D68,Occupancy!$E$22:$AQ$39,'000Veh'!S$57,FALSE)*VLOOKUP($D68,kmPerVeh!$F$26:$AQ$43,'000Veh'!S$57-1,FALSE)/10^3,0)</f>
        <v>0.77405477811067858</v>
      </c>
      <c r="T68" s="7">
        <f>IFERROR(T35*VLOOKUP($D68,Occupancy!$E$22:$AQ$39,'000Veh'!T$57,FALSE)*VLOOKUP($D68,kmPerVeh!$F$26:$AQ$43,'000Veh'!T$57-1,FALSE)/10^3,0)</f>
        <v>0.56719852595649789</v>
      </c>
      <c r="U68" s="7">
        <f>IFERROR(U35*VLOOKUP($D68,Occupancy!$E$22:$AQ$39,'000Veh'!U$57,FALSE)*VLOOKUP($D68,kmPerVeh!$F$26:$AQ$43,'000Veh'!U$57-1,FALSE)/10^3,0)</f>
        <v>1.4922820525529703</v>
      </c>
      <c r="V68" s="7">
        <f>IFERROR(V35*VLOOKUP($D68,Occupancy!$E$22:$AQ$39,'000Veh'!V$57,FALSE)*VLOOKUP($D68,kmPerVeh!$F$26:$AQ$43,'000Veh'!V$57-1,FALSE)/10^3,0)</f>
        <v>4.1831440088907962E-2</v>
      </c>
      <c r="W68" s="7">
        <f>IFERROR(W35*VLOOKUP($D68,Occupancy!$E$22:$AQ$39,'000Veh'!W$57,FALSE)*VLOOKUP($D68,kmPerVeh!$F$26:$AQ$43,'000Veh'!W$57-1,FALSE)/10^3,0)</f>
        <v>0</v>
      </c>
      <c r="X68" s="7">
        <f>IFERROR(X35*VLOOKUP($D68,Occupancy!$E$22:$AQ$39,'000Veh'!X$57,FALSE)*VLOOKUP($D68,kmPerVeh!$F$26:$AQ$43,'000Veh'!X$57-1,FALSE)/10^3,0)</f>
        <v>20.932717227617296</v>
      </c>
      <c r="Y68" s="7">
        <f>IFERROR(Y35*VLOOKUP($D68,Occupancy!$E$22:$AQ$39,'000Veh'!Y$57,FALSE)*VLOOKUP($D68,kmPerVeh!$F$26:$AQ$43,'000Veh'!Y$57-1,FALSE)/10^3,0)</f>
        <v>7.3596715636199059E-2</v>
      </c>
      <c r="Z68" s="7">
        <f>IFERROR(Z35*VLOOKUP($D68,Occupancy!$E$22:$AQ$39,'000Veh'!Z$57,FALSE)*VLOOKUP($D68,kmPerVeh!$F$26:$AQ$43,'000Veh'!Z$57-1,FALSE)/10^3,0)</f>
        <v>0.14060777248962969</v>
      </c>
      <c r="AA68" s="7">
        <f>IFERROR(AA35*VLOOKUP($D68,Occupancy!$E$22:$AQ$39,'000Veh'!AA$57,FALSE)*VLOOKUP($D68,kmPerVeh!$F$26:$AQ$43,'000Veh'!AA$57-1,FALSE)/10^3,0)</f>
        <v>2.3475235463560461E-2</v>
      </c>
      <c r="AB68" s="7">
        <f>IFERROR(AB35*VLOOKUP($D68,Occupancy!$E$22:$AQ$39,'000Veh'!AB$57,FALSE)*VLOOKUP($D68,kmPerVeh!$F$26:$AQ$43,'000Veh'!AB$57-1,FALSE)/10^3,0)</f>
        <v>0</v>
      </c>
      <c r="AC68" s="7">
        <f>IFERROR(AC35*VLOOKUP($D68,Occupancy!$E$22:$AQ$39,'000Veh'!AC$57,FALSE)*VLOOKUP($D68,kmPerVeh!$F$26:$AQ$43,'000Veh'!AC$57-1,FALSE)/10^3,0)</f>
        <v>3.0372755838145425E-4</v>
      </c>
      <c r="AD68" s="7">
        <f>IFERROR(AD35*VLOOKUP($D68,Occupancy!$E$22:$AQ$39,'000Veh'!AD$57,FALSE)*VLOOKUP($D68,kmPerVeh!$F$26:$AQ$43,'000Veh'!AD$57-1,FALSE)/10^3,0)</f>
        <v>0.90266868731228922</v>
      </c>
      <c r="AE68" s="7">
        <f>IFERROR(AE35*VLOOKUP($D68,Occupancy!$E$22:$AQ$39,'000Veh'!AE$57,FALSE)*VLOOKUP($D68,kmPerVeh!$F$26:$AQ$43,'000Veh'!AE$57-1,FALSE)/10^3,0)</f>
        <v>0.36401154122793922</v>
      </c>
      <c r="AF68" s="7">
        <f>IFERROR(AF35*VLOOKUP($D68,Occupancy!$E$22:$AQ$39,'000Veh'!AF$57,FALSE)*VLOOKUP($D68,kmPerVeh!$F$26:$AQ$43,'000Veh'!AF$57-1,FALSE)/10^3,0)</f>
        <v>1.0228456443697254</v>
      </c>
      <c r="AG68" s="7">
        <f>IFERROR(AG35*VLOOKUP($D68,Occupancy!$E$22:$AQ$39,'000Veh'!AG$57,FALSE)*VLOOKUP($D68,kmPerVeh!$F$26:$AQ$43,'000Veh'!AG$57-1,FALSE)/10^3,0)</f>
        <v>0.90213949756657275</v>
      </c>
      <c r="AH68" s="7">
        <f>IFERROR(AH35*VLOOKUP($D68,Occupancy!$E$22:$AQ$39,'000Veh'!AH$57,FALSE)*VLOOKUP($D68,kmPerVeh!$F$26:$AQ$43,'000Veh'!AH$57-1,FALSE)/10^3,0)</f>
        <v>8.6709479431313546E-2</v>
      </c>
      <c r="AI68" s="7">
        <f>IFERROR(AI35*VLOOKUP($D68,Occupancy!$E$22:$AQ$39,'000Veh'!AI$57,FALSE)*VLOOKUP($D68,kmPerVeh!$F$26:$AQ$43,'000Veh'!AI$57-1,FALSE)/10^3,0)</f>
        <v>0.2323506486695851</v>
      </c>
      <c r="AJ68" s="7">
        <f>IFERROR(AJ35*VLOOKUP($D68,Occupancy!$E$22:$AQ$39,'000Veh'!AJ$57,FALSE)*VLOOKUP($D68,kmPerVeh!$F$26:$AQ$43,'000Veh'!AJ$57-1,FALSE)/10^3,0)</f>
        <v>0.15081683152663306</v>
      </c>
      <c r="AK68" s="7">
        <f>IFERROR(AK35*VLOOKUP($D68,Occupancy!$E$22:$AQ$39,'000Veh'!AK$57,FALSE)*VLOOKUP($D68,kmPerVeh!$F$26:$AQ$43,'000Veh'!AK$57-1,FALSE)/10^3,0)</f>
        <v>5.3981360468880135E-2</v>
      </c>
      <c r="AL68" s="7">
        <f>IFERROR(AL35*VLOOKUP($D68,Occupancy!$E$22:$AQ$39,'000Veh'!AL$57,FALSE)*VLOOKUP($D68,kmPerVeh!$F$26:$AQ$43,'000Veh'!AL$57-1,FALSE)/10^3,0)</f>
        <v>0.4692187262349376</v>
      </c>
      <c r="AM68" s="7">
        <f>IFERROR(AM35*VLOOKUP($D68,Occupancy!$E$22:$AQ$39,'000Veh'!AM$57,FALSE)*VLOOKUP($D68,kmPerVeh!$F$26:$AQ$43,'000Veh'!AM$57-1,FALSE)/10^3,0)</f>
        <v>2.4775866867030011E-2</v>
      </c>
      <c r="AN68" s="7">
        <f>IFERROR(AN35*VLOOKUP($D68,Occupancy!$E$22:$AQ$39,'000Veh'!AN$57,FALSE)*VLOOKUP($D68,kmPerVeh!$F$26:$AQ$43,'000Veh'!AN$57-1,FALSE)/10^3,0)</f>
        <v>0.22946947850763408</v>
      </c>
      <c r="AO68" s="7">
        <f>IFERROR(AO35*VLOOKUP($D68,Occupancy!$E$22:$AQ$39,'000Veh'!AO$57,FALSE)*VLOOKUP($D68,kmPerVeh!$F$26:$AQ$43,'000Veh'!AO$57-1,FALSE)/10^3,0)</f>
        <v>1.2130225784617189E-2</v>
      </c>
      <c r="AP68" s="7">
        <f>IFERROR(AP35*VLOOKUP($D68,Occupancy!$E$22:$AQ$39,'000Veh'!AP$57,FALSE)*VLOOKUP($D68,kmPerVeh!$F$26:$AQ$43,'000Veh'!AP$57-1,FALSE)/10^3,0)</f>
        <v>0.41535821513182564</v>
      </c>
      <c r="AQ68" s="7">
        <f>IFERROR(AQ35*VLOOKUP($D68,Occupancy!$E$22:$AQ$39,'000Veh'!AQ$57,FALSE)*VLOOKUP($D68,kmPerVeh!$F$26:$AQ$43,'000Veh'!AQ$57-1,FALSE)/10^3,0)</f>
        <v>6.2422223356305408E-2</v>
      </c>
    </row>
    <row r="69" spans="1:43">
      <c r="D69" t="str">
        <f t="shared" si="22"/>
        <v>TRA_Mot_Gas</v>
      </c>
      <c r="E69" t="str">
        <f t="shared" si="22"/>
        <v>TRAGSLSP95</v>
      </c>
      <c r="F69" t="str">
        <f t="shared" si="23"/>
        <v>TMot</v>
      </c>
      <c r="G69" s="7">
        <f>IFERROR(G36*VLOOKUP($D69,Occupancy!$E$22:$AQ$39,'000Veh'!G$57,FALSE)*VLOOKUP($D69,kmPerVeh!$F$26:$AQ$43,'000Veh'!G$57-1,FALSE)/10^3,0)</f>
        <v>1.2889784649234641</v>
      </c>
      <c r="H69" s="7">
        <f>IFERROR(H36*VLOOKUP($D69,Occupancy!$E$22:$AQ$39,'000Veh'!H$57,FALSE)*VLOOKUP($D69,kmPerVeh!$F$26:$AQ$43,'000Veh'!H$57-1,FALSE)/10^3,0)</f>
        <v>1.8532521487555276</v>
      </c>
      <c r="I69" s="7">
        <f>IFERROR(I36*VLOOKUP($D69,Occupancy!$E$22:$AQ$39,'000Veh'!I$57,FALSE)*VLOOKUP($D69,kmPerVeh!$F$26:$AQ$43,'000Veh'!I$57-1,FALSE)/10^3,0)</f>
        <v>0.24376839565626868</v>
      </c>
      <c r="J69" s="7">
        <f>IFERROR(J36*VLOOKUP($D69,Occupancy!$E$22:$AQ$39,'000Veh'!J$57,FALSE)*VLOOKUP($D69,kmPerVeh!$F$26:$AQ$43,'000Veh'!J$57-1,FALSE)/10^3,0)</f>
        <v>1.8962070620042262</v>
      </c>
      <c r="K69" s="7">
        <f>IFERROR(K36*VLOOKUP($D69,Occupancy!$E$22:$AQ$39,'000Veh'!K$57,FALSE)*VLOOKUP($D69,kmPerVeh!$F$26:$AQ$43,'000Veh'!K$57-1,FALSE)/10^3,0)</f>
        <v>0.17422402932932213</v>
      </c>
      <c r="L69" s="7">
        <f>IFERROR(L36*VLOOKUP($D69,Occupancy!$E$22:$AQ$39,'000Veh'!L$57,FALSE)*VLOOKUP($D69,kmPerVeh!$F$26:$AQ$43,'000Veh'!L$57-1,FALSE)/10^3,0)</f>
        <v>1.999394113412043</v>
      </c>
      <c r="M69" s="7">
        <f>IFERROR(M36*VLOOKUP($D69,Occupancy!$E$22:$AQ$39,'000Veh'!M$57,FALSE)*VLOOKUP($D69,kmPerVeh!$F$26:$AQ$43,'000Veh'!M$57-1,FALSE)/10^3,0)</f>
        <v>8.8794119040467478</v>
      </c>
      <c r="N69" s="7">
        <f>IFERROR(N36*VLOOKUP($D69,Occupancy!$E$22:$AQ$39,'000Veh'!N$57,FALSE)*VLOOKUP($D69,kmPerVeh!$F$26:$AQ$43,'000Veh'!N$57-1,FALSE)/10^3,0)</f>
        <v>0.62142232050549751</v>
      </c>
      <c r="O69" s="7">
        <f>IFERROR(O36*VLOOKUP($D69,Occupancy!$E$22:$AQ$39,'000Veh'!O$57,FALSE)*VLOOKUP($D69,kmPerVeh!$F$26:$AQ$43,'000Veh'!O$57-1,FALSE)/10^3,0)</f>
        <v>3.883531030606481E-2</v>
      </c>
      <c r="P69" s="7">
        <f>IFERROR(P36*VLOOKUP($D69,Occupancy!$E$22:$AQ$39,'000Veh'!P$57,FALSE)*VLOOKUP($D69,kmPerVeh!$F$26:$AQ$43,'000Veh'!P$57-1,FALSE)/10^3,0)</f>
        <v>21.419925885687462</v>
      </c>
      <c r="Q69" s="7">
        <f>IFERROR(Q36*VLOOKUP($D69,Occupancy!$E$22:$AQ$39,'000Veh'!Q$57,FALSE)*VLOOKUP($D69,kmPerVeh!$F$26:$AQ$43,'000Veh'!Q$57-1,FALSE)/10^3,0)</f>
        <v>0.64688396843919616</v>
      </c>
      <c r="R69" s="7">
        <f>IFERROR(R36*VLOOKUP($D69,Occupancy!$E$22:$AQ$39,'000Veh'!R$57,FALSE)*VLOOKUP($D69,kmPerVeh!$F$26:$AQ$43,'000Veh'!R$57-1,FALSE)/10^3,0)</f>
        <v>17.080773817568353</v>
      </c>
      <c r="S69" s="7">
        <f>IFERROR(S36*VLOOKUP($D69,Occupancy!$E$22:$AQ$39,'000Veh'!S$57,FALSE)*VLOOKUP($D69,kmPerVeh!$F$26:$AQ$43,'000Veh'!S$57-1,FALSE)/10^3,0)</f>
        <v>12.9879814257074</v>
      </c>
      <c r="T69" s="7">
        <f>IFERROR(T36*VLOOKUP($D69,Occupancy!$E$22:$AQ$39,'000Veh'!T$57,FALSE)*VLOOKUP($D69,kmPerVeh!$F$26:$AQ$43,'000Veh'!T$57-1,FALSE)/10^3,0)</f>
        <v>0.90418369730283277</v>
      </c>
      <c r="U69" s="7">
        <f>IFERROR(U36*VLOOKUP($D69,Occupancy!$E$22:$AQ$39,'000Veh'!U$57,FALSE)*VLOOKUP($D69,kmPerVeh!$F$26:$AQ$43,'000Veh'!U$57-1,FALSE)/10^3,0)</f>
        <v>0.71730887925440712</v>
      </c>
      <c r="V69" s="7">
        <f>IFERROR(V36*VLOOKUP($D69,Occupancy!$E$22:$AQ$39,'000Veh'!V$57,FALSE)*VLOOKUP($D69,kmPerVeh!$F$26:$AQ$43,'000Veh'!V$57-1,FALSE)/10^3,0)</f>
        <v>0.71320729865646026</v>
      </c>
      <c r="W69" s="7">
        <f>IFERROR(W36*VLOOKUP($D69,Occupancy!$E$22:$AQ$39,'000Veh'!W$57,FALSE)*VLOOKUP($D69,kmPerVeh!$F$26:$AQ$43,'000Veh'!W$57-1,FALSE)/10^3,0)</f>
        <v>2.6365050483490606E-2</v>
      </c>
      <c r="X69" s="7">
        <f>IFERROR(X36*VLOOKUP($D69,Occupancy!$E$22:$AQ$39,'000Veh'!X$57,FALSE)*VLOOKUP($D69,kmPerVeh!$F$26:$AQ$43,'000Veh'!X$57-1,FALSE)/10^3,0)</f>
        <v>38.311662463257854</v>
      </c>
      <c r="Y69" s="7">
        <f>IFERROR(Y36*VLOOKUP($D69,Occupancy!$E$22:$AQ$39,'000Veh'!Y$57,FALSE)*VLOOKUP($D69,kmPerVeh!$F$26:$AQ$43,'000Veh'!Y$57-1,FALSE)/10^3,0)</f>
        <v>9.607392275800708E-2</v>
      </c>
      <c r="Z69" s="7">
        <f>IFERROR(Z36*VLOOKUP($D69,Occupancy!$E$22:$AQ$39,'000Veh'!Z$57,FALSE)*VLOOKUP($D69,kmPerVeh!$F$26:$AQ$43,'000Veh'!Z$57-1,FALSE)/10^3,0)</f>
        <v>0.27622228350897104</v>
      </c>
      <c r="AA69" s="7">
        <f>IFERROR(AA36*VLOOKUP($D69,Occupancy!$E$22:$AQ$39,'000Veh'!AA$57,FALSE)*VLOOKUP($D69,kmPerVeh!$F$26:$AQ$43,'000Veh'!AA$57-1,FALSE)/10^3,0)</f>
        <v>2.9448436060603128E-2</v>
      </c>
      <c r="AB69" s="7">
        <f>IFERROR(AB36*VLOOKUP($D69,Occupancy!$E$22:$AQ$39,'000Veh'!AB$57,FALSE)*VLOOKUP($D69,kmPerVeh!$F$26:$AQ$43,'000Veh'!AB$57-1,FALSE)/10^3,0)</f>
        <v>2.1303532681047396E-2</v>
      </c>
      <c r="AC69" s="7">
        <f>IFERROR(AC36*VLOOKUP($D69,Occupancy!$E$22:$AQ$39,'000Veh'!AC$57,FALSE)*VLOOKUP($D69,kmPerVeh!$F$26:$AQ$43,'000Veh'!AC$57-1,FALSE)/10^3,0)</f>
        <v>6.848992854348751E-2</v>
      </c>
      <c r="AD69" s="7">
        <f>IFERROR(AD36*VLOOKUP($D69,Occupancy!$E$22:$AQ$39,'000Veh'!AD$57,FALSE)*VLOOKUP($D69,kmPerVeh!$F$26:$AQ$43,'000Veh'!AD$57-1,FALSE)/10^3,0)</f>
        <v>1.9549069295870005</v>
      </c>
      <c r="AE69" s="7">
        <f>IFERROR(AE36*VLOOKUP($D69,Occupancy!$E$22:$AQ$39,'000Veh'!AE$57,FALSE)*VLOOKUP($D69,kmPerVeh!$F$26:$AQ$43,'000Veh'!AE$57-1,FALSE)/10^3,0)</f>
        <v>0.65316554810189498</v>
      </c>
      <c r="AF69" s="7">
        <f>IFERROR(AF36*VLOOKUP($D69,Occupancy!$E$22:$AQ$39,'000Veh'!AF$57,FALSE)*VLOOKUP($D69,kmPerVeh!$F$26:$AQ$43,'000Veh'!AF$57-1,FALSE)/10^3,0)</f>
        <v>2.3521726767667372</v>
      </c>
      <c r="AG69" s="7">
        <f>IFERROR(AG36*VLOOKUP($D69,Occupancy!$E$22:$AQ$39,'000Veh'!AG$57,FALSE)*VLOOKUP($D69,kmPerVeh!$F$26:$AQ$43,'000Veh'!AG$57-1,FALSE)/10^3,0)</f>
        <v>1.1883304134152</v>
      </c>
      <c r="AH69" s="7">
        <f>IFERROR(AH36*VLOOKUP($D69,Occupancy!$E$22:$AQ$39,'000Veh'!AH$57,FALSE)*VLOOKUP($D69,kmPerVeh!$F$26:$AQ$43,'000Veh'!AH$57-1,FALSE)/10^3,0)</f>
        <v>0.23241841479288439</v>
      </c>
      <c r="AI69" s="7">
        <f>IFERROR(AI36*VLOOKUP($D69,Occupancy!$E$22:$AQ$39,'000Veh'!AI$57,FALSE)*VLOOKUP($D69,kmPerVeh!$F$26:$AQ$43,'000Veh'!AI$57-1,FALSE)/10^3,0)</f>
        <v>0.93347706360649929</v>
      </c>
      <c r="AJ69" s="7">
        <f>IFERROR(AJ36*VLOOKUP($D69,Occupancy!$E$22:$AQ$39,'000Veh'!AJ$57,FALSE)*VLOOKUP($D69,kmPerVeh!$F$26:$AQ$43,'000Veh'!AJ$57-1,FALSE)/10^3,0)</f>
        <v>0.19080260429437484</v>
      </c>
      <c r="AK69" s="7">
        <f>IFERROR(AK36*VLOOKUP($D69,Occupancy!$E$22:$AQ$39,'000Veh'!AK$57,FALSE)*VLOOKUP($D69,kmPerVeh!$F$26:$AQ$43,'000Veh'!AK$57-1,FALSE)/10^3,0)</f>
        <v>0.20394848489766029</v>
      </c>
      <c r="AL69" s="7">
        <f>IFERROR(AL36*VLOOKUP($D69,Occupancy!$E$22:$AQ$39,'000Veh'!AL$57,FALSE)*VLOOKUP($D69,kmPerVeh!$F$26:$AQ$43,'000Veh'!AL$57-1,FALSE)/10^3,0)</f>
        <v>8.3781089914536828</v>
      </c>
      <c r="AM69" s="7">
        <f>IFERROR(AM36*VLOOKUP($D69,Occupancy!$E$22:$AQ$39,'000Veh'!AM$57,FALSE)*VLOOKUP($D69,kmPerVeh!$F$26:$AQ$43,'000Veh'!AM$57-1,FALSE)/10^3,0)</f>
        <v>0.41571799280176275</v>
      </c>
      <c r="AN69" s="7">
        <f>IFERROR(AN36*VLOOKUP($D69,Occupancy!$E$22:$AQ$39,'000Veh'!AN$57,FALSE)*VLOOKUP($D69,kmPerVeh!$F$26:$AQ$43,'000Veh'!AN$57-1,FALSE)/10^3,0)</f>
        <v>0.36580236372317132</v>
      </c>
      <c r="AO69" s="7">
        <f>IFERROR(AO36*VLOOKUP($D69,Occupancy!$E$22:$AQ$39,'000Veh'!AO$57,FALSE)*VLOOKUP($D69,kmPerVeh!$F$26:$AQ$43,'000Veh'!AO$57-1,FALSE)/10^3,0)</f>
        <v>0.20353488103876552</v>
      </c>
      <c r="AP69" s="7">
        <f>IFERROR(AP36*VLOOKUP($D69,Occupancy!$E$22:$AQ$39,'000Veh'!AP$57,FALSE)*VLOOKUP($D69,kmPerVeh!$F$26:$AQ$43,'000Veh'!AP$57-1,FALSE)/10^3,0)</f>
        <v>0.6621317042911421</v>
      </c>
      <c r="AQ69" s="7">
        <f>IFERROR(AQ36*VLOOKUP($D69,Occupancy!$E$22:$AQ$39,'000Veh'!AQ$57,FALSE)*VLOOKUP($D69,kmPerVeh!$F$26:$AQ$43,'000Veh'!AQ$57-1,FALSE)/10^3,0)</f>
        <v>9.9508644901690604E-2</v>
      </c>
    </row>
    <row r="70" spans="1:43">
      <c r="D70" t="str">
        <f t="shared" si="22"/>
        <v>TRA_Car_Cng</v>
      </c>
      <c r="E70" t="str">
        <f t="shared" si="22"/>
        <v>\I:</v>
      </c>
      <c r="F70" t="str">
        <f t="shared" si="23"/>
        <v>TCar</v>
      </c>
      <c r="G70" s="7">
        <f>IFERROR(G37*VLOOKUP($D70,Occupancy!$E$22:$AQ$39,'000Veh'!G$57,FALSE)*VLOOKUP($D70,kmPerVeh!$F$26:$AQ$43,'000Veh'!G$57-1,FALSE)/10^3,0)</f>
        <v>0</v>
      </c>
      <c r="H70" s="7">
        <f>IFERROR(H37*VLOOKUP($D70,Occupancy!$E$22:$AQ$39,'000Veh'!H$57,FALSE)*VLOOKUP($D70,kmPerVeh!$F$26:$AQ$43,'000Veh'!H$57-1,FALSE)/10^3,0)</f>
        <v>0</v>
      </c>
      <c r="I70" s="7">
        <f>IFERROR(I37*VLOOKUP($D70,Occupancy!$E$22:$AQ$39,'000Veh'!I$57,FALSE)*VLOOKUP($D70,kmPerVeh!$F$26:$AQ$43,'000Veh'!I$57-1,FALSE)/10^3,0)</f>
        <v>0</v>
      </c>
      <c r="J70" s="7">
        <f>IFERROR(J37*VLOOKUP($D70,Occupancy!$E$22:$AQ$39,'000Veh'!J$57,FALSE)*VLOOKUP($D70,kmPerVeh!$F$26:$AQ$43,'000Veh'!J$57-1,FALSE)/10^3,0)</f>
        <v>0.17082867201589944</v>
      </c>
      <c r="K70" s="7">
        <f>IFERROR(K37*VLOOKUP($D70,Occupancy!$E$22:$AQ$39,'000Veh'!K$57,FALSE)*VLOOKUP($D70,kmPerVeh!$F$26:$AQ$43,'000Veh'!K$57-1,FALSE)/10^3,0)</f>
        <v>0</v>
      </c>
      <c r="L70" s="7">
        <f>IFERROR(L37*VLOOKUP($D70,Occupancy!$E$22:$AQ$39,'000Veh'!L$57,FALSE)*VLOOKUP($D70,kmPerVeh!$F$26:$AQ$43,'000Veh'!L$57-1,FALSE)/10^3,0)</f>
        <v>0</v>
      </c>
      <c r="M70" s="7">
        <f>IFERROR(M37*VLOOKUP($D70,Occupancy!$E$22:$AQ$39,'000Veh'!M$57,FALSE)*VLOOKUP($D70,kmPerVeh!$F$26:$AQ$43,'000Veh'!M$57-1,FALSE)/10^3,0)</f>
        <v>3.0012997891991864</v>
      </c>
      <c r="N70" s="7">
        <f>IFERROR(N37*VLOOKUP($D70,Occupancy!$E$22:$AQ$39,'000Veh'!N$57,FALSE)*VLOOKUP($D70,kmPerVeh!$F$26:$AQ$43,'000Veh'!N$57-1,FALSE)/10^3,0)</f>
        <v>0</v>
      </c>
      <c r="O70" s="7">
        <f>IFERROR(O37*VLOOKUP($D70,Occupancy!$E$22:$AQ$39,'000Veh'!O$57,FALSE)*VLOOKUP($D70,kmPerVeh!$F$26:$AQ$43,'000Veh'!O$57-1,FALSE)/10^3,0)</f>
        <v>0</v>
      </c>
      <c r="P70" s="7">
        <f>IFERROR(P37*VLOOKUP($D70,Occupancy!$E$22:$AQ$39,'000Veh'!P$57,FALSE)*VLOOKUP($D70,kmPerVeh!$F$26:$AQ$43,'000Veh'!P$57-1,FALSE)/10^3,0)</f>
        <v>0</v>
      </c>
      <c r="Q70" s="7">
        <f>IFERROR(Q37*VLOOKUP($D70,Occupancy!$E$22:$AQ$39,'000Veh'!Q$57,FALSE)*VLOOKUP($D70,kmPerVeh!$F$26:$AQ$43,'000Veh'!Q$57-1,FALSE)/10^3,0)</f>
        <v>0</v>
      </c>
      <c r="R70" s="7">
        <f>IFERROR(R37*VLOOKUP($D70,Occupancy!$E$22:$AQ$39,'000Veh'!R$57,FALSE)*VLOOKUP($D70,kmPerVeh!$F$26:$AQ$43,'000Veh'!R$57-1,FALSE)/10^3,0)</f>
        <v>0</v>
      </c>
      <c r="S70" s="7">
        <f>IFERROR(S37*VLOOKUP($D70,Occupancy!$E$22:$AQ$39,'000Veh'!S$57,FALSE)*VLOOKUP($D70,kmPerVeh!$F$26:$AQ$43,'000Veh'!S$57-1,FALSE)/10^3,0)</f>
        <v>0</v>
      </c>
      <c r="T70" s="7">
        <f>IFERROR(T37*VLOOKUP($D70,Occupancy!$E$22:$AQ$39,'000Veh'!T$57,FALSE)*VLOOKUP($D70,kmPerVeh!$F$26:$AQ$43,'000Veh'!T$57-1,FALSE)/10^3,0)</f>
        <v>0</v>
      </c>
      <c r="U70" s="7">
        <f>IFERROR(U37*VLOOKUP($D70,Occupancy!$E$22:$AQ$39,'000Veh'!U$57,FALSE)*VLOOKUP($D70,kmPerVeh!$F$26:$AQ$43,'000Veh'!U$57-1,FALSE)/10^3,0)</f>
        <v>0</v>
      </c>
      <c r="V70" s="7">
        <f>IFERROR(V37*VLOOKUP($D70,Occupancy!$E$22:$AQ$39,'000Veh'!V$57,FALSE)*VLOOKUP($D70,kmPerVeh!$F$26:$AQ$43,'000Veh'!V$57-1,FALSE)/10^3,0)</f>
        <v>0</v>
      </c>
      <c r="W70" s="7">
        <f>IFERROR(W37*VLOOKUP($D70,Occupancy!$E$22:$AQ$39,'000Veh'!W$57,FALSE)*VLOOKUP($D70,kmPerVeh!$F$26:$AQ$43,'000Veh'!W$57-1,FALSE)/10^3,0)</f>
        <v>0</v>
      </c>
      <c r="X70" s="7">
        <f>IFERROR(X37*VLOOKUP($D70,Occupancy!$E$22:$AQ$39,'000Veh'!X$57,FALSE)*VLOOKUP($D70,kmPerVeh!$F$26:$AQ$43,'000Veh'!X$57-1,FALSE)/10^3,0)</f>
        <v>16.196097838995776</v>
      </c>
      <c r="Y70" s="7">
        <f>IFERROR(Y37*VLOOKUP($D70,Occupancy!$E$22:$AQ$39,'000Veh'!Y$57,FALSE)*VLOOKUP($D70,kmPerVeh!$F$26:$AQ$43,'000Veh'!Y$57-1,FALSE)/10^3,0)</f>
        <v>0</v>
      </c>
      <c r="Z70" s="7">
        <f>IFERROR(Z37*VLOOKUP($D70,Occupancy!$E$22:$AQ$39,'000Veh'!Z$57,FALSE)*VLOOKUP($D70,kmPerVeh!$F$26:$AQ$43,'000Veh'!Z$57-1,FALSE)/10^3,0)</f>
        <v>0</v>
      </c>
      <c r="AA70" s="7">
        <f>IFERROR(AA37*VLOOKUP($D70,Occupancy!$E$22:$AQ$39,'000Veh'!AA$57,FALSE)*VLOOKUP($D70,kmPerVeh!$F$26:$AQ$43,'000Veh'!AA$57-1,FALSE)/10^3,0)</f>
        <v>0</v>
      </c>
      <c r="AB70" s="7">
        <f>IFERROR(AB37*VLOOKUP($D70,Occupancy!$E$22:$AQ$39,'000Veh'!AB$57,FALSE)*VLOOKUP($D70,kmPerVeh!$F$26:$AQ$43,'000Veh'!AB$57-1,FALSE)/10^3,0)</f>
        <v>0</v>
      </c>
      <c r="AC70" s="7">
        <f>IFERROR(AC37*VLOOKUP($D70,Occupancy!$E$22:$AQ$39,'000Veh'!AC$57,FALSE)*VLOOKUP($D70,kmPerVeh!$F$26:$AQ$43,'000Veh'!AC$57-1,FALSE)/10^3,0)</f>
        <v>0</v>
      </c>
      <c r="AD70" s="7">
        <f>IFERROR(AD37*VLOOKUP($D70,Occupancy!$E$22:$AQ$39,'000Veh'!AD$57,FALSE)*VLOOKUP($D70,kmPerVeh!$F$26:$AQ$43,'000Veh'!AD$57-1,FALSE)/10^3,0)</f>
        <v>8.5535664060796615E-3</v>
      </c>
      <c r="AE70" s="7">
        <f>IFERROR(AE37*VLOOKUP($D70,Occupancy!$E$22:$AQ$39,'000Veh'!AE$57,FALSE)*VLOOKUP($D70,kmPerVeh!$F$26:$AQ$43,'000Veh'!AE$57-1,FALSE)/10^3,0)</f>
        <v>0</v>
      </c>
      <c r="AF70" s="7">
        <f>IFERROR(AF37*VLOOKUP($D70,Occupancy!$E$22:$AQ$39,'000Veh'!AF$57,FALSE)*VLOOKUP($D70,kmPerVeh!$F$26:$AQ$43,'000Veh'!AF$57-1,FALSE)/10^3,0)</f>
        <v>0</v>
      </c>
      <c r="AG70" s="7">
        <f>IFERROR(AG37*VLOOKUP($D70,Occupancy!$E$22:$AQ$39,'000Veh'!AG$57,FALSE)*VLOOKUP($D70,kmPerVeh!$F$26:$AQ$43,'000Veh'!AG$57-1,FALSE)/10^3,0)</f>
        <v>0</v>
      </c>
      <c r="AH70" s="7">
        <f>IFERROR(AH37*VLOOKUP($D70,Occupancy!$E$22:$AQ$39,'000Veh'!AH$57,FALSE)*VLOOKUP($D70,kmPerVeh!$F$26:$AQ$43,'000Veh'!AH$57-1,FALSE)/10^3,0)</f>
        <v>0</v>
      </c>
      <c r="AI70" s="7">
        <f>IFERROR(AI37*VLOOKUP($D70,Occupancy!$E$22:$AQ$39,'000Veh'!AI$57,FALSE)*VLOOKUP($D70,kmPerVeh!$F$26:$AQ$43,'000Veh'!AI$57-1,FALSE)/10^3,0)</f>
        <v>0.19325776979639725</v>
      </c>
      <c r="AJ70" s="7">
        <f>IFERROR(AJ37*VLOOKUP($D70,Occupancy!$E$22:$AQ$39,'000Veh'!AJ$57,FALSE)*VLOOKUP($D70,kmPerVeh!$F$26:$AQ$43,'000Veh'!AJ$57-1,FALSE)/10^3,0)</f>
        <v>0</v>
      </c>
      <c r="AK70" s="7">
        <f>IFERROR(AK37*VLOOKUP($D70,Occupancy!$E$22:$AQ$39,'000Veh'!AK$57,FALSE)*VLOOKUP($D70,kmPerVeh!$F$26:$AQ$43,'000Veh'!AK$57-1,FALSE)/10^3,0)</f>
        <v>0</v>
      </c>
      <c r="AL70" s="7">
        <f>IFERROR(AL37*VLOOKUP($D70,Occupancy!$E$22:$AQ$39,'000Veh'!AL$57,FALSE)*VLOOKUP($D70,kmPerVeh!$F$26:$AQ$43,'000Veh'!AL$57-1,FALSE)/10^3,0)</f>
        <v>0</v>
      </c>
      <c r="AM70" s="7">
        <f>IFERROR(AM37*VLOOKUP($D70,Occupancy!$E$22:$AQ$39,'000Veh'!AM$57,FALSE)*VLOOKUP($D70,kmPerVeh!$F$26:$AQ$43,'000Veh'!AM$57-1,FALSE)/10^3,0)</f>
        <v>0</v>
      </c>
      <c r="AN70" s="7">
        <f>IFERROR(AN37*VLOOKUP($D70,Occupancy!$E$22:$AQ$39,'000Veh'!AN$57,FALSE)*VLOOKUP($D70,kmPerVeh!$F$26:$AQ$43,'000Veh'!AN$57-1,FALSE)/10^3,0)</f>
        <v>0</v>
      </c>
      <c r="AO70" s="7">
        <f>IFERROR(AO37*VLOOKUP($D70,Occupancy!$E$22:$AQ$39,'000Veh'!AO$57,FALSE)*VLOOKUP($D70,kmPerVeh!$F$26:$AQ$43,'000Veh'!AO$57-1,FALSE)/10^3,0)</f>
        <v>0</v>
      </c>
      <c r="AP70" s="7">
        <f>IFERROR(AP37*VLOOKUP($D70,Occupancy!$E$22:$AQ$39,'000Veh'!AP$57,FALSE)*VLOOKUP($D70,kmPerVeh!$F$26:$AQ$43,'000Veh'!AP$57-1,FALSE)/10^3,0)</f>
        <v>0</v>
      </c>
      <c r="AQ70" s="7">
        <f>IFERROR(AQ37*VLOOKUP($D70,Occupancy!$E$22:$AQ$39,'000Veh'!AQ$57,FALSE)*VLOOKUP($D70,kmPerVeh!$F$26:$AQ$43,'000Veh'!AQ$57-1,FALSE)/10^3,0)</f>
        <v>0</v>
      </c>
    </row>
    <row r="71" spans="1:43">
      <c r="D71" t="str">
        <f t="shared" si="22"/>
        <v>TRA_Car_Dis</v>
      </c>
      <c r="E71" t="str">
        <f t="shared" si="22"/>
        <v>\I:</v>
      </c>
      <c r="F71" t="str">
        <f t="shared" si="23"/>
        <v>TCar</v>
      </c>
      <c r="G71" s="7">
        <f>IFERROR(G38*VLOOKUP($D71,Occupancy!$E$22:$AQ$39,'000Veh'!G$57,FALSE)*VLOOKUP($D71,kmPerVeh!$F$26:$AQ$43,'000Veh'!G$57-1,FALSE)/10^3,0)</f>
        <v>83.415046253646793</v>
      </c>
      <c r="H71" s="7">
        <f>IFERROR(H38*VLOOKUP($D71,Occupancy!$E$22:$AQ$39,'000Veh'!H$57,FALSE)*VLOOKUP($D71,kmPerVeh!$F$26:$AQ$43,'000Veh'!H$57-1,FALSE)/10^3,0)</f>
        <v>110.78090584055134</v>
      </c>
      <c r="I71" s="7">
        <f>IFERROR(I38*VLOOKUP($D71,Occupancy!$E$22:$AQ$39,'000Veh'!I$57,FALSE)*VLOOKUP($D71,kmPerVeh!$F$26:$AQ$43,'000Veh'!I$57-1,FALSE)/10^3,0)</f>
        <v>16.814601433242306</v>
      </c>
      <c r="J71" s="7">
        <f>IFERROR(J38*VLOOKUP($D71,Occupancy!$E$22:$AQ$39,'000Veh'!J$57,FALSE)*VLOOKUP($D71,kmPerVeh!$F$26:$AQ$43,'000Veh'!J$57-1,FALSE)/10^3,0)</f>
        <v>21.328885939680962</v>
      </c>
      <c r="K71" s="7">
        <f>IFERROR(K38*VLOOKUP($D71,Occupancy!$E$22:$AQ$39,'000Veh'!K$57,FALSE)*VLOOKUP($D71,kmPerVeh!$F$26:$AQ$43,'000Veh'!K$57-1,FALSE)/10^3,0)</f>
        <v>1.3324960069065137</v>
      </c>
      <c r="L71" s="7">
        <f>IFERROR(L38*VLOOKUP($D71,Occupancy!$E$22:$AQ$39,'000Veh'!L$57,FALSE)*VLOOKUP($D71,kmPerVeh!$F$26:$AQ$43,'000Veh'!L$57-1,FALSE)/10^3,0)</f>
        <v>31.195853754240215</v>
      </c>
      <c r="M71" s="7">
        <f>IFERROR(M38*VLOOKUP($D71,Occupancy!$E$22:$AQ$39,'000Veh'!M$57,FALSE)*VLOOKUP($D71,kmPerVeh!$F$26:$AQ$43,'000Veh'!M$57-1,FALSE)/10^3,0)</f>
        <v>399.71695034828662</v>
      </c>
      <c r="N71" s="7">
        <f>IFERROR(N38*VLOOKUP($D71,Occupancy!$E$22:$AQ$39,'000Veh'!N$57,FALSE)*VLOOKUP($D71,kmPerVeh!$F$26:$AQ$43,'000Veh'!N$57-1,FALSE)/10^3,0)</f>
        <v>26.241390058041905</v>
      </c>
      <c r="O71" s="7">
        <f>IFERROR(O38*VLOOKUP($D71,Occupancy!$E$22:$AQ$39,'000Veh'!O$57,FALSE)*VLOOKUP($D71,kmPerVeh!$F$26:$AQ$43,'000Veh'!O$57-1,FALSE)/10^3,0)</f>
        <v>3.549253068689576</v>
      </c>
      <c r="P71" s="7">
        <f>IFERROR(P38*VLOOKUP($D71,Occupancy!$E$22:$AQ$39,'000Veh'!P$57,FALSE)*VLOOKUP($D71,kmPerVeh!$F$26:$AQ$43,'000Veh'!P$57-1,FALSE)/10^3,0)</f>
        <v>349.36160160720078</v>
      </c>
      <c r="Q71" s="7">
        <f>IFERROR(Q38*VLOOKUP($D71,Occupancy!$E$22:$AQ$39,'000Veh'!Q$57,FALSE)*VLOOKUP($D71,kmPerVeh!$F$26:$AQ$43,'000Veh'!Q$57-1,FALSE)/10^3,0)</f>
        <v>18.465840445001962</v>
      </c>
      <c r="R71" s="7">
        <f>IFERROR(R38*VLOOKUP($D71,Occupancy!$E$22:$AQ$39,'000Veh'!R$57,FALSE)*VLOOKUP($D71,kmPerVeh!$F$26:$AQ$43,'000Veh'!R$57-1,FALSE)/10^3,0)</f>
        <v>616.48081234777987</v>
      </c>
      <c r="S71" s="7">
        <f>IFERROR(S38*VLOOKUP($D71,Occupancy!$E$22:$AQ$39,'000Veh'!S$57,FALSE)*VLOOKUP($D71,kmPerVeh!$F$26:$AQ$43,'000Veh'!S$57-1,FALSE)/10^3,0)</f>
        <v>4.1247960669487416</v>
      </c>
      <c r="T71" s="7">
        <f>IFERROR(T38*VLOOKUP($D71,Occupancy!$E$22:$AQ$39,'000Veh'!T$57,FALSE)*VLOOKUP($D71,kmPerVeh!$F$26:$AQ$43,'000Veh'!T$57-1,FALSE)/10^3,0)</f>
        <v>13.331830496852342</v>
      </c>
      <c r="U71" s="7">
        <f>IFERROR(U38*VLOOKUP($D71,Occupancy!$E$22:$AQ$39,'000Veh'!U$57,FALSE)*VLOOKUP($D71,kmPerVeh!$F$26:$AQ$43,'000Veh'!U$57-1,FALSE)/10^3,0)</f>
        <v>27.609729119673485</v>
      </c>
      <c r="V71" s="7">
        <f>IFERROR(V38*VLOOKUP($D71,Occupancy!$E$22:$AQ$39,'000Veh'!V$57,FALSE)*VLOOKUP($D71,kmPerVeh!$F$26:$AQ$43,'000Veh'!V$57-1,FALSE)/10^3,0)</f>
        <v>16.543847287490049</v>
      </c>
      <c r="W71" s="7">
        <f>IFERROR(W38*VLOOKUP($D71,Occupancy!$E$22:$AQ$39,'000Veh'!W$57,FALSE)*VLOOKUP($D71,kmPerVeh!$F$26:$AQ$43,'000Veh'!W$57-1,FALSE)/10^3,0)</f>
        <v>1.3520828681364123</v>
      </c>
      <c r="X71" s="7">
        <f>IFERROR(X38*VLOOKUP($D71,Occupancy!$E$22:$AQ$39,'000Veh'!X$57,FALSE)*VLOOKUP($D71,kmPerVeh!$F$26:$AQ$43,'000Veh'!X$57-1,FALSE)/10^3,0)</f>
        <v>391.36276235046478</v>
      </c>
      <c r="Y71" s="7">
        <f>IFERROR(Y38*VLOOKUP($D71,Occupancy!$E$22:$AQ$39,'000Veh'!Y$57,FALSE)*VLOOKUP($D71,kmPerVeh!$F$26:$AQ$43,'000Veh'!Y$57-1,FALSE)/10^3,0)</f>
        <v>7.3975740375174786</v>
      </c>
      <c r="Z71" s="7">
        <f>IFERROR(Z38*VLOOKUP($D71,Occupancy!$E$22:$AQ$39,'000Veh'!Z$57,FALSE)*VLOOKUP($D71,kmPerVeh!$F$26:$AQ$43,'000Veh'!Z$57-1,FALSE)/10^3,0)</f>
        <v>22.57926542164682</v>
      </c>
      <c r="AA71" s="7">
        <f>IFERROR(AA38*VLOOKUP($D71,Occupancy!$E$22:$AQ$39,'000Veh'!AA$57,FALSE)*VLOOKUP($D71,kmPerVeh!$F$26:$AQ$43,'000Veh'!AA$57-1,FALSE)/10^3,0)</f>
        <v>5.5776339946923796</v>
      </c>
      <c r="AB71" s="7">
        <f>IFERROR(AB38*VLOOKUP($D71,Occupancy!$E$22:$AQ$39,'000Veh'!AB$57,FALSE)*VLOOKUP($D71,kmPerVeh!$F$26:$AQ$43,'000Veh'!AB$57-1,FALSE)/10^3,0)</f>
        <v>3.1107338321126643</v>
      </c>
      <c r="AC71" s="7">
        <f>IFERROR(AC38*VLOOKUP($D71,Occupancy!$E$22:$AQ$39,'000Veh'!AC$57,FALSE)*VLOOKUP($D71,kmPerVeh!$F$26:$AQ$43,'000Veh'!AC$57-1,FALSE)/10^3,0)</f>
        <v>0.36115159988232376</v>
      </c>
      <c r="AD71" s="7">
        <f>IFERROR(AD38*VLOOKUP($D71,Occupancy!$E$22:$AQ$39,'000Veh'!AD$57,FALSE)*VLOOKUP($D71,kmPerVeh!$F$26:$AQ$43,'000Veh'!AD$57-1,FALSE)/10^3,0)</f>
        <v>56.944525734857166</v>
      </c>
      <c r="AE71" s="7">
        <f>IFERROR(AE38*VLOOKUP($D71,Occupancy!$E$22:$AQ$39,'000Veh'!AE$57,FALSE)*VLOOKUP($D71,kmPerVeh!$F$26:$AQ$43,'000Veh'!AE$57-1,FALSE)/10^3,0)</f>
        <v>27.604615241972539</v>
      </c>
      <c r="AF71" s="7">
        <f>IFERROR(AF38*VLOOKUP($D71,Occupancy!$E$22:$AQ$39,'000Veh'!AF$57,FALSE)*VLOOKUP($D71,kmPerVeh!$F$26:$AQ$43,'000Veh'!AF$57-1,FALSE)/10^3,0)</f>
        <v>104.84042206184961</v>
      </c>
      <c r="AG71" s="7">
        <f>IFERROR(AG38*VLOOKUP($D71,Occupancy!$E$22:$AQ$39,'000Veh'!AG$57,FALSE)*VLOOKUP($D71,kmPerVeh!$F$26:$AQ$43,'000Veh'!AG$57-1,FALSE)/10^3,0)</f>
        <v>60.709278577275398</v>
      </c>
      <c r="AH71" s="7">
        <f>IFERROR(AH38*VLOOKUP($D71,Occupancy!$E$22:$AQ$39,'000Veh'!AH$57,FALSE)*VLOOKUP($D71,kmPerVeh!$F$26:$AQ$43,'000Veh'!AH$57-1,FALSE)/10^3,0)</f>
        <v>27.927316949671294</v>
      </c>
      <c r="AI71" s="7">
        <f>IFERROR(AI38*VLOOKUP($D71,Occupancy!$E$22:$AQ$39,'000Veh'!AI$57,FALSE)*VLOOKUP($D71,kmPerVeh!$F$26:$AQ$43,'000Veh'!AI$57-1,FALSE)/10^3,0)</f>
        <v>34.331353701879941</v>
      </c>
      <c r="AJ71" s="7">
        <f>IFERROR(AJ38*VLOOKUP($D71,Occupancy!$E$22:$AQ$39,'000Veh'!AJ$57,FALSE)*VLOOKUP($D71,kmPerVeh!$F$26:$AQ$43,'000Veh'!AJ$57-1,FALSE)/10^3,0)</f>
        <v>15.106528567522586</v>
      </c>
      <c r="AK71" s="7">
        <f>IFERROR(AK38*VLOOKUP($D71,Occupancy!$E$22:$AQ$39,'000Veh'!AK$57,FALSE)*VLOOKUP($D71,kmPerVeh!$F$26:$AQ$43,'000Veh'!AK$57-1,FALSE)/10^3,0)</f>
        <v>10.020675678458318</v>
      </c>
      <c r="AL71" s="7">
        <f>IFERROR(AL38*VLOOKUP($D71,Occupancy!$E$22:$AQ$39,'000Veh'!AL$57,FALSE)*VLOOKUP($D71,kmPerVeh!$F$26:$AQ$43,'000Veh'!AL$57-1,FALSE)/10^3,0)</f>
        <v>221.2180959453836</v>
      </c>
      <c r="AM71" s="7">
        <f>IFERROR(AM38*VLOOKUP($D71,Occupancy!$E$22:$AQ$39,'000Veh'!AM$57,FALSE)*VLOOKUP($D71,kmPerVeh!$F$26:$AQ$43,'000Veh'!AM$57-1,FALSE)/10^3,0)</f>
        <v>0.93815561003945713</v>
      </c>
      <c r="AN71" s="7">
        <f>IFERROR(AN38*VLOOKUP($D71,Occupancy!$E$22:$AQ$39,'000Veh'!AN$57,FALSE)*VLOOKUP($D71,kmPerVeh!$F$26:$AQ$43,'000Veh'!AN$57-1,FALSE)/10^3,0)</f>
        <v>9.9609505904419162</v>
      </c>
      <c r="AO71" s="7">
        <f>IFERROR(AO38*VLOOKUP($D71,Occupancy!$E$22:$AQ$39,'000Veh'!AO$57,FALSE)*VLOOKUP($D71,kmPerVeh!$F$26:$AQ$43,'000Veh'!AO$57-1,FALSE)/10^3,0)</f>
        <v>0.26298485883662698</v>
      </c>
      <c r="AP71" s="7">
        <f>IFERROR(AP38*VLOOKUP($D71,Occupancy!$E$22:$AQ$39,'000Veh'!AP$57,FALSE)*VLOOKUP($D71,kmPerVeh!$F$26:$AQ$43,'000Veh'!AP$57-1,FALSE)/10^3,0)</f>
        <v>12.377735683075468</v>
      </c>
      <c r="AQ71" s="7">
        <f>IFERROR(AQ38*VLOOKUP($D71,Occupancy!$E$22:$AQ$39,'000Veh'!AQ$57,FALSE)*VLOOKUP($D71,kmPerVeh!$F$26:$AQ$43,'000Veh'!AQ$57-1,FALSE)/10^3,0)</f>
        <v>2.7012734409336194</v>
      </c>
    </row>
    <row r="72" spans="1:43">
      <c r="D72" t="str">
        <f t="shared" si="22"/>
        <v>TRA_Car_Fle_Fue</v>
      </c>
      <c r="E72" t="str">
        <f t="shared" si="22"/>
        <v>\I:</v>
      </c>
      <c r="F72" t="str">
        <f t="shared" si="23"/>
        <v>TCar</v>
      </c>
      <c r="G72" s="7">
        <f>IFERROR(G39*VLOOKUP($D72,Occupancy!$E$22:$AQ$39,'000Veh'!G$57,FALSE)*VLOOKUP($D72,kmPerVeh!$F$26:$AQ$43,'000Veh'!G$57-1,FALSE)/10^3,0)</f>
        <v>0</v>
      </c>
      <c r="H72" s="7">
        <f>IFERROR(H39*VLOOKUP($D72,Occupancy!$E$22:$AQ$39,'000Veh'!H$57,FALSE)*VLOOKUP($D72,kmPerVeh!$F$26:$AQ$43,'000Veh'!H$57-1,FALSE)/10^3,0)</f>
        <v>0</v>
      </c>
      <c r="I72" s="7">
        <f>IFERROR(I39*VLOOKUP($D72,Occupancy!$E$22:$AQ$39,'000Veh'!I$57,FALSE)*VLOOKUP($D72,kmPerVeh!$F$26:$AQ$43,'000Veh'!I$57-1,FALSE)/10^3,0)</f>
        <v>0</v>
      </c>
      <c r="J72" s="7">
        <f>IFERROR(J39*VLOOKUP($D72,Occupancy!$E$22:$AQ$39,'000Veh'!J$57,FALSE)*VLOOKUP($D72,kmPerVeh!$F$26:$AQ$43,'000Veh'!J$57-1,FALSE)/10^3,0)</f>
        <v>5.7217148707767625E-2</v>
      </c>
      <c r="K72" s="7">
        <f>IFERROR(K39*VLOOKUP($D72,Occupancy!$E$22:$AQ$39,'000Veh'!K$57,FALSE)*VLOOKUP($D72,kmPerVeh!$F$26:$AQ$43,'000Veh'!K$57-1,FALSE)/10^3,0)</f>
        <v>0</v>
      </c>
      <c r="L72" s="7">
        <f>IFERROR(L39*VLOOKUP($D72,Occupancy!$E$22:$AQ$39,'000Veh'!L$57,FALSE)*VLOOKUP($D72,kmPerVeh!$F$26:$AQ$43,'000Veh'!L$57-1,FALSE)/10^3,0)</f>
        <v>0</v>
      </c>
      <c r="M72" s="7">
        <f>IFERROR(M39*VLOOKUP($D72,Occupancy!$E$22:$AQ$39,'000Veh'!M$57,FALSE)*VLOOKUP($D72,kmPerVeh!$F$26:$AQ$43,'000Veh'!M$57-1,FALSE)/10^3,0)</f>
        <v>0</v>
      </c>
      <c r="N72" s="7">
        <f>IFERROR(N39*VLOOKUP($D72,Occupancy!$E$22:$AQ$39,'000Veh'!N$57,FALSE)*VLOOKUP($D72,kmPerVeh!$F$26:$AQ$43,'000Veh'!N$57-1,FALSE)/10^3,0)</f>
        <v>0</v>
      </c>
      <c r="O72" s="7">
        <f>IFERROR(O39*VLOOKUP($D72,Occupancy!$E$22:$AQ$39,'000Veh'!O$57,FALSE)*VLOOKUP($D72,kmPerVeh!$F$26:$AQ$43,'000Veh'!O$57-1,FALSE)/10^3,0)</f>
        <v>0</v>
      </c>
      <c r="P72" s="7">
        <f>IFERROR(P39*VLOOKUP($D72,Occupancy!$E$22:$AQ$39,'000Veh'!P$57,FALSE)*VLOOKUP($D72,kmPerVeh!$F$26:$AQ$43,'000Veh'!P$57-1,FALSE)/10^3,0)</f>
        <v>0</v>
      </c>
      <c r="Q72" s="7">
        <f>IFERROR(Q39*VLOOKUP($D72,Occupancy!$E$22:$AQ$39,'000Veh'!Q$57,FALSE)*VLOOKUP($D72,kmPerVeh!$F$26:$AQ$43,'000Veh'!Q$57-1,FALSE)/10^3,0)</f>
        <v>0</v>
      </c>
      <c r="R72" s="7">
        <f>IFERROR(R39*VLOOKUP($D72,Occupancy!$E$22:$AQ$39,'000Veh'!R$57,FALSE)*VLOOKUP($D72,kmPerVeh!$F$26:$AQ$43,'000Veh'!R$57-1,FALSE)/10^3,0)</f>
        <v>0</v>
      </c>
      <c r="S72" s="7">
        <f>IFERROR(S39*VLOOKUP($D72,Occupancy!$E$22:$AQ$39,'000Veh'!S$57,FALSE)*VLOOKUP($D72,kmPerVeh!$F$26:$AQ$43,'000Veh'!S$57-1,FALSE)/10^3,0)</f>
        <v>0</v>
      </c>
      <c r="T72" s="7">
        <f>IFERROR(T39*VLOOKUP($D72,Occupancy!$E$22:$AQ$39,'000Veh'!T$57,FALSE)*VLOOKUP($D72,kmPerVeh!$F$26:$AQ$43,'000Veh'!T$57-1,FALSE)/10^3,0)</f>
        <v>0</v>
      </c>
      <c r="U72" s="7">
        <f>IFERROR(U39*VLOOKUP($D72,Occupancy!$E$22:$AQ$39,'000Veh'!U$57,FALSE)*VLOOKUP($D72,kmPerVeh!$F$26:$AQ$43,'000Veh'!U$57-1,FALSE)/10^3,0)</f>
        <v>0</v>
      </c>
      <c r="V72" s="7">
        <f>IFERROR(V39*VLOOKUP($D72,Occupancy!$E$22:$AQ$39,'000Veh'!V$57,FALSE)*VLOOKUP($D72,kmPerVeh!$F$26:$AQ$43,'000Veh'!V$57-1,FALSE)/10^3,0)</f>
        <v>0</v>
      </c>
      <c r="W72" s="7">
        <f>IFERROR(W39*VLOOKUP($D72,Occupancy!$E$22:$AQ$39,'000Veh'!W$57,FALSE)*VLOOKUP($D72,kmPerVeh!$F$26:$AQ$43,'000Veh'!W$57-1,FALSE)/10^3,0)</f>
        <v>0</v>
      </c>
      <c r="X72" s="7">
        <f>IFERROR(X39*VLOOKUP($D72,Occupancy!$E$22:$AQ$39,'000Veh'!X$57,FALSE)*VLOOKUP($D72,kmPerVeh!$F$26:$AQ$43,'000Veh'!X$57-1,FALSE)/10^3,0)</f>
        <v>0</v>
      </c>
      <c r="Y72" s="7">
        <f>IFERROR(Y39*VLOOKUP($D72,Occupancy!$E$22:$AQ$39,'000Veh'!Y$57,FALSE)*VLOOKUP($D72,kmPerVeh!$F$26:$AQ$43,'000Veh'!Y$57-1,FALSE)/10^3,0)</f>
        <v>0</v>
      </c>
      <c r="Z72" s="7">
        <f>IFERROR(Z39*VLOOKUP($D72,Occupancy!$E$22:$AQ$39,'000Veh'!Z$57,FALSE)*VLOOKUP($D72,kmPerVeh!$F$26:$AQ$43,'000Veh'!Z$57-1,FALSE)/10^3,0)</f>
        <v>0</v>
      </c>
      <c r="AA72" s="7">
        <f>IFERROR(AA39*VLOOKUP($D72,Occupancy!$E$22:$AQ$39,'000Veh'!AA$57,FALSE)*VLOOKUP($D72,kmPerVeh!$F$26:$AQ$43,'000Veh'!AA$57-1,FALSE)/10^3,0)</f>
        <v>0</v>
      </c>
      <c r="AB72" s="7">
        <f>IFERROR(AB39*VLOOKUP($D72,Occupancy!$E$22:$AQ$39,'000Veh'!AB$57,FALSE)*VLOOKUP($D72,kmPerVeh!$F$26:$AQ$43,'000Veh'!AB$57-1,FALSE)/10^3,0)</f>
        <v>0</v>
      </c>
      <c r="AC72" s="7">
        <f>IFERROR(AC39*VLOOKUP($D72,Occupancy!$E$22:$AQ$39,'000Veh'!AC$57,FALSE)*VLOOKUP($D72,kmPerVeh!$F$26:$AQ$43,'000Veh'!AC$57-1,FALSE)/10^3,0)</f>
        <v>0</v>
      </c>
      <c r="AD72" s="7">
        <f>IFERROR(AD39*VLOOKUP($D72,Occupancy!$E$22:$AQ$39,'000Veh'!AD$57,FALSE)*VLOOKUP($D72,kmPerVeh!$F$26:$AQ$43,'000Veh'!AD$57-1,FALSE)/10^3,0)</f>
        <v>0</v>
      </c>
      <c r="AE72" s="7">
        <f>IFERROR(AE39*VLOOKUP($D72,Occupancy!$E$22:$AQ$39,'000Veh'!AE$57,FALSE)*VLOOKUP($D72,kmPerVeh!$F$26:$AQ$43,'000Veh'!AE$57-1,FALSE)/10^3,0)</f>
        <v>0</v>
      </c>
      <c r="AF72" s="7">
        <f>IFERROR(AF39*VLOOKUP($D72,Occupancy!$E$22:$AQ$39,'000Veh'!AF$57,FALSE)*VLOOKUP($D72,kmPerVeh!$F$26:$AQ$43,'000Veh'!AF$57-1,FALSE)/10^3,0)</f>
        <v>0</v>
      </c>
      <c r="AG72" s="7">
        <f>IFERROR(AG39*VLOOKUP($D72,Occupancy!$E$22:$AQ$39,'000Veh'!AG$57,FALSE)*VLOOKUP($D72,kmPerVeh!$F$26:$AQ$43,'000Veh'!AG$57-1,FALSE)/10^3,0)</f>
        <v>0</v>
      </c>
      <c r="AH72" s="7">
        <f>IFERROR(AH39*VLOOKUP($D72,Occupancy!$E$22:$AQ$39,'000Veh'!AH$57,FALSE)*VLOOKUP($D72,kmPerVeh!$F$26:$AQ$43,'000Veh'!AH$57-1,FALSE)/10^3,0)</f>
        <v>0</v>
      </c>
      <c r="AI72" s="7">
        <f>IFERROR(AI39*VLOOKUP($D72,Occupancy!$E$22:$AQ$39,'000Veh'!AI$57,FALSE)*VLOOKUP($D72,kmPerVeh!$F$26:$AQ$43,'000Veh'!AI$57-1,FALSE)/10^3,0)</f>
        <v>4.7881061537927314</v>
      </c>
      <c r="AJ72" s="7">
        <f>IFERROR(AJ39*VLOOKUP($D72,Occupancy!$E$22:$AQ$39,'000Veh'!AJ$57,FALSE)*VLOOKUP($D72,kmPerVeh!$F$26:$AQ$43,'000Veh'!AJ$57-1,FALSE)/10^3,0)</f>
        <v>0</v>
      </c>
      <c r="AK72" s="7">
        <f>IFERROR(AK39*VLOOKUP($D72,Occupancy!$E$22:$AQ$39,'000Veh'!AK$57,FALSE)*VLOOKUP($D72,kmPerVeh!$F$26:$AQ$43,'000Veh'!AK$57-1,FALSE)/10^3,0)</f>
        <v>0</v>
      </c>
      <c r="AL72" s="7">
        <f>IFERROR(AL39*VLOOKUP($D72,Occupancy!$E$22:$AQ$39,'000Veh'!AL$57,FALSE)*VLOOKUP($D72,kmPerVeh!$F$26:$AQ$43,'000Veh'!AL$57-1,FALSE)/10^3,0)</f>
        <v>0</v>
      </c>
      <c r="AM72" s="7">
        <f>IFERROR(AM39*VLOOKUP($D72,Occupancy!$E$22:$AQ$39,'000Veh'!AM$57,FALSE)*VLOOKUP($D72,kmPerVeh!$F$26:$AQ$43,'000Veh'!AM$57-1,FALSE)/10^3,0)</f>
        <v>0</v>
      </c>
      <c r="AN72" s="7">
        <f>IFERROR(AN39*VLOOKUP($D72,Occupancy!$E$22:$AQ$39,'000Veh'!AN$57,FALSE)*VLOOKUP($D72,kmPerVeh!$F$26:$AQ$43,'000Veh'!AN$57-1,FALSE)/10^3,0)</f>
        <v>0</v>
      </c>
      <c r="AO72" s="7">
        <f>IFERROR(AO39*VLOOKUP($D72,Occupancy!$E$22:$AQ$39,'000Veh'!AO$57,FALSE)*VLOOKUP($D72,kmPerVeh!$F$26:$AQ$43,'000Veh'!AO$57-1,FALSE)/10^3,0)</f>
        <v>0</v>
      </c>
      <c r="AP72" s="7">
        <f>IFERROR(AP39*VLOOKUP($D72,Occupancy!$E$22:$AQ$39,'000Veh'!AP$57,FALSE)*VLOOKUP($D72,kmPerVeh!$F$26:$AQ$43,'000Veh'!AP$57-1,FALSE)/10^3,0)</f>
        <v>0</v>
      </c>
      <c r="AQ72" s="7">
        <f>IFERROR(AQ39*VLOOKUP($D72,Occupancy!$E$22:$AQ$39,'000Veh'!AQ$57,FALSE)*VLOOKUP($D72,kmPerVeh!$F$26:$AQ$43,'000Veh'!AQ$57-1,FALSE)/10^3,0)</f>
        <v>0</v>
      </c>
    </row>
    <row r="73" spans="1:43">
      <c r="D73" t="str">
        <f t="shared" si="22"/>
        <v>TRA_Car_Gas</v>
      </c>
      <c r="E73" t="str">
        <f t="shared" si="22"/>
        <v>\I:</v>
      </c>
      <c r="F73" t="str">
        <f t="shared" si="23"/>
        <v>TCar</v>
      </c>
      <c r="G73" s="7">
        <f>IFERROR(G40*VLOOKUP($D73,Occupancy!$E$22:$AQ$39,'000Veh'!G$57,FALSE)*VLOOKUP($D73,kmPerVeh!$F$26:$AQ$43,'000Veh'!G$57-1,FALSE)/10^3,0)</f>
        <v>33.880351075452154</v>
      </c>
      <c r="H73" s="7">
        <f>IFERROR(H40*VLOOKUP($D73,Occupancy!$E$22:$AQ$39,'000Veh'!H$57,FALSE)*VLOOKUP($D73,kmPerVeh!$F$26:$AQ$43,'000Veh'!H$57-1,FALSE)/10^3,0)</f>
        <v>31.179898006981777</v>
      </c>
      <c r="I73" s="7">
        <f>IFERROR(I40*VLOOKUP($D73,Occupancy!$E$22:$AQ$39,'000Veh'!I$57,FALSE)*VLOOKUP($D73,kmPerVeh!$F$26:$AQ$43,'000Veh'!I$57-1,FALSE)/10^3,0)</f>
        <v>13.741942208850313</v>
      </c>
      <c r="J73" s="7">
        <f>IFERROR(J40*VLOOKUP($D73,Occupancy!$E$22:$AQ$39,'000Veh'!J$57,FALSE)*VLOOKUP($D73,kmPerVeh!$F$26:$AQ$43,'000Veh'!J$57-1,FALSE)/10^3,0)</f>
        <v>69.862676522419164</v>
      </c>
      <c r="K73" s="7">
        <f>IFERROR(K40*VLOOKUP($D73,Occupancy!$E$22:$AQ$39,'000Veh'!K$57,FALSE)*VLOOKUP($D73,kmPerVeh!$F$26:$AQ$43,'000Veh'!K$57-1,FALSE)/10^3,0)</f>
        <v>9.1580802666512877</v>
      </c>
      <c r="L73" s="7">
        <f>IFERROR(L40*VLOOKUP($D73,Occupancy!$E$22:$AQ$39,'000Veh'!L$57,FALSE)*VLOOKUP($D73,kmPerVeh!$F$26:$AQ$43,'000Veh'!L$57-1,FALSE)/10^3,0)</f>
        <v>40.134847302882299</v>
      </c>
      <c r="M73" s="7">
        <f>IFERROR(M40*VLOOKUP($D73,Occupancy!$E$22:$AQ$39,'000Veh'!M$57,FALSE)*VLOOKUP($D73,kmPerVeh!$F$26:$AQ$43,'000Veh'!M$57-1,FALSE)/10^3,0)</f>
        <v>461.2388073048885</v>
      </c>
      <c r="N73" s="7">
        <f>IFERROR(N40*VLOOKUP($D73,Occupancy!$E$22:$AQ$39,'000Veh'!N$57,FALSE)*VLOOKUP($D73,kmPerVeh!$F$26:$AQ$43,'000Veh'!N$57-1,FALSE)/10^3,0)</f>
        <v>39.900093026470245</v>
      </c>
      <c r="O73" s="7">
        <f>IFERROR(O40*VLOOKUP($D73,Occupancy!$E$22:$AQ$39,'000Veh'!O$57,FALSE)*VLOOKUP($D73,kmPerVeh!$F$26:$AQ$43,'000Veh'!O$57-1,FALSE)/10^3,0)</f>
        <v>6.6461267884678659</v>
      </c>
      <c r="P73" s="7">
        <f>IFERROR(P40*VLOOKUP($D73,Occupancy!$E$22:$AQ$39,'000Veh'!P$57,FALSE)*VLOOKUP($D73,kmPerVeh!$F$26:$AQ$43,'000Veh'!P$57-1,FALSE)/10^3,0)</f>
        <v>146.33316938242845</v>
      </c>
      <c r="Q73" s="7">
        <f>IFERROR(Q40*VLOOKUP($D73,Occupancy!$E$22:$AQ$39,'000Veh'!Q$57,FALSE)*VLOOKUP($D73,kmPerVeh!$F$26:$AQ$43,'000Veh'!Q$57-1,FALSE)/10^3,0)</f>
        <v>34.101342014078099</v>
      </c>
      <c r="R73" s="7">
        <f>IFERROR(R40*VLOOKUP($D73,Occupancy!$E$22:$AQ$39,'000Veh'!R$57,FALSE)*VLOOKUP($D73,kmPerVeh!$F$26:$AQ$43,'000Veh'!R$57-1,FALSE)/10^3,0)</f>
        <v>243.11610099787114</v>
      </c>
      <c r="S73" s="7">
        <f>IFERROR(S40*VLOOKUP($D73,Occupancy!$E$22:$AQ$39,'000Veh'!S$57,FALSE)*VLOOKUP($D73,kmPerVeh!$F$26:$AQ$43,'000Veh'!S$57-1,FALSE)/10^3,0)</f>
        <v>58.20082806306754</v>
      </c>
      <c r="T73" s="7">
        <f>IFERROR(T40*VLOOKUP($D73,Occupancy!$E$22:$AQ$39,'000Veh'!T$57,FALSE)*VLOOKUP($D73,kmPerVeh!$F$26:$AQ$43,'000Veh'!T$57-1,FALSE)/10^3,0)</f>
        <v>15.091373890549805</v>
      </c>
      <c r="U73" s="7">
        <f>IFERROR(U40*VLOOKUP($D73,Occupancy!$E$22:$AQ$39,'000Veh'!U$57,FALSE)*VLOOKUP($D73,kmPerVeh!$F$26:$AQ$43,'000Veh'!U$57-1,FALSE)/10^3,0)</f>
        <v>44.096250666509718</v>
      </c>
      <c r="V73" s="7">
        <f>IFERROR(V40*VLOOKUP($D73,Occupancy!$E$22:$AQ$39,'000Veh'!V$57,FALSE)*VLOOKUP($D73,kmPerVeh!$F$26:$AQ$43,'000Veh'!V$57-1,FALSE)/10^3,0)</f>
        <v>38.255401002921261</v>
      </c>
      <c r="W73" s="7">
        <f>IFERROR(W40*VLOOKUP($D73,Occupancy!$E$22:$AQ$39,'000Veh'!W$57,FALSE)*VLOOKUP($D73,kmPerVeh!$F$26:$AQ$43,'000Veh'!W$57-1,FALSE)/10^3,0)</f>
        <v>4.5365788271762995</v>
      </c>
      <c r="X73" s="7">
        <f>IFERROR(X40*VLOOKUP($D73,Occupancy!$E$22:$AQ$39,'000Veh'!X$57,FALSE)*VLOOKUP($D73,kmPerVeh!$F$26:$AQ$43,'000Veh'!X$57-1,FALSE)/10^3,0)</f>
        <v>261.16205886607526</v>
      </c>
      <c r="Y73" s="7">
        <f>IFERROR(Y40*VLOOKUP($D73,Occupancy!$E$22:$AQ$39,'000Veh'!Y$57,FALSE)*VLOOKUP($D73,kmPerVeh!$F$26:$AQ$43,'000Veh'!Y$57-1,FALSE)/10^3,0)</f>
        <v>9.3487466701617414</v>
      </c>
      <c r="Z73" s="7">
        <f>IFERROR(Z40*VLOOKUP($D73,Occupancy!$E$22:$AQ$39,'000Veh'!Z$57,FALSE)*VLOOKUP($D73,kmPerVeh!$F$26:$AQ$43,'000Veh'!Z$57-1,FALSE)/10^3,0)</f>
        <v>8.071016050527474</v>
      </c>
      <c r="AA73" s="7">
        <f>IFERROR(AA40*VLOOKUP($D73,Occupancy!$E$22:$AQ$39,'000Veh'!AA$57,FALSE)*VLOOKUP($D73,kmPerVeh!$F$26:$AQ$43,'000Veh'!AA$57-1,FALSE)/10^3,0)</f>
        <v>6.4166669501883327</v>
      </c>
      <c r="AB73" s="7">
        <f>IFERROR(AB40*VLOOKUP($D73,Occupancy!$E$22:$AQ$39,'000Veh'!AB$57,FALSE)*VLOOKUP($D73,kmPerVeh!$F$26:$AQ$43,'000Veh'!AB$57-1,FALSE)/10^3,0)</f>
        <v>3.3139520107492335</v>
      </c>
      <c r="AC73" s="7">
        <f>IFERROR(AC40*VLOOKUP($D73,Occupancy!$E$22:$AQ$39,'000Veh'!AC$57,FALSE)*VLOOKUP($D73,kmPerVeh!$F$26:$AQ$43,'000Veh'!AC$57-1,FALSE)/10^3,0)</f>
        <v>2.099107897550164</v>
      </c>
      <c r="AD73" s="7">
        <f>IFERROR(AD40*VLOOKUP($D73,Occupancy!$E$22:$AQ$39,'000Veh'!AD$57,FALSE)*VLOOKUP($D73,kmPerVeh!$F$26:$AQ$43,'000Veh'!AD$57-1,FALSE)/10^3,0)</f>
        <v>87.141671476819781</v>
      </c>
      <c r="AE73" s="7">
        <f>IFERROR(AE40*VLOOKUP($D73,Occupancy!$E$22:$AQ$39,'000Veh'!AE$57,FALSE)*VLOOKUP($D73,kmPerVeh!$F$26:$AQ$43,'000Veh'!AE$57-1,FALSE)/10^3,0)</f>
        <v>26.954477507370893</v>
      </c>
      <c r="AF73" s="7">
        <f>IFERROR(AF40*VLOOKUP($D73,Occupancy!$E$22:$AQ$39,'000Veh'!AF$57,FALSE)*VLOOKUP($D73,kmPerVeh!$F$26:$AQ$43,'000Veh'!AF$57-1,FALSE)/10^3,0)</f>
        <v>125.49392782667621</v>
      </c>
      <c r="AG73" s="7">
        <f>IFERROR(AG40*VLOOKUP($D73,Occupancy!$E$22:$AQ$39,'000Veh'!AG$57,FALSE)*VLOOKUP($D73,kmPerVeh!$F$26:$AQ$43,'000Veh'!AG$57-1,FALSE)/10^3,0)</f>
        <v>38.979370000229721</v>
      </c>
      <c r="AH73" s="7">
        <f>IFERROR(AH40*VLOOKUP($D73,Occupancy!$E$22:$AQ$39,'000Veh'!AH$57,FALSE)*VLOOKUP($D73,kmPerVeh!$F$26:$AQ$43,'000Veh'!AH$57-1,FALSE)/10^3,0)</f>
        <v>38.62477140569149</v>
      </c>
      <c r="AI73" s="7">
        <f>IFERROR(AI40*VLOOKUP($D73,Occupancy!$E$22:$AQ$39,'000Veh'!AI$57,FALSE)*VLOOKUP($D73,kmPerVeh!$F$26:$AQ$43,'000Veh'!AI$57-1,FALSE)/10^3,0)</f>
        <v>64.305579732965697</v>
      </c>
      <c r="AJ73" s="7">
        <f>IFERROR(AJ40*VLOOKUP($D73,Occupancy!$E$22:$AQ$39,'000Veh'!AJ$57,FALSE)*VLOOKUP($D73,kmPerVeh!$F$26:$AQ$43,'000Veh'!AJ$57-1,FALSE)/10^3,0)</f>
        <v>16.088929443662494</v>
      </c>
      <c r="AK73" s="7">
        <f>IFERROR(AK40*VLOOKUP($D73,Occupancy!$E$22:$AQ$39,'000Veh'!AK$57,FALSE)*VLOOKUP($D73,kmPerVeh!$F$26:$AQ$43,'000Veh'!AK$57-1,FALSE)/10^3,0)</f>
        <v>20.15462344361497</v>
      </c>
      <c r="AL73" s="7">
        <f>IFERROR(AL40*VLOOKUP($D73,Occupancy!$E$22:$AQ$39,'000Veh'!AL$57,FALSE)*VLOOKUP($D73,kmPerVeh!$F$26:$AQ$43,'000Veh'!AL$57-1,FALSE)/10^3,0)</f>
        <v>424.36335251871441</v>
      </c>
      <c r="AM73" s="7">
        <f>IFERROR(AM40*VLOOKUP($D73,Occupancy!$E$22:$AQ$39,'000Veh'!AM$57,FALSE)*VLOOKUP($D73,kmPerVeh!$F$26:$AQ$43,'000Veh'!AM$57-1,FALSE)/10^3,0)</f>
        <v>1.8628862044635344</v>
      </c>
      <c r="AN73" s="7">
        <f>IFERROR(AN40*VLOOKUP($D73,Occupancy!$E$22:$AQ$39,'000Veh'!AN$57,FALSE)*VLOOKUP($D73,kmPerVeh!$F$26:$AQ$43,'000Veh'!AN$57-1,FALSE)/10^3,0)</f>
        <v>6.1054631458858699</v>
      </c>
      <c r="AO73" s="7">
        <f>IFERROR(AO40*VLOOKUP($D73,Occupancy!$E$22:$AQ$39,'000Veh'!AO$57,FALSE)*VLOOKUP($D73,kmPerVeh!$F$26:$AQ$43,'000Veh'!AO$57-1,FALSE)/10^3,0)</f>
        <v>0.91206618087143598</v>
      </c>
      <c r="AP73" s="7">
        <f>IFERROR(AP40*VLOOKUP($D73,Occupancy!$E$22:$AQ$39,'000Veh'!AP$57,FALSE)*VLOOKUP($D73,kmPerVeh!$F$26:$AQ$43,'000Veh'!AP$57-1,FALSE)/10^3,0)</f>
        <v>11.051379431029341</v>
      </c>
      <c r="AQ73" s="7">
        <f>IFERROR(AQ40*VLOOKUP($D73,Occupancy!$E$22:$AQ$39,'000Veh'!AQ$57,FALSE)*VLOOKUP($D73,kmPerVeh!$F$26:$AQ$43,'000Veh'!AQ$57-1,FALSE)/10^3,0)</f>
        <v>1.6608595908475028</v>
      </c>
    </row>
    <row r="74" spans="1:43">
      <c r="D74" t="str">
        <f t="shared" si="22"/>
        <v>TRA_Car_Lpg</v>
      </c>
      <c r="E74" t="str">
        <f t="shared" si="22"/>
        <v>\I:</v>
      </c>
      <c r="F74" t="str">
        <f t="shared" si="23"/>
        <v>TCar</v>
      </c>
      <c r="G74" s="7">
        <f>IFERROR(G41*VLOOKUP($D74,Occupancy!$E$22:$AQ$39,'000Veh'!G$57,FALSE)*VLOOKUP($D74,kmPerVeh!$F$26:$AQ$43,'000Veh'!G$57-1,FALSE)/10^3,0)</f>
        <v>0</v>
      </c>
      <c r="H74" s="7">
        <f>IFERROR(H41*VLOOKUP($D74,Occupancy!$E$22:$AQ$39,'000Veh'!H$57,FALSE)*VLOOKUP($D74,kmPerVeh!$F$26:$AQ$43,'000Veh'!H$57-1,FALSE)/10^3,0)</f>
        <v>1.3085963010072295</v>
      </c>
      <c r="I74" s="7">
        <f>IFERROR(I41*VLOOKUP($D74,Occupancy!$E$22:$AQ$39,'000Veh'!I$57,FALSE)*VLOOKUP($D74,kmPerVeh!$F$26:$AQ$43,'000Veh'!I$57-1,FALSE)/10^3,0)</f>
        <v>8.7560780888297476</v>
      </c>
      <c r="J74" s="7">
        <f>IFERROR(J41*VLOOKUP($D74,Occupancy!$E$22:$AQ$39,'000Veh'!J$57,FALSE)*VLOOKUP($D74,kmPerVeh!$F$26:$AQ$43,'000Veh'!J$57-1,FALSE)/10^3,0)</f>
        <v>0</v>
      </c>
      <c r="K74" s="7">
        <f>IFERROR(K41*VLOOKUP($D74,Occupancy!$E$22:$AQ$39,'000Veh'!K$57,FALSE)*VLOOKUP($D74,kmPerVeh!$F$26:$AQ$43,'000Veh'!K$57-1,FALSE)/10^3,0)</f>
        <v>0</v>
      </c>
      <c r="L74" s="7">
        <f>IFERROR(L41*VLOOKUP($D74,Occupancy!$E$22:$AQ$39,'000Veh'!L$57,FALSE)*VLOOKUP($D74,kmPerVeh!$F$26:$AQ$43,'000Veh'!L$57-1,FALSE)/10^3,0)</f>
        <v>0</v>
      </c>
      <c r="M74" s="7">
        <f>IFERROR(M41*VLOOKUP($D74,Occupancy!$E$22:$AQ$39,'000Veh'!M$57,FALSE)*VLOOKUP($D74,kmPerVeh!$F$26:$AQ$43,'000Veh'!M$57-1,FALSE)/10^3,0)</f>
        <v>13.101861512459113</v>
      </c>
      <c r="N74" s="7">
        <f>IFERROR(N41*VLOOKUP($D74,Occupancy!$E$22:$AQ$39,'000Veh'!N$57,FALSE)*VLOOKUP($D74,kmPerVeh!$F$26:$AQ$43,'000Veh'!N$57-1,FALSE)/10^3,0)</f>
        <v>4.9063466569229533E-4</v>
      </c>
      <c r="O74" s="7">
        <f>IFERROR(O41*VLOOKUP($D74,Occupancy!$E$22:$AQ$39,'000Veh'!O$57,FALSE)*VLOOKUP($D74,kmPerVeh!$F$26:$AQ$43,'000Veh'!O$57-1,FALSE)/10^3,0)</f>
        <v>0</v>
      </c>
      <c r="P74" s="7">
        <f>IFERROR(P41*VLOOKUP($D74,Occupancy!$E$22:$AQ$39,'000Veh'!P$57,FALSE)*VLOOKUP($D74,kmPerVeh!$F$26:$AQ$43,'000Veh'!P$57-1,FALSE)/10^3,0)</f>
        <v>0</v>
      </c>
      <c r="Q74" s="7">
        <f>IFERROR(Q41*VLOOKUP($D74,Occupancy!$E$22:$AQ$39,'000Veh'!Q$57,FALSE)*VLOOKUP($D74,kmPerVeh!$F$26:$AQ$43,'000Veh'!Q$57-1,FALSE)/10^3,0)</f>
        <v>0</v>
      </c>
      <c r="R74" s="7">
        <f>IFERROR(R41*VLOOKUP($D74,Occupancy!$E$22:$AQ$39,'000Veh'!R$57,FALSE)*VLOOKUP($D74,kmPerVeh!$F$26:$AQ$43,'000Veh'!R$57-1,FALSE)/10^3,0)</f>
        <v>3.7274042825872304</v>
      </c>
      <c r="S74" s="7">
        <f>IFERROR(S41*VLOOKUP($D74,Occupancy!$E$22:$AQ$39,'000Veh'!S$57,FALSE)*VLOOKUP($D74,kmPerVeh!$F$26:$AQ$43,'000Veh'!S$57-1,FALSE)/10^3,0)</f>
        <v>1.0979477798054784</v>
      </c>
      <c r="T74" s="7">
        <f>IFERROR(T41*VLOOKUP($D74,Occupancy!$E$22:$AQ$39,'000Veh'!T$57,FALSE)*VLOOKUP($D74,kmPerVeh!$F$26:$AQ$43,'000Veh'!T$57-1,FALSE)/10^3,0)</f>
        <v>1.5875615297409187</v>
      </c>
      <c r="U74" s="7">
        <f>IFERROR(U41*VLOOKUP($D74,Occupancy!$E$22:$AQ$39,'000Veh'!U$57,FALSE)*VLOOKUP($D74,kmPerVeh!$F$26:$AQ$43,'000Veh'!U$57-1,FALSE)/10^3,0)</f>
        <v>0.87708243390203811</v>
      </c>
      <c r="V74" s="7">
        <f>IFERROR(V41*VLOOKUP($D74,Occupancy!$E$22:$AQ$39,'000Veh'!V$57,FALSE)*VLOOKUP($D74,kmPerVeh!$F$26:$AQ$43,'000Veh'!V$57-1,FALSE)/10^3,0)</f>
        <v>5.0667458735218954E-2</v>
      </c>
      <c r="W74" s="7">
        <f>IFERROR(W41*VLOOKUP($D74,Occupancy!$E$22:$AQ$39,'000Veh'!W$57,FALSE)*VLOOKUP($D74,kmPerVeh!$F$26:$AQ$43,'000Veh'!W$57-1,FALSE)/10^3,0)</f>
        <v>0</v>
      </c>
      <c r="X74" s="7">
        <f>IFERROR(X41*VLOOKUP($D74,Occupancy!$E$22:$AQ$39,'000Veh'!X$57,FALSE)*VLOOKUP($D74,kmPerVeh!$F$26:$AQ$43,'000Veh'!X$57-1,FALSE)/10^3,0)</f>
        <v>34.150925332299373</v>
      </c>
      <c r="Y74" s="7">
        <f>IFERROR(Y41*VLOOKUP($D74,Occupancy!$E$22:$AQ$39,'000Veh'!Y$57,FALSE)*VLOOKUP($D74,kmPerVeh!$F$26:$AQ$43,'000Veh'!Y$57-1,FALSE)/10^3,0)</f>
        <v>0</v>
      </c>
      <c r="Z74" s="7">
        <f>IFERROR(Z41*VLOOKUP($D74,Occupancy!$E$22:$AQ$39,'000Veh'!Z$57,FALSE)*VLOOKUP($D74,kmPerVeh!$F$26:$AQ$43,'000Veh'!Z$57-1,FALSE)/10^3,0)</f>
        <v>0</v>
      </c>
      <c r="AA74" s="7">
        <f>IFERROR(AA41*VLOOKUP($D74,Occupancy!$E$22:$AQ$39,'000Veh'!AA$57,FALSE)*VLOOKUP($D74,kmPerVeh!$F$26:$AQ$43,'000Veh'!AA$57-1,FALSE)/10^3,0)</f>
        <v>0.5179181236653615</v>
      </c>
      <c r="AB74" s="7">
        <f>IFERROR(AB41*VLOOKUP($D74,Occupancy!$E$22:$AQ$39,'000Veh'!AB$57,FALSE)*VLOOKUP($D74,kmPerVeh!$F$26:$AQ$43,'000Veh'!AB$57-1,FALSE)/10^3,0)</f>
        <v>0</v>
      </c>
      <c r="AC74" s="7">
        <f>IFERROR(AC41*VLOOKUP($D74,Occupancy!$E$22:$AQ$39,'000Veh'!AC$57,FALSE)*VLOOKUP($D74,kmPerVeh!$F$26:$AQ$43,'000Veh'!AC$57-1,FALSE)/10^3,0)</f>
        <v>0</v>
      </c>
      <c r="AD74" s="7">
        <f>IFERROR(AD41*VLOOKUP($D74,Occupancy!$E$22:$AQ$39,'000Veh'!AD$57,FALSE)*VLOOKUP($D74,kmPerVeh!$F$26:$AQ$43,'000Veh'!AD$57-1,FALSE)/10^3,0)</f>
        <v>5.4507849576447445</v>
      </c>
      <c r="AE74" s="7">
        <f>IFERROR(AE41*VLOOKUP($D74,Occupancy!$E$22:$AQ$39,'000Veh'!AE$57,FALSE)*VLOOKUP($D74,kmPerVeh!$F$26:$AQ$43,'000Veh'!AE$57-1,FALSE)/10^3,0)</f>
        <v>0</v>
      </c>
      <c r="AF74" s="7">
        <f>IFERROR(AF41*VLOOKUP($D74,Occupancy!$E$22:$AQ$39,'000Veh'!AF$57,FALSE)*VLOOKUP($D74,kmPerVeh!$F$26:$AQ$43,'000Veh'!AF$57-1,FALSE)/10^3,0)</f>
        <v>52.206370607345818</v>
      </c>
      <c r="AG74" s="7">
        <f>IFERROR(AG41*VLOOKUP($D74,Occupancy!$E$22:$AQ$39,'000Veh'!AG$57,FALSE)*VLOOKUP($D74,kmPerVeh!$F$26:$AQ$43,'000Veh'!AG$57-1,FALSE)/10^3,0)</f>
        <v>0.68253993777909672</v>
      </c>
      <c r="AH74" s="7">
        <f>IFERROR(AH41*VLOOKUP($D74,Occupancy!$E$22:$AQ$39,'000Veh'!AH$57,FALSE)*VLOOKUP($D74,kmPerVeh!$F$26:$AQ$43,'000Veh'!AH$57-1,FALSE)/10^3,0)</f>
        <v>0.57333761919198678</v>
      </c>
      <c r="AI74" s="7">
        <f>IFERROR(AI41*VLOOKUP($D74,Occupancy!$E$22:$AQ$39,'000Veh'!AI$57,FALSE)*VLOOKUP($D74,kmPerVeh!$F$26:$AQ$43,'000Veh'!AI$57-1,FALSE)/10^3,0)</f>
        <v>0</v>
      </c>
      <c r="AJ74" s="7">
        <f>IFERROR(AJ41*VLOOKUP($D74,Occupancy!$E$22:$AQ$39,'000Veh'!AJ$57,FALSE)*VLOOKUP($D74,kmPerVeh!$F$26:$AQ$43,'000Veh'!AJ$57-1,FALSE)/10^3,0)</f>
        <v>0</v>
      </c>
      <c r="AK74" s="7">
        <f>IFERROR(AK41*VLOOKUP($D74,Occupancy!$E$22:$AQ$39,'000Veh'!AK$57,FALSE)*VLOOKUP($D74,kmPerVeh!$F$26:$AQ$43,'000Veh'!AK$57-1,FALSE)/10^3,0)</f>
        <v>0.96388986136545562</v>
      </c>
      <c r="AL74" s="7">
        <f>IFERROR(AL41*VLOOKUP($D74,Occupancy!$E$22:$AQ$39,'000Veh'!AL$57,FALSE)*VLOOKUP($D74,kmPerVeh!$F$26:$AQ$43,'000Veh'!AL$57-1,FALSE)/10^3,0)</f>
        <v>1.3820309003088351</v>
      </c>
      <c r="AM74" s="7">
        <f>IFERROR(AM41*VLOOKUP($D74,Occupancy!$E$22:$AQ$39,'000Veh'!AM$57,FALSE)*VLOOKUP($D74,kmPerVeh!$F$26:$AQ$43,'000Veh'!AM$57-1,FALSE)/10^3,0)</f>
        <v>0</v>
      </c>
      <c r="AN74" s="7">
        <f>IFERROR(AN41*VLOOKUP($D74,Occupancy!$E$22:$AQ$39,'000Veh'!AN$57,FALSE)*VLOOKUP($D74,kmPerVeh!$F$26:$AQ$43,'000Veh'!AN$57-1,FALSE)/10^3,0)</f>
        <v>0</v>
      </c>
      <c r="AO74" s="7">
        <f>IFERROR(AO41*VLOOKUP($D74,Occupancy!$E$22:$AQ$39,'000Veh'!AO$57,FALSE)*VLOOKUP($D74,kmPerVeh!$F$26:$AQ$43,'000Veh'!AO$57-1,FALSE)/10^3,0)</f>
        <v>0</v>
      </c>
      <c r="AP74" s="7">
        <f>IFERROR(AP41*VLOOKUP($D74,Occupancy!$E$22:$AQ$39,'000Veh'!AP$57,FALSE)*VLOOKUP($D74,kmPerVeh!$F$26:$AQ$43,'000Veh'!AP$57-1,FALSE)/10^3,0)</f>
        <v>8.1327519172152627</v>
      </c>
      <c r="AQ74" s="7">
        <f>IFERROR(AQ41*VLOOKUP($D74,Occupancy!$E$22:$AQ$39,'000Veh'!AQ$57,FALSE)*VLOOKUP($D74,kmPerVeh!$F$26:$AQ$43,'000Veh'!AQ$57-1,FALSE)/10^3,0)</f>
        <v>0.31840539972931781</v>
      </c>
    </row>
    <row r="75" spans="1:43">
      <c r="D75" t="str">
        <f t="shared" si="22"/>
        <v>TRA_Car_Oth</v>
      </c>
      <c r="E75" t="str">
        <f t="shared" si="22"/>
        <v>\I:</v>
      </c>
      <c r="F75" t="str">
        <f t="shared" si="23"/>
        <v>TCar</v>
      </c>
      <c r="G75" s="7">
        <f>IFERROR(G42*VLOOKUP($D75,Occupancy!$E$22:$AQ$39,'000Veh'!G$57,FALSE)*VLOOKUP($D75,kmPerVeh!$F$26:$AQ$43,'000Veh'!G$57-1,FALSE)/10^3,0)</f>
        <v>0</v>
      </c>
      <c r="H75" s="7">
        <f>IFERROR(H42*VLOOKUP($D75,Occupancy!$E$22:$AQ$39,'000Veh'!H$57,FALSE)*VLOOKUP($D75,kmPerVeh!$F$26:$AQ$43,'000Veh'!H$57-1,FALSE)/10^3,0)</f>
        <v>0</v>
      </c>
      <c r="I75" s="7">
        <f>IFERROR(I42*VLOOKUP($D75,Occupancy!$E$22:$AQ$39,'000Veh'!I$57,FALSE)*VLOOKUP($D75,kmPerVeh!$F$26:$AQ$43,'000Veh'!I$57-1,FALSE)/10^3,0)</f>
        <v>0</v>
      </c>
      <c r="J75" s="7">
        <f>IFERROR(J42*VLOOKUP($D75,Occupancy!$E$22:$AQ$39,'000Veh'!J$57,FALSE)*VLOOKUP($D75,kmPerVeh!$F$26:$AQ$43,'000Veh'!J$57-1,FALSE)/10^3,0)</f>
        <v>0</v>
      </c>
      <c r="K75" s="7">
        <f>IFERROR(K42*VLOOKUP($D75,Occupancy!$E$22:$AQ$39,'000Veh'!K$57,FALSE)*VLOOKUP($D75,kmPerVeh!$F$26:$AQ$43,'000Veh'!K$57-1,FALSE)/10^3,0)</f>
        <v>0</v>
      </c>
      <c r="L75" s="7">
        <f>IFERROR(L42*VLOOKUP($D75,Occupancy!$E$22:$AQ$39,'000Veh'!L$57,FALSE)*VLOOKUP($D75,kmPerVeh!$F$26:$AQ$43,'000Veh'!L$57-1,FALSE)/10^3,0)</f>
        <v>8.4781096956580204E-2</v>
      </c>
      <c r="M75" s="7">
        <f>IFERROR(M42*VLOOKUP($D75,Occupancy!$E$22:$AQ$39,'000Veh'!M$57,FALSE)*VLOOKUP($D75,kmPerVeh!$F$26:$AQ$43,'000Veh'!M$57-1,FALSE)/10^3,0)</f>
        <v>0</v>
      </c>
      <c r="N75" s="7">
        <f>IFERROR(N42*VLOOKUP($D75,Occupancy!$E$22:$AQ$39,'000Veh'!N$57,FALSE)*VLOOKUP($D75,kmPerVeh!$F$26:$AQ$43,'000Veh'!N$57-1,FALSE)/10^3,0)</f>
        <v>4.7452250421697855E-3</v>
      </c>
      <c r="O75" s="7">
        <f>IFERROR(O42*VLOOKUP($D75,Occupancy!$E$22:$AQ$39,'000Veh'!O$57,FALSE)*VLOOKUP($D75,kmPerVeh!$F$26:$AQ$43,'000Veh'!O$57-1,FALSE)/10^3,0)</f>
        <v>0</v>
      </c>
      <c r="P75" s="7">
        <f>IFERROR(P42*VLOOKUP($D75,Occupancy!$E$22:$AQ$39,'000Veh'!P$57,FALSE)*VLOOKUP($D75,kmPerVeh!$F$26:$AQ$43,'000Veh'!P$57-1,FALSE)/10^3,0)</f>
        <v>0</v>
      </c>
      <c r="Q75" s="7">
        <f>IFERROR(Q42*VLOOKUP($D75,Occupancy!$E$22:$AQ$39,'000Veh'!Q$57,FALSE)*VLOOKUP($D75,kmPerVeh!$F$26:$AQ$43,'000Veh'!Q$57-1,FALSE)/10^3,0)</f>
        <v>0</v>
      </c>
      <c r="R75" s="7">
        <f>IFERROR(R42*VLOOKUP($D75,Occupancy!$E$22:$AQ$39,'000Veh'!R$57,FALSE)*VLOOKUP($D75,kmPerVeh!$F$26:$AQ$43,'000Veh'!R$57-1,FALSE)/10^3,0)</f>
        <v>0</v>
      </c>
      <c r="S75" s="7">
        <f>IFERROR(S42*VLOOKUP($D75,Occupancy!$E$22:$AQ$39,'000Veh'!S$57,FALSE)*VLOOKUP($D75,kmPerVeh!$F$26:$AQ$43,'000Veh'!S$57-1,FALSE)/10^3,0)</f>
        <v>0</v>
      </c>
      <c r="T75" s="7">
        <f>IFERROR(T42*VLOOKUP($D75,Occupancy!$E$22:$AQ$39,'000Veh'!T$57,FALSE)*VLOOKUP($D75,kmPerVeh!$F$26:$AQ$43,'000Veh'!T$57-1,FALSE)/10^3,0)</f>
        <v>0</v>
      </c>
      <c r="U75" s="7">
        <f>IFERROR(U42*VLOOKUP($D75,Occupancy!$E$22:$AQ$39,'000Veh'!U$57,FALSE)*VLOOKUP($D75,kmPerVeh!$F$26:$AQ$43,'000Veh'!U$57-1,FALSE)/10^3,0)</f>
        <v>0</v>
      </c>
      <c r="V75" s="7">
        <f>IFERROR(V42*VLOOKUP($D75,Occupancy!$E$22:$AQ$39,'000Veh'!V$57,FALSE)*VLOOKUP($D75,kmPerVeh!$F$26:$AQ$43,'000Veh'!V$57-1,FALSE)/10^3,0)</f>
        <v>0</v>
      </c>
      <c r="W75" s="7">
        <f>IFERROR(W42*VLOOKUP($D75,Occupancy!$E$22:$AQ$39,'000Veh'!W$57,FALSE)*VLOOKUP($D75,kmPerVeh!$F$26:$AQ$43,'000Veh'!W$57-1,FALSE)/10^3,0)</f>
        <v>1.4227841739981472E-2</v>
      </c>
      <c r="X75" s="7">
        <f>IFERROR(X42*VLOOKUP($D75,Occupancy!$E$22:$AQ$39,'000Veh'!X$57,FALSE)*VLOOKUP($D75,kmPerVeh!$F$26:$AQ$43,'000Veh'!X$57-1,FALSE)/10^3,0)</f>
        <v>0</v>
      </c>
      <c r="Y75" s="7">
        <f>IFERROR(Y42*VLOOKUP($D75,Occupancy!$E$22:$AQ$39,'000Veh'!Y$57,FALSE)*VLOOKUP($D75,kmPerVeh!$F$26:$AQ$43,'000Veh'!Y$57-1,FALSE)/10^3,0)</f>
        <v>0</v>
      </c>
      <c r="Z75" s="7">
        <f>IFERROR(Z42*VLOOKUP($D75,Occupancy!$E$22:$AQ$39,'000Veh'!Z$57,FALSE)*VLOOKUP($D75,kmPerVeh!$F$26:$AQ$43,'000Veh'!Z$57-1,FALSE)/10^3,0)</f>
        <v>0</v>
      </c>
      <c r="AA75" s="7">
        <f>IFERROR(AA42*VLOOKUP($D75,Occupancy!$E$22:$AQ$39,'000Veh'!AA$57,FALSE)*VLOOKUP($D75,kmPerVeh!$F$26:$AQ$43,'000Veh'!AA$57-1,FALSE)/10^3,0)</f>
        <v>0</v>
      </c>
      <c r="AB75" s="7">
        <f>IFERROR(AB42*VLOOKUP($D75,Occupancy!$E$22:$AQ$39,'000Veh'!AB$57,FALSE)*VLOOKUP($D75,kmPerVeh!$F$26:$AQ$43,'000Veh'!AB$57-1,FALSE)/10^3,0)</f>
        <v>0</v>
      </c>
      <c r="AC75" s="7">
        <f>IFERROR(AC42*VLOOKUP($D75,Occupancy!$E$22:$AQ$39,'000Veh'!AC$57,FALSE)*VLOOKUP($D75,kmPerVeh!$F$26:$AQ$43,'000Veh'!AC$57-1,FALSE)/10^3,0)</f>
        <v>0</v>
      </c>
      <c r="AD75" s="7">
        <f>IFERROR(AD42*VLOOKUP($D75,Occupancy!$E$22:$AQ$39,'000Veh'!AD$57,FALSE)*VLOOKUP($D75,kmPerVeh!$F$26:$AQ$43,'000Veh'!AD$57-1,FALSE)/10^3,0)</f>
        <v>0.98326207261622012</v>
      </c>
      <c r="AE75" s="7">
        <f>IFERROR(AE42*VLOOKUP($D75,Occupancy!$E$22:$AQ$39,'000Veh'!AE$57,FALSE)*VLOOKUP($D75,kmPerVeh!$F$26:$AQ$43,'000Veh'!AE$57-1,FALSE)/10^3,0)</f>
        <v>0</v>
      </c>
      <c r="AF75" s="7">
        <f>IFERROR(AF42*VLOOKUP($D75,Occupancy!$E$22:$AQ$39,'000Veh'!AF$57,FALSE)*VLOOKUP($D75,kmPerVeh!$F$26:$AQ$43,'000Veh'!AF$57-1,FALSE)/10^3,0)</f>
        <v>6.7034781193190733</v>
      </c>
      <c r="AG75" s="7">
        <f>IFERROR(AG42*VLOOKUP($D75,Occupancy!$E$22:$AQ$39,'000Veh'!AG$57,FALSE)*VLOOKUP($D75,kmPerVeh!$F$26:$AQ$43,'000Veh'!AG$57-1,FALSE)/10^3,0)</f>
        <v>0.17306168959676363</v>
      </c>
      <c r="AH75" s="7">
        <f>IFERROR(AH42*VLOOKUP($D75,Occupancy!$E$22:$AQ$39,'000Veh'!AH$57,FALSE)*VLOOKUP($D75,kmPerVeh!$F$26:$AQ$43,'000Veh'!AH$57-1,FALSE)/10^3,0)</f>
        <v>0</v>
      </c>
      <c r="AI75" s="7">
        <f>IFERROR(AI42*VLOOKUP($D75,Occupancy!$E$22:$AQ$39,'000Veh'!AI$57,FALSE)*VLOOKUP($D75,kmPerVeh!$F$26:$AQ$43,'000Veh'!AI$57-1,FALSE)/10^3,0)</f>
        <v>0.38140931161058428</v>
      </c>
      <c r="AJ75" s="7">
        <f>IFERROR(AJ42*VLOOKUP($D75,Occupancy!$E$22:$AQ$39,'000Veh'!AJ$57,FALSE)*VLOOKUP($D75,kmPerVeh!$F$26:$AQ$43,'000Veh'!AJ$57-1,FALSE)/10^3,0)</f>
        <v>0</v>
      </c>
      <c r="AK75" s="7">
        <f>IFERROR(AK42*VLOOKUP($D75,Occupancy!$E$22:$AQ$39,'000Veh'!AK$57,FALSE)*VLOOKUP($D75,kmPerVeh!$F$26:$AQ$43,'000Veh'!AK$57-1,FALSE)/10^3,0)</f>
        <v>0</v>
      </c>
      <c r="AL75" s="7">
        <f>IFERROR(AL42*VLOOKUP($D75,Occupancy!$E$22:$AQ$39,'000Veh'!AL$57,FALSE)*VLOOKUP($D75,kmPerVeh!$F$26:$AQ$43,'000Veh'!AL$57-1,FALSE)/10^3,0)</f>
        <v>3.2016647960000727E-2</v>
      </c>
      <c r="AM75" s="7">
        <f>IFERROR(AM42*VLOOKUP($D75,Occupancy!$E$22:$AQ$39,'000Veh'!AM$57,FALSE)*VLOOKUP($D75,kmPerVeh!$F$26:$AQ$43,'000Veh'!AM$57-1,FALSE)/10^3,0)</f>
        <v>0</v>
      </c>
      <c r="AN75" s="7">
        <f>IFERROR(AN42*VLOOKUP($D75,Occupancy!$E$22:$AQ$39,'000Veh'!AN$57,FALSE)*VLOOKUP($D75,kmPerVeh!$F$26:$AQ$43,'000Veh'!AN$57-1,FALSE)/10^3,0)</f>
        <v>0</v>
      </c>
      <c r="AO75" s="7">
        <f>IFERROR(AO42*VLOOKUP($D75,Occupancy!$E$22:$AQ$39,'000Veh'!AO$57,FALSE)*VLOOKUP($D75,kmPerVeh!$F$26:$AQ$43,'000Veh'!AO$57-1,FALSE)/10^3,0)</f>
        <v>0</v>
      </c>
      <c r="AP75" s="7">
        <f>IFERROR(AP42*VLOOKUP($D75,Occupancy!$E$22:$AQ$39,'000Veh'!AP$57,FALSE)*VLOOKUP($D75,kmPerVeh!$F$26:$AQ$43,'000Veh'!AP$57-1,FALSE)/10^3,0)</f>
        <v>0</v>
      </c>
      <c r="AQ75" s="7">
        <f>IFERROR(AQ42*VLOOKUP($D75,Occupancy!$E$22:$AQ$39,'000Veh'!AQ$57,FALSE)*VLOOKUP($D75,kmPerVeh!$F$26:$AQ$43,'000Veh'!AQ$57-1,FALSE)/10^3,0)</f>
        <v>0</v>
      </c>
    </row>
    <row r="77" spans="1:43">
      <c r="A77" t="s">
        <v>134</v>
      </c>
    </row>
    <row r="78" spans="1:43">
      <c r="A78" s="9"/>
      <c r="B78" s="9"/>
      <c r="C78" s="9"/>
      <c r="D78" s="9" t="s">
        <v>32</v>
      </c>
      <c r="E78" s="9" t="s">
        <v>33</v>
      </c>
      <c r="F78" s="9" t="s">
        <v>111</v>
      </c>
      <c r="G78" s="9" t="s">
        <v>1</v>
      </c>
      <c r="H78" s="9" t="s">
        <v>2</v>
      </c>
      <c r="I78" s="9" t="s">
        <v>3</v>
      </c>
      <c r="J78" s="9" t="s">
        <v>4</v>
      </c>
      <c r="K78" s="9" t="s">
        <v>5</v>
      </c>
      <c r="L78" s="9" t="s">
        <v>6</v>
      </c>
      <c r="M78" s="9" t="s">
        <v>7</v>
      </c>
      <c r="N78" s="9" t="s">
        <v>8</v>
      </c>
      <c r="O78" s="9" t="s">
        <v>9</v>
      </c>
      <c r="P78" s="9" t="s">
        <v>10</v>
      </c>
      <c r="Q78" s="9" t="s">
        <v>11</v>
      </c>
      <c r="R78" s="9" t="s">
        <v>12</v>
      </c>
      <c r="S78" s="9" t="s">
        <v>110</v>
      </c>
      <c r="T78" s="9" t="s">
        <v>13</v>
      </c>
      <c r="U78" s="9" t="s">
        <v>14</v>
      </c>
      <c r="V78" s="9" t="s">
        <v>15</v>
      </c>
      <c r="W78" s="9" t="s">
        <v>16</v>
      </c>
      <c r="X78" s="9" t="s">
        <v>17</v>
      </c>
      <c r="Y78" s="9" t="s">
        <v>18</v>
      </c>
      <c r="Z78" s="9" t="s">
        <v>19</v>
      </c>
      <c r="AA78" s="9" t="s">
        <v>20</v>
      </c>
      <c r="AB78" s="9" t="s">
        <v>21</v>
      </c>
      <c r="AC78" s="9" t="s">
        <v>22</v>
      </c>
      <c r="AD78" s="9" t="s">
        <v>23</v>
      </c>
      <c r="AE78" s="9" t="s">
        <v>24</v>
      </c>
      <c r="AF78" s="9" t="s">
        <v>25</v>
      </c>
      <c r="AG78" s="9" t="s">
        <v>26</v>
      </c>
      <c r="AH78" s="9" t="s">
        <v>27</v>
      </c>
      <c r="AI78" s="9" t="s">
        <v>28</v>
      </c>
      <c r="AJ78" s="9" t="s">
        <v>29</v>
      </c>
      <c r="AK78" s="9" t="s">
        <v>30</v>
      </c>
      <c r="AL78" s="9" t="s">
        <v>31</v>
      </c>
      <c r="AM78" s="9" t="s">
        <v>127</v>
      </c>
      <c r="AN78" s="9" t="s">
        <v>128</v>
      </c>
      <c r="AO78" s="9" t="s">
        <v>129</v>
      </c>
      <c r="AP78" s="9" t="s">
        <v>130</v>
      </c>
      <c r="AQ78" s="9" t="s">
        <v>131</v>
      </c>
    </row>
    <row r="79" spans="1:43">
      <c r="A79" t="s">
        <v>34</v>
      </c>
      <c r="B79" t="str">
        <f>IF(E79="",#REF!,E79)</f>
        <v>CNG/Biogas</v>
      </c>
      <c r="C79" t="str">
        <f t="shared" ref="C79:C110" si="24">VLOOKUP(F79,$A$39:$B$44,2,FALSE)</f>
        <v>Coa</v>
      </c>
      <c r="E79" t="s">
        <v>35</v>
      </c>
      <c r="F79" t="s">
        <v>112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>
        <v>0.27</v>
      </c>
      <c r="AJ79" s="7"/>
      <c r="AK79" s="7"/>
      <c r="AL79" s="7"/>
      <c r="AM79" s="57"/>
      <c r="AN79" s="57"/>
      <c r="AO79" s="57"/>
      <c r="AP79" s="57"/>
      <c r="AQ79" s="57"/>
    </row>
    <row r="80" spans="1:43">
      <c r="A80" t="str">
        <f t="shared" ref="A80:B86" si="25">IF(D80="",A79,D80)</f>
        <v>Buses</v>
      </c>
      <c r="B80" t="str">
        <f t="shared" si="25"/>
        <v>CNG/Biogas</v>
      </c>
      <c r="C80" t="str">
        <f t="shared" si="24"/>
        <v>Urb</v>
      </c>
      <c r="F80" t="s">
        <v>113</v>
      </c>
      <c r="G80" s="7"/>
      <c r="H80" s="7"/>
      <c r="I80" s="7"/>
      <c r="J80" s="7">
        <v>0.18</v>
      </c>
      <c r="K80" s="7"/>
      <c r="L80" s="7"/>
      <c r="M80" s="7">
        <v>1.53</v>
      </c>
      <c r="N80" s="7"/>
      <c r="O80" s="7"/>
      <c r="P80" s="7"/>
      <c r="Q80" s="7"/>
      <c r="R80" s="7"/>
      <c r="S80" s="7"/>
      <c r="T80" s="4">
        <v>0.06</v>
      </c>
      <c r="U80" s="7"/>
      <c r="V80" s="7"/>
      <c r="W80" s="7"/>
      <c r="X80" s="7">
        <v>3.55</v>
      </c>
      <c r="Y80" s="7"/>
      <c r="Z80" s="7"/>
      <c r="AA80" s="7"/>
      <c r="AB80" s="7"/>
      <c r="AC80" s="7"/>
      <c r="AD80" s="7">
        <f>AD4</f>
        <v>0.47800000258800002</v>
      </c>
      <c r="AE80" s="7"/>
      <c r="AF80" s="7"/>
      <c r="AG80" s="7"/>
      <c r="AH80" s="7"/>
      <c r="AI80" s="7">
        <v>1.2</v>
      </c>
      <c r="AJ80" s="7"/>
      <c r="AK80" s="7"/>
      <c r="AL80" s="7"/>
      <c r="AM80" s="57"/>
      <c r="AN80" s="57"/>
      <c r="AO80" s="57"/>
      <c r="AP80" s="53">
        <f>AP4</f>
        <v>3.8559752858332727E-2</v>
      </c>
      <c r="AQ80" s="57"/>
    </row>
    <row r="81" spans="1:45">
      <c r="A81" t="str">
        <f t="shared" si="25"/>
        <v>Buses</v>
      </c>
      <c r="B81" t="str">
        <f t="shared" si="25"/>
        <v>Diesel</v>
      </c>
      <c r="C81" t="str">
        <f t="shared" si="24"/>
        <v>Coa</v>
      </c>
      <c r="E81" t="s">
        <v>36</v>
      </c>
      <c r="F81" t="s">
        <v>112</v>
      </c>
      <c r="G81" s="7">
        <v>7.29</v>
      </c>
      <c r="H81" s="7">
        <v>9.4600000000000009</v>
      </c>
      <c r="I81" s="7">
        <v>11.69</v>
      </c>
      <c r="J81" s="7">
        <v>2.4700000000000002</v>
      </c>
      <c r="K81" s="7">
        <v>2.36</v>
      </c>
      <c r="L81" s="7">
        <v>12.55</v>
      </c>
      <c r="M81" s="7">
        <v>29.51</v>
      </c>
      <c r="N81" s="7">
        <v>8.35</v>
      </c>
      <c r="O81" s="7">
        <v>3.29</v>
      </c>
      <c r="P81" s="7">
        <v>39.65</v>
      </c>
      <c r="Q81" s="7">
        <v>5.93</v>
      </c>
      <c r="R81" s="7">
        <v>61.69</v>
      </c>
      <c r="S81" s="7">
        <v>16.899999999999999</v>
      </c>
      <c r="T81" s="7">
        <v>3.78</v>
      </c>
      <c r="U81" s="7">
        <v>12.16</v>
      </c>
      <c r="V81" s="7">
        <v>4.95</v>
      </c>
      <c r="W81" s="7">
        <v>0.87</v>
      </c>
      <c r="X81" s="7">
        <v>78.099999999999994</v>
      </c>
      <c r="Y81" s="7">
        <v>4.05</v>
      </c>
      <c r="Z81" s="7">
        <v>0.85</v>
      </c>
      <c r="AA81" s="7">
        <v>1.83</v>
      </c>
      <c r="AB81" s="7">
        <v>1.1100000000000001</v>
      </c>
      <c r="AC81" s="7">
        <v>0.21</v>
      </c>
      <c r="AD81" s="7">
        <v>6.27</v>
      </c>
      <c r="AE81" s="7">
        <v>6.81</v>
      </c>
      <c r="AF81" s="7">
        <v>35.81</v>
      </c>
      <c r="AG81" s="7">
        <v>10.02</v>
      </c>
      <c r="AH81" s="7">
        <v>13.09</v>
      </c>
      <c r="AI81" s="7">
        <v>5.77</v>
      </c>
      <c r="AJ81" s="7">
        <v>1.22</v>
      </c>
      <c r="AK81" s="7">
        <v>3.82</v>
      </c>
      <c r="AL81" s="7">
        <v>119.9</v>
      </c>
      <c r="AM81" s="57">
        <f>AM$5*$S81/SUM($S$81:$S$82)</f>
        <v>3.8439258546575212</v>
      </c>
      <c r="AN81" s="57">
        <f>AN$5*$T81/SUM($T$81:$T$82)</f>
        <v>2.8242478245252323</v>
      </c>
      <c r="AO81" s="57">
        <f>AO$5*$S81/SUM($S$81:$S$82)</f>
        <v>1.0775337134348666</v>
      </c>
      <c r="AP81" s="57">
        <f>AP$5*$T81/SUM($T$81:$T$82)</f>
        <v>3.5094836339232698</v>
      </c>
      <c r="AQ81" s="57">
        <f>AQ$5*$T81/SUM($T$81:$T$82)</f>
        <v>0.76589734782191099</v>
      </c>
    </row>
    <row r="82" spans="1:45">
      <c r="A82" t="str">
        <f t="shared" si="25"/>
        <v>Buses</v>
      </c>
      <c r="B82" t="str">
        <f t="shared" si="25"/>
        <v>Diesel</v>
      </c>
      <c r="C82" t="str">
        <f t="shared" si="24"/>
        <v>Urb</v>
      </c>
      <c r="F82" t="s">
        <v>113</v>
      </c>
      <c r="G82" s="7">
        <v>2.14</v>
      </c>
      <c r="H82" s="7">
        <v>6.52</v>
      </c>
      <c r="I82" s="7">
        <v>12.16</v>
      </c>
      <c r="J82" s="7">
        <v>4.72</v>
      </c>
      <c r="K82" s="7">
        <v>3.14</v>
      </c>
      <c r="L82" s="7">
        <v>5.07</v>
      </c>
      <c r="M82" s="7">
        <v>44.69</v>
      </c>
      <c r="N82" s="7">
        <v>5.17</v>
      </c>
      <c r="O82" s="7"/>
      <c r="P82" s="7">
        <v>21.35</v>
      </c>
      <c r="Q82" s="7">
        <v>7.72</v>
      </c>
      <c r="R82" s="7">
        <v>21.2</v>
      </c>
      <c r="S82" s="7">
        <v>10.41</v>
      </c>
      <c r="T82" s="7">
        <v>1.07</v>
      </c>
      <c r="U82" s="7">
        <v>4.91</v>
      </c>
      <c r="V82" s="7">
        <v>4.95</v>
      </c>
      <c r="W82" s="7">
        <v>0.91</v>
      </c>
      <c r="X82" s="7">
        <v>15.59</v>
      </c>
      <c r="Y82" s="7">
        <v>9.86</v>
      </c>
      <c r="Z82" s="7">
        <v>0.79</v>
      </c>
      <c r="AA82" s="7">
        <v>1.76</v>
      </c>
      <c r="AB82" s="7">
        <v>1.1499999999999999</v>
      </c>
      <c r="AC82" s="7">
        <v>1.62</v>
      </c>
      <c r="AD82" s="7">
        <v>4.32</v>
      </c>
      <c r="AE82" s="7">
        <v>7.67</v>
      </c>
      <c r="AF82" s="7">
        <v>56.08</v>
      </c>
      <c r="AG82" s="7">
        <v>5.4</v>
      </c>
      <c r="AH82" s="7">
        <v>15.06</v>
      </c>
      <c r="AI82" s="7">
        <v>6.66</v>
      </c>
      <c r="AJ82" s="7">
        <v>1.21</v>
      </c>
      <c r="AK82" s="7">
        <v>5.53</v>
      </c>
      <c r="AL82" s="7">
        <v>44.35</v>
      </c>
      <c r="AM82" s="57">
        <f>AM$5*$S82/SUM($S$81:$S$82)</f>
        <v>2.367767345975432</v>
      </c>
      <c r="AN82" s="57">
        <f>AN$5*$T82/SUM($T$81:$T$82)</f>
        <v>0.79945639477301556</v>
      </c>
      <c r="AO82" s="57">
        <f>AO$5*$S82/SUM($S$81:$S$82)</f>
        <v>0.66373526371934688</v>
      </c>
      <c r="AP82" s="57">
        <f>AP$5*$T82/SUM($T$81:$T$82)</f>
        <v>0.99342526145447063</v>
      </c>
      <c r="AQ82" s="57">
        <f>AQ$5*$T82/SUM($T$81:$T$82)</f>
        <v>0.21680163020355686</v>
      </c>
    </row>
    <row r="83" spans="1:45">
      <c r="A83" t="str">
        <f t="shared" si="25"/>
        <v>Buses</v>
      </c>
      <c r="B83" t="str">
        <f t="shared" si="25"/>
        <v>Gasoline</v>
      </c>
      <c r="C83" t="str">
        <f t="shared" si="24"/>
        <v>Coa</v>
      </c>
      <c r="E83" t="s">
        <v>37</v>
      </c>
      <c r="F83" t="s">
        <v>112</v>
      </c>
      <c r="G83" s="7"/>
      <c r="H83" s="7"/>
      <c r="I83" s="7"/>
      <c r="J83" s="7"/>
      <c r="K83" s="7"/>
      <c r="L83" s="7">
        <v>1.45</v>
      </c>
      <c r="M83" s="7"/>
      <c r="N83" s="7">
        <v>1.05</v>
      </c>
      <c r="O83" s="7"/>
      <c r="P83" s="7"/>
      <c r="Q83" s="7"/>
      <c r="R83" s="7"/>
      <c r="S83" s="7"/>
      <c r="T83" s="7"/>
      <c r="U83" s="7"/>
      <c r="V83" s="7"/>
      <c r="W83" s="7">
        <v>0</v>
      </c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>
        <v>1.98</v>
      </c>
      <c r="AM83" s="57"/>
      <c r="AN83" s="57"/>
      <c r="AO83" s="57"/>
      <c r="AP83" s="57"/>
      <c r="AQ83" s="57"/>
    </row>
    <row r="84" spans="1:45">
      <c r="A84" t="str">
        <f t="shared" si="25"/>
        <v>Buses</v>
      </c>
      <c r="B84" t="str">
        <f t="shared" si="25"/>
        <v>Gasoline</v>
      </c>
      <c r="C84" t="str">
        <f t="shared" si="24"/>
        <v>Urb</v>
      </c>
      <c r="F84" t="s">
        <v>113</v>
      </c>
      <c r="G84" s="7"/>
      <c r="H84" s="7"/>
      <c r="I84" s="7"/>
      <c r="J84" s="7"/>
      <c r="K84" s="7"/>
      <c r="L84" s="7">
        <v>0.57999999999999996</v>
      </c>
      <c r="M84" s="7"/>
      <c r="N84" s="7">
        <v>0.01</v>
      </c>
      <c r="O84" s="7"/>
      <c r="P84" s="7"/>
      <c r="Q84" s="7"/>
      <c r="R84" s="7"/>
      <c r="S84" s="7"/>
      <c r="T84" s="7"/>
      <c r="U84" s="7"/>
      <c r="V84" s="7"/>
      <c r="W84" s="7">
        <v>0.12</v>
      </c>
      <c r="X84" s="7"/>
      <c r="Y84" s="7"/>
      <c r="Z84" s="7"/>
      <c r="AA84" s="7"/>
      <c r="AB84" s="7">
        <v>0.39</v>
      </c>
      <c r="AC84" s="7"/>
      <c r="AD84" s="7">
        <v>0.03</v>
      </c>
      <c r="AE84" s="7"/>
      <c r="AF84" s="7">
        <v>4.38</v>
      </c>
      <c r="AG84" s="7">
        <f>AG6</f>
        <v>5.9999999900999992E-3</v>
      </c>
      <c r="AH84" s="7"/>
      <c r="AI84" s="7"/>
      <c r="AJ84" s="7"/>
      <c r="AK84" s="7"/>
      <c r="AL84" s="7">
        <v>4.62</v>
      </c>
      <c r="AM84" s="57"/>
      <c r="AN84" s="57"/>
      <c r="AO84" s="57"/>
      <c r="AP84" s="57"/>
      <c r="AQ84" s="57"/>
    </row>
    <row r="85" spans="1:45">
      <c r="A85" t="str">
        <f t="shared" si="25"/>
        <v>Buses</v>
      </c>
      <c r="B85" t="str">
        <f t="shared" si="25"/>
        <v>LPG</v>
      </c>
      <c r="C85" t="str">
        <f t="shared" si="24"/>
        <v>Coa</v>
      </c>
      <c r="E85" t="s">
        <v>38</v>
      </c>
      <c r="F85" t="s">
        <v>112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>
        <v>0.03</v>
      </c>
      <c r="AM85" s="57"/>
      <c r="AN85" s="57"/>
      <c r="AO85" s="57"/>
      <c r="AP85" s="57"/>
      <c r="AQ85" s="57"/>
    </row>
    <row r="86" spans="1:45">
      <c r="A86" t="str">
        <f t="shared" si="25"/>
        <v>Buses</v>
      </c>
      <c r="B86" t="str">
        <f t="shared" si="25"/>
        <v>LPG</v>
      </c>
      <c r="C86" t="str">
        <f t="shared" si="24"/>
        <v>Urb</v>
      </c>
      <c r="F86" t="s">
        <v>113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>
        <f>AA7</f>
        <v>1.299999990459E-2</v>
      </c>
      <c r="AB86" s="7">
        <v>0.05</v>
      </c>
      <c r="AC86" s="7"/>
      <c r="AD86" s="7">
        <v>0.08</v>
      </c>
      <c r="AE86" s="7"/>
      <c r="AF86" s="7">
        <v>0.77</v>
      </c>
      <c r="AG86" s="7">
        <f>AG7</f>
        <v>3.0000000005499998E-3</v>
      </c>
      <c r="AH86" s="7"/>
      <c r="AI86" s="7"/>
      <c r="AJ86" s="7"/>
      <c r="AK86" s="7"/>
      <c r="AL86" s="7">
        <v>0.23</v>
      </c>
      <c r="AM86" s="57"/>
      <c r="AN86" s="57"/>
      <c r="AO86" s="57"/>
      <c r="AP86" s="57"/>
      <c r="AQ86" s="57"/>
    </row>
    <row r="87" spans="1:45">
      <c r="A87" t="s">
        <v>53</v>
      </c>
      <c r="B87" t="str">
        <f t="shared" ref="B87:B110" si="26">IF(E87="",B86,E87)</f>
        <v>CNG</v>
      </c>
      <c r="C87" t="str">
        <f t="shared" si="24"/>
        <v>Exe</v>
      </c>
      <c r="D87" t="s">
        <v>45</v>
      </c>
      <c r="E87" t="s">
        <v>41</v>
      </c>
      <c r="F87" t="s">
        <v>114</v>
      </c>
      <c r="G87" s="7"/>
      <c r="H87" s="7"/>
      <c r="I87" s="7"/>
      <c r="J87" s="7">
        <v>0.9</v>
      </c>
      <c r="K87" s="7"/>
      <c r="L87" s="7"/>
      <c r="M87" s="7">
        <v>9.1999999999999993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>
        <v>97.21</v>
      </c>
      <c r="Y87" s="7"/>
      <c r="Z87" s="7"/>
      <c r="AA87" s="7"/>
      <c r="AB87" s="7"/>
      <c r="AC87" s="7"/>
      <c r="AD87" s="7">
        <v>0.12</v>
      </c>
      <c r="AE87" s="7"/>
      <c r="AF87" s="7"/>
      <c r="AG87" s="7"/>
      <c r="AH87" s="7"/>
      <c r="AI87" s="7">
        <v>2.42</v>
      </c>
      <c r="AJ87" s="7"/>
      <c r="AK87" s="7"/>
      <c r="AL87" s="7">
        <v>0.18</v>
      </c>
      <c r="AM87" s="57"/>
      <c r="AN87" s="57"/>
      <c r="AO87" s="57"/>
      <c r="AP87" s="57">
        <f>AP$16*$X87/SUM($X$87:$X$90)</f>
        <v>1.0558825338492195</v>
      </c>
      <c r="AQ87" s="57"/>
    </row>
    <row r="88" spans="1:45">
      <c r="A88" t="str">
        <f t="shared" ref="A88:A110" si="27">IF(D88="",A87,D88)</f>
        <v>Cars</v>
      </c>
      <c r="B88" t="str">
        <f t="shared" si="26"/>
        <v>CNG</v>
      </c>
      <c r="C88" t="str">
        <f t="shared" si="24"/>
        <v>LoM</v>
      </c>
      <c r="F88" t="s">
        <v>115</v>
      </c>
      <c r="G88" s="7"/>
      <c r="H88" s="7"/>
      <c r="I88" s="7"/>
      <c r="J88" s="7">
        <v>2.34</v>
      </c>
      <c r="K88" s="7"/>
      <c r="L88" s="7"/>
      <c r="M88" s="7">
        <v>23.9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>
        <v>252.71</v>
      </c>
      <c r="Y88" s="7"/>
      <c r="Z88" s="7"/>
      <c r="AA88" s="7"/>
      <c r="AB88" s="7"/>
      <c r="AC88" s="7"/>
      <c r="AD88" s="7">
        <v>0.32</v>
      </c>
      <c r="AE88" s="7"/>
      <c r="AF88" s="7"/>
      <c r="AG88" s="7"/>
      <c r="AH88" s="7"/>
      <c r="AI88" s="7">
        <v>8.9</v>
      </c>
      <c r="AJ88" s="7"/>
      <c r="AK88" s="7"/>
      <c r="AL88" s="7">
        <v>0.48</v>
      </c>
      <c r="AM88" s="57"/>
      <c r="AN88" s="57"/>
      <c r="AO88" s="57"/>
      <c r="AP88" s="57">
        <f>AP$16*$X88/SUM($X$87:$X$90)</f>
        <v>2.7449035606319954</v>
      </c>
      <c r="AQ88" s="57"/>
    </row>
    <row r="89" spans="1:45">
      <c r="A89" t="str">
        <f t="shared" si="27"/>
        <v>Cars</v>
      </c>
      <c r="B89" t="str">
        <f t="shared" si="26"/>
        <v>CNG</v>
      </c>
      <c r="C89" t="str">
        <f t="shared" si="24"/>
        <v>Sma</v>
      </c>
      <c r="F89" t="s">
        <v>116</v>
      </c>
      <c r="G89" s="7"/>
      <c r="H89" s="7"/>
      <c r="I89" s="7"/>
      <c r="J89" s="7">
        <v>2.29</v>
      </c>
      <c r="K89" s="7"/>
      <c r="L89" s="7"/>
      <c r="M89" s="7">
        <v>23.34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>
        <v>246.79</v>
      </c>
      <c r="Y89" s="7"/>
      <c r="Z89" s="7"/>
      <c r="AA89" s="7"/>
      <c r="AB89" s="7"/>
      <c r="AC89" s="7"/>
      <c r="AD89" s="7">
        <v>0.32</v>
      </c>
      <c r="AE89" s="7"/>
      <c r="AF89" s="7"/>
      <c r="AG89" s="7"/>
      <c r="AH89" s="7"/>
      <c r="AI89" s="7">
        <v>8.94</v>
      </c>
      <c r="AJ89" s="7"/>
      <c r="AK89" s="7"/>
      <c r="AL89" s="7">
        <v>0.47</v>
      </c>
      <c r="AM89" s="57"/>
      <c r="AN89" s="57"/>
      <c r="AO89" s="57"/>
      <c r="AP89" s="57">
        <f>AP$16*$X89/SUM($X$87:$X$90)</f>
        <v>2.6806012810271462</v>
      </c>
      <c r="AQ89" s="57"/>
      <c r="AS89" s="4"/>
    </row>
    <row r="90" spans="1:45">
      <c r="A90" t="str">
        <f t="shared" si="27"/>
        <v>Cars</v>
      </c>
      <c r="B90" t="str">
        <f t="shared" si="26"/>
        <v>CNG</v>
      </c>
      <c r="C90" t="str">
        <f t="shared" si="24"/>
        <v>UpM</v>
      </c>
      <c r="F90" t="s">
        <v>117</v>
      </c>
      <c r="G90" s="7"/>
      <c r="H90" s="7"/>
      <c r="I90" s="7"/>
      <c r="J90" s="7">
        <v>1.05</v>
      </c>
      <c r="K90" s="7"/>
      <c r="L90" s="7"/>
      <c r="M90" s="7">
        <v>10.72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>
        <v>113.31</v>
      </c>
      <c r="Y90" s="7"/>
      <c r="Z90" s="7"/>
      <c r="AA90" s="7"/>
      <c r="AB90" s="7"/>
      <c r="AC90" s="7"/>
      <c r="AD90" s="7">
        <v>0.15</v>
      </c>
      <c r="AE90" s="7"/>
      <c r="AF90" s="7"/>
      <c r="AG90" s="7"/>
      <c r="AH90" s="7"/>
      <c r="AI90" s="7">
        <v>4.74</v>
      </c>
      <c r="AJ90" s="7"/>
      <c r="AK90" s="7"/>
      <c r="AL90" s="7">
        <v>0.21</v>
      </c>
      <c r="AM90" s="57"/>
      <c r="AN90" s="57"/>
      <c r="AO90" s="57"/>
      <c r="AP90" s="57">
        <f>AP$16*$X90/SUM($X$87:$X$90)</f>
        <v>1.2307586658826775</v>
      </c>
      <c r="AQ90" s="57"/>
      <c r="AS90" s="4"/>
    </row>
    <row r="91" spans="1:45">
      <c r="A91" t="str">
        <f t="shared" si="27"/>
        <v>Cars</v>
      </c>
      <c r="B91" t="str">
        <f t="shared" si="26"/>
        <v>Diesel</v>
      </c>
      <c r="C91" t="str">
        <f t="shared" si="24"/>
        <v>Exe</v>
      </c>
      <c r="E91" t="s">
        <v>36</v>
      </c>
      <c r="F91" t="s">
        <v>114</v>
      </c>
      <c r="G91" s="7">
        <v>509.07</v>
      </c>
      <c r="H91" s="7">
        <v>509.08</v>
      </c>
      <c r="I91" s="7">
        <v>212.83</v>
      </c>
      <c r="J91" s="7">
        <v>259.88</v>
      </c>
      <c r="K91" s="7">
        <v>34.71</v>
      </c>
      <c r="L91" s="7">
        <v>218.49</v>
      </c>
      <c r="M91" s="7">
        <v>3483.21</v>
      </c>
      <c r="N91" s="7">
        <v>93.82</v>
      </c>
      <c r="O91" s="7">
        <v>51.42</v>
      </c>
      <c r="P91" s="7">
        <v>2108.62</v>
      </c>
      <c r="Q91" s="7">
        <v>228.8</v>
      </c>
      <c r="R91" s="7">
        <v>2771.18</v>
      </c>
      <c r="S91" s="7">
        <v>41.98</v>
      </c>
      <c r="T91" s="7">
        <v>75.959999999999994</v>
      </c>
      <c r="U91" s="7">
        <v>124.01</v>
      </c>
      <c r="V91" s="7">
        <v>115.16</v>
      </c>
      <c r="W91" s="7">
        <v>16.91</v>
      </c>
      <c r="X91" s="7">
        <v>2443.14</v>
      </c>
      <c r="Y91" s="7">
        <v>177.92</v>
      </c>
      <c r="Z91" s="7">
        <v>57.92</v>
      </c>
      <c r="AA91" s="7">
        <v>70.72</v>
      </c>
      <c r="AB91" s="7">
        <v>16.14</v>
      </c>
      <c r="AC91" s="7">
        <v>7.97</v>
      </c>
      <c r="AD91" s="7">
        <v>361.29</v>
      </c>
      <c r="AE91" s="7">
        <v>211.5</v>
      </c>
      <c r="AF91" s="7">
        <v>694.3</v>
      </c>
      <c r="AG91" s="7">
        <v>425.2</v>
      </c>
      <c r="AH91" s="7">
        <v>298.81</v>
      </c>
      <c r="AI91" s="7">
        <v>270.85000000000002</v>
      </c>
      <c r="AJ91" s="7">
        <v>69.86</v>
      </c>
      <c r="AK91" s="7">
        <v>82.8</v>
      </c>
      <c r="AL91" s="7">
        <v>2069.75</v>
      </c>
      <c r="AM91" s="57">
        <f>AM$17*$S91/SUM($S$91:$S$94)</f>
        <v>9.5478683417426282</v>
      </c>
      <c r="AN91" s="57">
        <f>AN$17*$T91/SUM($T$91:$T$94)</f>
        <v>56.753139695839572</v>
      </c>
      <c r="AO91" s="57">
        <f>AO$17*$S91/SUM($S$91:$S$94)</f>
        <v>2.6764694270050571</v>
      </c>
      <c r="AP91" s="57">
        <f>AP$17*$T91/SUM($T$91:$T$94)</f>
        <v>70.522924088572864</v>
      </c>
      <c r="AQ91" s="57">
        <f>AQ$17*$T91/SUM($T$91:$T$94)</f>
        <v>15.390674570464421</v>
      </c>
      <c r="AS91" s="4"/>
    </row>
    <row r="92" spans="1:45">
      <c r="A92" t="str">
        <f t="shared" si="27"/>
        <v>Cars</v>
      </c>
      <c r="B92" t="str">
        <f t="shared" si="26"/>
        <v>Diesel</v>
      </c>
      <c r="C92" t="str">
        <f t="shared" si="24"/>
        <v>LoM</v>
      </c>
      <c r="F92" t="s">
        <v>115</v>
      </c>
      <c r="G92" s="7">
        <v>872.35</v>
      </c>
      <c r="H92" s="7">
        <v>1128.43</v>
      </c>
      <c r="I92" s="7">
        <v>303.18</v>
      </c>
      <c r="J92" s="7">
        <v>198.78</v>
      </c>
      <c r="K92" s="7">
        <v>8.8800000000000008</v>
      </c>
      <c r="L92" s="7">
        <v>407.23</v>
      </c>
      <c r="M92" s="7">
        <v>3109.2</v>
      </c>
      <c r="N92" s="7">
        <v>189.54</v>
      </c>
      <c r="O92" s="7">
        <v>26.14</v>
      </c>
      <c r="P92" s="7">
        <v>4274.0600000000004</v>
      </c>
      <c r="Q92" s="7">
        <v>134.11000000000001</v>
      </c>
      <c r="R92" s="7">
        <v>6576.88</v>
      </c>
      <c r="S92" s="7">
        <v>44.92</v>
      </c>
      <c r="T92" s="7">
        <v>175.43</v>
      </c>
      <c r="U92" s="7">
        <v>204.45</v>
      </c>
      <c r="V92" s="7">
        <v>173.67</v>
      </c>
      <c r="W92" s="7">
        <v>8.6</v>
      </c>
      <c r="X92" s="7">
        <v>4903.8100000000004</v>
      </c>
      <c r="Y92" s="7">
        <v>161.85</v>
      </c>
      <c r="Z92" s="7">
        <v>64.53</v>
      </c>
      <c r="AA92" s="7">
        <v>39.799999999999997</v>
      </c>
      <c r="AB92" s="7">
        <v>23</v>
      </c>
      <c r="AC92" s="7">
        <v>24.59</v>
      </c>
      <c r="AD92" s="7">
        <v>386.22</v>
      </c>
      <c r="AE92" s="7">
        <v>197.84</v>
      </c>
      <c r="AF92" s="7">
        <v>1310</v>
      </c>
      <c r="AG92" s="7">
        <v>681.17</v>
      </c>
      <c r="AH92" s="7">
        <v>489.17</v>
      </c>
      <c r="AI92" s="7">
        <v>151.06</v>
      </c>
      <c r="AJ92" s="7">
        <v>126.18</v>
      </c>
      <c r="AK92" s="7">
        <v>144.02000000000001</v>
      </c>
      <c r="AL92" s="7">
        <v>2530.87</v>
      </c>
      <c r="AM92" s="57">
        <f>AM$17*$S92/SUM($S$91:$S$94)</f>
        <v>10.216537539568341</v>
      </c>
      <c r="AN92" s="57">
        <f t="shared" ref="AN92:AQ94" si="28">AN$17*$T92/SUM($T$91:$T$94)</f>
        <v>131.07166004266901</v>
      </c>
      <c r="AO92" s="57">
        <f>AO$17*$S92/SUM($S$91:$S$94)</f>
        <v>2.8639115450468595</v>
      </c>
      <c r="AP92" s="57">
        <f t="shared" si="28"/>
        <v>162.87304598286386</v>
      </c>
      <c r="AQ92" s="57">
        <f t="shared" si="28"/>
        <v>35.544839914383537</v>
      </c>
      <c r="AS92" s="4"/>
    </row>
    <row r="93" spans="1:45">
      <c r="A93" t="str">
        <f t="shared" si="27"/>
        <v>Cars</v>
      </c>
      <c r="B93" t="str">
        <f t="shared" si="26"/>
        <v>Diesel</v>
      </c>
      <c r="C93" t="str">
        <f t="shared" si="24"/>
        <v>Sma</v>
      </c>
      <c r="F93" t="s">
        <v>116</v>
      </c>
      <c r="G93" s="7">
        <v>851.92</v>
      </c>
      <c r="H93" s="7">
        <v>1102.01</v>
      </c>
      <c r="I93" s="7">
        <v>296.08</v>
      </c>
      <c r="J93" s="7">
        <v>194.12</v>
      </c>
      <c r="K93" s="7">
        <v>8.67</v>
      </c>
      <c r="L93" s="7">
        <v>397.69</v>
      </c>
      <c r="M93" s="7">
        <v>3036.41</v>
      </c>
      <c r="N93" s="7">
        <v>185.11</v>
      </c>
      <c r="O93" s="7">
        <v>25.53</v>
      </c>
      <c r="P93" s="7">
        <v>3269.74</v>
      </c>
      <c r="Q93" s="7">
        <v>130.97</v>
      </c>
      <c r="R93" s="7">
        <v>6422.89</v>
      </c>
      <c r="S93" s="7">
        <v>35.799999999999997</v>
      </c>
      <c r="T93" s="7">
        <v>171.32</v>
      </c>
      <c r="U93" s="7">
        <v>199.67</v>
      </c>
      <c r="V93" s="7">
        <v>79.540000000000006</v>
      </c>
      <c r="W93" s="7">
        <v>8.39</v>
      </c>
      <c r="X93" s="7">
        <v>4788.99</v>
      </c>
      <c r="Y93" s="7">
        <v>158.06</v>
      </c>
      <c r="Z93" s="7">
        <v>63.08</v>
      </c>
      <c r="AA93" s="7">
        <v>38.869999999999997</v>
      </c>
      <c r="AB93" s="7">
        <v>22.46</v>
      </c>
      <c r="AC93" s="7">
        <v>24.02</v>
      </c>
      <c r="AD93" s="7">
        <v>377.18</v>
      </c>
      <c r="AE93" s="7">
        <v>170.98</v>
      </c>
      <c r="AF93" s="7">
        <v>1279.33</v>
      </c>
      <c r="AG93" s="7">
        <v>665.22</v>
      </c>
      <c r="AH93" s="7">
        <v>477.71</v>
      </c>
      <c r="AI93" s="7">
        <v>151.77000000000001</v>
      </c>
      <c r="AJ93" s="7">
        <v>123.23</v>
      </c>
      <c r="AK93" s="7">
        <v>140.65</v>
      </c>
      <c r="AL93" s="7">
        <v>2471.61</v>
      </c>
      <c r="AM93" s="57">
        <f>AM$17*$S93/SUM($S$91:$S$94)</f>
        <v>8.1422983952926664</v>
      </c>
      <c r="AN93" s="57">
        <f t="shared" si="28"/>
        <v>128.00089379530326</v>
      </c>
      <c r="AO93" s="57">
        <f>AO$17*$S93/SUM($S$91:$S$94)</f>
        <v>2.2824584441824927</v>
      </c>
      <c r="AP93" s="57">
        <f t="shared" si="28"/>
        <v>159.05723215974595</v>
      </c>
      <c r="AQ93" s="57">
        <f t="shared" si="28"/>
        <v>34.712090144970574</v>
      </c>
      <c r="AS93" s="4"/>
    </row>
    <row r="94" spans="1:45">
      <c r="A94" t="str">
        <f t="shared" si="27"/>
        <v>Cars</v>
      </c>
      <c r="B94" t="str">
        <f t="shared" si="26"/>
        <v>Diesel</v>
      </c>
      <c r="C94" t="str">
        <f t="shared" si="24"/>
        <v>UpM</v>
      </c>
      <c r="F94" t="s">
        <v>117</v>
      </c>
      <c r="G94" s="7">
        <v>391.14</v>
      </c>
      <c r="H94" s="7">
        <v>505.96</v>
      </c>
      <c r="I94" s="7">
        <v>135.94</v>
      </c>
      <c r="J94" s="7">
        <v>89.13</v>
      </c>
      <c r="K94" s="7">
        <v>3.98</v>
      </c>
      <c r="L94" s="7">
        <v>182.59</v>
      </c>
      <c r="M94" s="7">
        <v>1394.08</v>
      </c>
      <c r="N94" s="7">
        <v>84.99</v>
      </c>
      <c r="O94" s="7">
        <v>11.72</v>
      </c>
      <c r="P94" s="7">
        <v>1814.42</v>
      </c>
      <c r="Q94" s="7">
        <v>60.13</v>
      </c>
      <c r="R94" s="7">
        <v>2948.89</v>
      </c>
      <c r="S94" s="7">
        <v>21.11</v>
      </c>
      <c r="T94" s="7">
        <v>78.66</v>
      </c>
      <c r="U94" s="7">
        <v>91.67</v>
      </c>
      <c r="V94" s="7">
        <v>127.95</v>
      </c>
      <c r="W94" s="7">
        <v>3.85</v>
      </c>
      <c r="X94" s="7">
        <v>2198.73</v>
      </c>
      <c r="Y94" s="7">
        <v>72.569999999999993</v>
      </c>
      <c r="Z94" s="7">
        <v>30.38</v>
      </c>
      <c r="AA94" s="7">
        <v>17.850000000000001</v>
      </c>
      <c r="AB94" s="7">
        <v>10.31</v>
      </c>
      <c r="AC94" s="7">
        <v>11.03</v>
      </c>
      <c r="AD94" s="7">
        <v>173.31</v>
      </c>
      <c r="AE94" s="7">
        <v>110.94</v>
      </c>
      <c r="AF94" s="7">
        <v>587.37</v>
      </c>
      <c r="AG94" s="7">
        <v>305.42</v>
      </c>
      <c r="AH94" s="7">
        <v>219.33</v>
      </c>
      <c r="AI94" s="7">
        <v>66.63</v>
      </c>
      <c r="AJ94" s="7">
        <v>56.58</v>
      </c>
      <c r="AK94" s="7">
        <v>64.58</v>
      </c>
      <c r="AL94" s="7">
        <v>1134.77</v>
      </c>
      <c r="AM94" s="57">
        <f>AM$17*$S94/SUM($S$91:$S$94)</f>
        <v>4.8012267911907314</v>
      </c>
      <c r="AN94" s="57">
        <f t="shared" si="28"/>
        <v>58.770431391189327</v>
      </c>
      <c r="AO94" s="57">
        <f>AO$17*$S94/SUM($S$91:$S$94)</f>
        <v>1.3458854121981123</v>
      </c>
      <c r="AP94" s="57">
        <f t="shared" si="28"/>
        <v>73.029663096460538</v>
      </c>
      <c r="AQ94" s="57">
        <f t="shared" si="28"/>
        <v>15.937736462779508</v>
      </c>
      <c r="AS94" s="4"/>
    </row>
    <row r="95" spans="1:45">
      <c r="A95" t="str">
        <f t="shared" si="27"/>
        <v>Cars</v>
      </c>
      <c r="B95" t="str">
        <f t="shared" si="26"/>
        <v>Flexi Fuel</v>
      </c>
      <c r="C95" t="str">
        <f t="shared" si="24"/>
        <v>Exe</v>
      </c>
      <c r="E95" t="s">
        <v>42</v>
      </c>
      <c r="F95" t="s">
        <v>114</v>
      </c>
      <c r="G95" s="7"/>
      <c r="H95" s="7"/>
      <c r="I95" s="7"/>
      <c r="J95" s="7">
        <v>0.44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>
        <v>19.82</v>
      </c>
      <c r="AJ95" s="7"/>
      <c r="AK95" s="7"/>
      <c r="AL95" s="7"/>
      <c r="AM95" s="57"/>
      <c r="AN95" s="57"/>
      <c r="AO95" s="57"/>
      <c r="AP95" s="57"/>
      <c r="AQ95" s="57"/>
      <c r="AS95" s="4"/>
    </row>
    <row r="96" spans="1:45">
      <c r="A96" t="str">
        <f t="shared" si="27"/>
        <v>Cars</v>
      </c>
      <c r="B96" t="str">
        <f t="shared" si="26"/>
        <v>Flexi Fuel</v>
      </c>
      <c r="C96" t="str">
        <f t="shared" si="24"/>
        <v>LoM</v>
      </c>
      <c r="F96" t="s">
        <v>115</v>
      </c>
      <c r="G96" s="7"/>
      <c r="H96" s="7"/>
      <c r="I96" s="7"/>
      <c r="J96" s="7">
        <v>1.1399999999999999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>
        <v>72.78</v>
      </c>
      <c r="AJ96" s="7"/>
      <c r="AK96" s="7"/>
      <c r="AL96" s="7"/>
      <c r="AM96" s="57"/>
      <c r="AN96" s="57"/>
      <c r="AO96" s="57"/>
      <c r="AP96" s="57"/>
      <c r="AQ96" s="57"/>
      <c r="AS96" s="4"/>
    </row>
    <row r="97" spans="1:51">
      <c r="A97" t="str">
        <f t="shared" si="27"/>
        <v>Cars</v>
      </c>
      <c r="B97" t="str">
        <f t="shared" si="26"/>
        <v>Flexi Fuel</v>
      </c>
      <c r="C97" t="str">
        <f t="shared" si="24"/>
        <v>Sma</v>
      </c>
      <c r="F97" t="s">
        <v>116</v>
      </c>
      <c r="G97" s="7"/>
      <c r="H97" s="7"/>
      <c r="I97" s="7"/>
      <c r="J97" s="7">
        <v>1.1100000000000001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>
        <v>73.12</v>
      </c>
      <c r="AJ97" s="7"/>
      <c r="AK97" s="7"/>
      <c r="AL97" s="7"/>
      <c r="AM97" s="57"/>
      <c r="AN97" s="57"/>
      <c r="AO97" s="57"/>
      <c r="AP97" s="57"/>
      <c r="AQ97" s="57"/>
      <c r="AS97" s="4"/>
    </row>
    <row r="98" spans="1:51">
      <c r="A98" t="str">
        <f t="shared" si="27"/>
        <v>Cars</v>
      </c>
      <c r="B98" t="str">
        <f t="shared" si="26"/>
        <v>Flexi Fuel</v>
      </c>
      <c r="C98" t="str">
        <f t="shared" si="24"/>
        <v>UpM</v>
      </c>
      <c r="F98" t="s">
        <v>117</v>
      </c>
      <c r="G98" s="7"/>
      <c r="H98" s="7"/>
      <c r="I98" s="7"/>
      <c r="J98" s="7">
        <v>0.51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>
        <v>38.770000000000003</v>
      </c>
      <c r="AJ98" s="7"/>
      <c r="AK98" s="7"/>
      <c r="AL98" s="7"/>
      <c r="AM98" s="57"/>
      <c r="AN98" s="57"/>
      <c r="AO98" s="57"/>
      <c r="AP98" s="57"/>
      <c r="AQ98" s="57"/>
      <c r="AS98" s="4"/>
    </row>
    <row r="99" spans="1:51">
      <c r="A99" t="str">
        <f t="shared" si="27"/>
        <v>Cars</v>
      </c>
      <c r="B99" t="str">
        <f t="shared" si="26"/>
        <v>Gasoline</v>
      </c>
      <c r="C99" t="str">
        <f t="shared" si="24"/>
        <v>Exe</v>
      </c>
      <c r="E99" t="s">
        <v>37</v>
      </c>
      <c r="F99" t="s">
        <v>114</v>
      </c>
      <c r="G99" s="7">
        <v>192.76</v>
      </c>
      <c r="H99" s="7">
        <v>149.02000000000001</v>
      </c>
      <c r="I99" s="7">
        <v>52.89</v>
      </c>
      <c r="J99" s="7">
        <v>805.57</v>
      </c>
      <c r="K99" s="7">
        <v>23.27</v>
      </c>
      <c r="L99" s="7">
        <v>134.5</v>
      </c>
      <c r="M99" s="7">
        <v>3124.93</v>
      </c>
      <c r="N99" s="7">
        <v>110.06</v>
      </c>
      <c r="O99" s="7">
        <v>56.61</v>
      </c>
      <c r="P99" s="7">
        <v>1144.8</v>
      </c>
      <c r="Q99" s="7">
        <v>313.37</v>
      </c>
      <c r="R99" s="7">
        <v>509.92</v>
      </c>
      <c r="S99" s="7">
        <v>233.41</v>
      </c>
      <c r="T99" s="7">
        <v>27.39</v>
      </c>
      <c r="U99" s="7">
        <v>66.040000000000006</v>
      </c>
      <c r="V99" s="7">
        <v>102.17</v>
      </c>
      <c r="W99" s="7">
        <v>30.63</v>
      </c>
      <c r="X99" s="7">
        <v>470.76</v>
      </c>
      <c r="Y99" s="7">
        <v>158.56</v>
      </c>
      <c r="Z99" s="7">
        <v>27.25</v>
      </c>
      <c r="AA99" s="7">
        <v>64.510000000000005</v>
      </c>
      <c r="AB99" s="7">
        <v>7.74</v>
      </c>
      <c r="AC99" s="7">
        <v>3.28</v>
      </c>
      <c r="AD99" s="7">
        <v>969.7</v>
      </c>
      <c r="AE99" s="7">
        <v>483.99</v>
      </c>
      <c r="AF99" s="7">
        <v>400.48</v>
      </c>
      <c r="AG99" s="7">
        <v>47.07</v>
      </c>
      <c r="AH99" s="7">
        <v>88.69</v>
      </c>
      <c r="AI99" s="7">
        <v>1515.46</v>
      </c>
      <c r="AJ99" s="7">
        <v>23.4</v>
      </c>
      <c r="AK99" s="7">
        <v>48.16</v>
      </c>
      <c r="AL99" s="7">
        <v>2029.67</v>
      </c>
      <c r="AM99" s="57">
        <f>AM$19*$S99/SUM($S$99:$S$102)</f>
        <v>7.4709744401183817</v>
      </c>
      <c r="AN99" s="57">
        <f>AN$19*$T99/SUM($T$99:$T$102)</f>
        <v>11.081003780669596</v>
      </c>
      <c r="AO99" s="57">
        <f>AO$19*$S99/SUM($S$99:$S$102)</f>
        <v>3.6577774362493378</v>
      </c>
      <c r="AP99" s="57">
        <f>AP$19*$T99/SUM($T$99:$T$102)</f>
        <v>20.057508223494811</v>
      </c>
      <c r="AQ99" s="57">
        <f>AQ$19*$T99/SUM($T$99:$T$102)</f>
        <v>3.0143481281586237</v>
      </c>
      <c r="AS99" s="4"/>
    </row>
    <row r="100" spans="1:51">
      <c r="A100" t="str">
        <f t="shared" si="27"/>
        <v>Cars</v>
      </c>
      <c r="B100" t="str">
        <f t="shared" si="26"/>
        <v>Gasoline</v>
      </c>
      <c r="C100" t="str">
        <f t="shared" si="24"/>
        <v>LoM</v>
      </c>
      <c r="F100" t="s">
        <v>115</v>
      </c>
      <c r="G100" s="7">
        <v>488.15</v>
      </c>
      <c r="H100" s="7">
        <v>430.66</v>
      </c>
      <c r="I100" s="7">
        <v>373.82</v>
      </c>
      <c r="J100" s="7">
        <v>1067.5999999999999</v>
      </c>
      <c r="K100" s="7">
        <v>179.24</v>
      </c>
      <c r="L100" s="7">
        <v>647.79999999999995</v>
      </c>
      <c r="M100" s="7">
        <v>9395.2999999999993</v>
      </c>
      <c r="N100" s="7">
        <v>631.03</v>
      </c>
      <c r="O100" s="7">
        <v>127.94</v>
      </c>
      <c r="P100" s="7">
        <v>3931.95</v>
      </c>
      <c r="Q100" s="7">
        <v>929.39</v>
      </c>
      <c r="R100" s="7">
        <v>2494.9299999999998</v>
      </c>
      <c r="S100" s="7">
        <v>1293.42</v>
      </c>
      <c r="T100" s="7">
        <v>176.74</v>
      </c>
      <c r="U100" s="7">
        <v>431.55</v>
      </c>
      <c r="V100" s="7">
        <v>603.86</v>
      </c>
      <c r="W100" s="7">
        <v>69.23</v>
      </c>
      <c r="X100" s="7">
        <v>2383.06</v>
      </c>
      <c r="Y100" s="7">
        <v>345.81</v>
      </c>
      <c r="Z100" s="7">
        <v>34</v>
      </c>
      <c r="AA100" s="7">
        <v>141.06</v>
      </c>
      <c r="AB100" s="7">
        <v>54.68</v>
      </c>
      <c r="AC100" s="7">
        <v>20.66</v>
      </c>
      <c r="AD100" s="7">
        <v>1653</v>
      </c>
      <c r="AE100" s="7">
        <v>413.44</v>
      </c>
      <c r="AF100" s="7">
        <v>2314.36</v>
      </c>
      <c r="AG100" s="7">
        <v>243.49</v>
      </c>
      <c r="AH100" s="7">
        <v>560.16999999999996</v>
      </c>
      <c r="AI100" s="7">
        <v>951.22</v>
      </c>
      <c r="AJ100" s="7">
        <v>168.48</v>
      </c>
      <c r="AK100" s="7">
        <v>222.29</v>
      </c>
      <c r="AL100" s="7">
        <v>5885.71</v>
      </c>
      <c r="AM100" s="57">
        <f t="shared" ref="AM100:AO102" si="29">AM$19*$S100/SUM($S$99:$S$102)</f>
        <v>41.399716208979555</v>
      </c>
      <c r="AN100" s="57">
        <f t="shared" ref="AN100:AQ102" si="30">AN$19*$T100/SUM($T$99:$T$102)</f>
        <v>71.502614391951241</v>
      </c>
      <c r="AO100" s="57">
        <f t="shared" si="29"/>
        <v>20.269236500551042</v>
      </c>
      <c r="AP100" s="57">
        <f t="shared" si="30"/>
        <v>129.42548387807494</v>
      </c>
      <c r="AQ100" s="57">
        <f t="shared" si="30"/>
        <v>19.45074436548942</v>
      </c>
      <c r="AS100" s="4"/>
    </row>
    <row r="101" spans="1:51">
      <c r="A101" t="str">
        <f t="shared" si="27"/>
        <v>Cars</v>
      </c>
      <c r="B101" t="str">
        <f t="shared" si="26"/>
        <v>Gasoline</v>
      </c>
      <c r="C101" t="str">
        <f t="shared" si="24"/>
        <v>Sma</v>
      </c>
      <c r="F101" t="s">
        <v>116</v>
      </c>
      <c r="G101" s="7">
        <v>1132.6600000000001</v>
      </c>
      <c r="H101" s="7">
        <v>1284.54</v>
      </c>
      <c r="I101" s="7">
        <v>958.71</v>
      </c>
      <c r="J101" s="7">
        <v>972.29</v>
      </c>
      <c r="K101" s="7">
        <v>195.71</v>
      </c>
      <c r="L101" s="7">
        <v>2212.25</v>
      </c>
      <c r="M101" s="7">
        <v>13429.25</v>
      </c>
      <c r="N101" s="7">
        <v>669.17</v>
      </c>
      <c r="O101" s="7">
        <v>65.400000000000006</v>
      </c>
      <c r="P101" s="7">
        <v>3981.04</v>
      </c>
      <c r="Q101" s="7">
        <v>642.52</v>
      </c>
      <c r="R101" s="7">
        <v>8331.68</v>
      </c>
      <c r="S101" s="7">
        <v>3046.65</v>
      </c>
      <c r="T101" s="7">
        <v>659.66</v>
      </c>
      <c r="U101" s="7">
        <v>1668.32</v>
      </c>
      <c r="V101" s="7">
        <v>450.26</v>
      </c>
      <c r="W101" s="7">
        <v>35.39</v>
      </c>
      <c r="X101" s="7">
        <v>16337.15</v>
      </c>
      <c r="Y101" s="7">
        <v>495.7</v>
      </c>
      <c r="Z101" s="7">
        <v>45.08</v>
      </c>
      <c r="AA101" s="7">
        <v>55.23</v>
      </c>
      <c r="AB101" s="7">
        <v>140.24</v>
      </c>
      <c r="AC101" s="7">
        <v>140.15</v>
      </c>
      <c r="AD101" s="7">
        <v>2806</v>
      </c>
      <c r="AE101" s="7">
        <v>457.83</v>
      </c>
      <c r="AF101" s="7">
        <v>6764.32</v>
      </c>
      <c r="AG101" s="7">
        <v>2169.2600000000002</v>
      </c>
      <c r="AH101" s="7">
        <v>2666.51</v>
      </c>
      <c r="AI101" s="7">
        <v>579.42999999999995</v>
      </c>
      <c r="AJ101" s="7">
        <v>438.73</v>
      </c>
      <c r="AK101" s="7">
        <v>813.03</v>
      </c>
      <c r="AL101" s="7">
        <v>9544.6200000000008</v>
      </c>
      <c r="AM101" s="57">
        <f t="shared" si="29"/>
        <v>97.517005603815889</v>
      </c>
      <c r="AN101" s="57">
        <f t="shared" si="30"/>
        <v>266.87458758512247</v>
      </c>
      <c r="AO101" s="57">
        <f t="shared" si="29"/>
        <v>47.744173883505617</v>
      </c>
      <c r="AP101" s="57">
        <f t="shared" si="30"/>
        <v>483.06447151188695</v>
      </c>
      <c r="AQ101" s="57">
        <f t="shared" si="30"/>
        <v>72.597476678390564</v>
      </c>
      <c r="AS101" s="4"/>
    </row>
    <row r="102" spans="1:51">
      <c r="A102" t="str">
        <f t="shared" si="27"/>
        <v>Cars</v>
      </c>
      <c r="B102" t="str">
        <f t="shared" si="26"/>
        <v>Gasoline</v>
      </c>
      <c r="C102" t="str">
        <f t="shared" si="24"/>
        <v>UpM</v>
      </c>
      <c r="F102" t="s">
        <v>117</v>
      </c>
      <c r="G102" s="7">
        <v>218.87</v>
      </c>
      <c r="H102" s="7">
        <v>193.1</v>
      </c>
      <c r="I102" s="7">
        <v>167.61</v>
      </c>
      <c r="J102" s="7">
        <v>478.68</v>
      </c>
      <c r="K102" s="7">
        <v>80.37</v>
      </c>
      <c r="L102" s="7">
        <v>290.45</v>
      </c>
      <c r="M102" s="7">
        <v>4212.6000000000004</v>
      </c>
      <c r="N102" s="7">
        <v>282.94</v>
      </c>
      <c r="O102" s="7">
        <v>57.36</v>
      </c>
      <c r="P102" s="7">
        <v>1619.21</v>
      </c>
      <c r="Q102" s="7">
        <v>416.71</v>
      </c>
      <c r="R102" s="7">
        <v>1118.6600000000001</v>
      </c>
      <c r="S102" s="7">
        <v>492.7</v>
      </c>
      <c r="T102" s="7">
        <v>79.25</v>
      </c>
      <c r="U102" s="7">
        <v>193.5</v>
      </c>
      <c r="V102" s="7">
        <v>246.68</v>
      </c>
      <c r="W102" s="7">
        <v>31.04</v>
      </c>
      <c r="X102" s="7">
        <v>1068.5</v>
      </c>
      <c r="Y102" s="7">
        <v>155.05000000000001</v>
      </c>
      <c r="Z102" s="7">
        <v>14.76</v>
      </c>
      <c r="AA102" s="7">
        <v>63.25</v>
      </c>
      <c r="AB102" s="7">
        <v>24.52</v>
      </c>
      <c r="AC102" s="7">
        <v>9.26</v>
      </c>
      <c r="AD102" s="7">
        <v>741.3</v>
      </c>
      <c r="AE102" s="7">
        <v>229.6</v>
      </c>
      <c r="AF102" s="7">
        <v>1037.83</v>
      </c>
      <c r="AG102" s="7">
        <v>109.17</v>
      </c>
      <c r="AH102" s="7">
        <v>251.16</v>
      </c>
      <c r="AI102" s="7">
        <v>419.6</v>
      </c>
      <c r="AJ102" s="7">
        <v>75.540000000000006</v>
      </c>
      <c r="AK102" s="7">
        <v>99.67</v>
      </c>
      <c r="AL102" s="7">
        <v>2638.99</v>
      </c>
      <c r="AM102" s="57">
        <f t="shared" si="29"/>
        <v>15.770314496578237</v>
      </c>
      <c r="AN102" s="57">
        <f t="shared" si="30"/>
        <v>32.061684907559894</v>
      </c>
      <c r="AO102" s="57">
        <f t="shared" si="29"/>
        <v>7.7211213865731922</v>
      </c>
      <c r="AP102" s="57">
        <f t="shared" si="30"/>
        <v>58.034228795617508</v>
      </c>
      <c r="AQ102" s="57">
        <f t="shared" si="30"/>
        <v>8.7216900020653867</v>
      </c>
      <c r="AS102" s="4"/>
    </row>
    <row r="103" spans="1:51">
      <c r="A103" t="str">
        <f t="shared" si="27"/>
        <v>Cars</v>
      </c>
      <c r="B103" t="str">
        <f t="shared" si="26"/>
        <v>LPG</v>
      </c>
      <c r="C103" t="str">
        <f t="shared" si="24"/>
        <v>Exe</v>
      </c>
      <c r="E103" t="s">
        <v>38</v>
      </c>
      <c r="F103" t="s">
        <v>114</v>
      </c>
      <c r="G103" s="7"/>
      <c r="H103" s="7">
        <v>4.91</v>
      </c>
      <c r="I103" s="7">
        <v>13.46</v>
      </c>
      <c r="J103" s="7"/>
      <c r="K103" s="7"/>
      <c r="L103" s="7"/>
      <c r="M103" s="7">
        <v>55.87</v>
      </c>
      <c r="N103" s="4">
        <f>$N$20*(M103/SUM($M$103:$M$106))</f>
        <v>1.9167789818072382E-3</v>
      </c>
      <c r="O103" s="7"/>
      <c r="P103" s="7"/>
      <c r="Q103" s="7"/>
      <c r="R103" s="7">
        <v>29.3</v>
      </c>
      <c r="S103" s="7">
        <v>1.25</v>
      </c>
      <c r="T103" s="7">
        <v>6.54</v>
      </c>
      <c r="U103" s="7">
        <v>0.65</v>
      </c>
      <c r="V103" s="7">
        <v>0.12</v>
      </c>
      <c r="W103" s="7"/>
      <c r="X103" s="7">
        <v>289.5</v>
      </c>
      <c r="Y103" s="7"/>
      <c r="Z103" s="7"/>
      <c r="AA103" s="7">
        <v>2.13</v>
      </c>
      <c r="AB103" s="7">
        <v>1.52</v>
      </c>
      <c r="AC103" s="7"/>
      <c r="AD103" s="7">
        <v>28.89</v>
      </c>
      <c r="AE103" s="7"/>
      <c r="AF103" s="7">
        <v>339.28</v>
      </c>
      <c r="AG103" s="7">
        <v>5.2</v>
      </c>
      <c r="AH103" s="7">
        <v>29.09</v>
      </c>
      <c r="AI103" s="7"/>
      <c r="AJ103" s="7"/>
      <c r="AK103" s="7">
        <v>7.38</v>
      </c>
      <c r="AL103" s="7">
        <v>3.56</v>
      </c>
      <c r="AM103" s="57"/>
      <c r="AN103" s="57"/>
      <c r="AO103" s="57"/>
      <c r="AP103" s="57">
        <f>AP$20*$T103/SUM($T$103:$T$106)</f>
        <v>33.504479861051095</v>
      </c>
      <c r="AQ103" s="57">
        <f>AQ$20*$T103/SUM($T$103:$T$106)</f>
        <v>1.3117340122350234</v>
      </c>
      <c r="AS103" s="4"/>
    </row>
    <row r="104" spans="1:51">
      <c r="A104" t="str">
        <f t="shared" si="27"/>
        <v>Cars</v>
      </c>
      <c r="B104" t="str">
        <f t="shared" si="26"/>
        <v>LPG</v>
      </c>
      <c r="C104" t="str">
        <f t="shared" si="24"/>
        <v>LoM</v>
      </c>
      <c r="F104" t="s">
        <v>115</v>
      </c>
      <c r="G104" s="7"/>
      <c r="H104" s="7">
        <v>12.76</v>
      </c>
      <c r="I104" s="7">
        <v>34.979999999999997</v>
      </c>
      <c r="J104" s="7"/>
      <c r="K104" s="7"/>
      <c r="L104" s="7"/>
      <c r="M104" s="7">
        <v>145.24</v>
      </c>
      <c r="N104" s="4">
        <f>$N$20*(M104/SUM($M$103:$M$106))</f>
        <v>4.9828705802341736E-3</v>
      </c>
      <c r="O104" s="7"/>
      <c r="P104" s="7"/>
      <c r="Q104" s="7"/>
      <c r="R104" s="7">
        <v>76.17</v>
      </c>
      <c r="S104" s="7">
        <v>2.48</v>
      </c>
      <c r="T104" s="7">
        <v>17.010000000000002</v>
      </c>
      <c r="U104" s="7">
        <v>1.7</v>
      </c>
      <c r="V104" s="7">
        <v>0.23</v>
      </c>
      <c r="W104" s="7"/>
      <c r="X104" s="7">
        <v>752.55</v>
      </c>
      <c r="Y104" s="7"/>
      <c r="Z104" s="7"/>
      <c r="AA104" s="7">
        <v>5.54</v>
      </c>
      <c r="AB104" s="7">
        <v>3.95</v>
      </c>
      <c r="AC104" s="7"/>
      <c r="AD104" s="7">
        <v>75.099999999999994</v>
      </c>
      <c r="AE104" s="7"/>
      <c r="AF104" s="7">
        <v>881.96</v>
      </c>
      <c r="AG104" s="7">
        <v>13.52</v>
      </c>
      <c r="AH104" s="7">
        <v>75.63</v>
      </c>
      <c r="AI104" s="7"/>
      <c r="AJ104" s="7"/>
      <c r="AK104" s="7">
        <v>19.18</v>
      </c>
      <c r="AL104" s="7">
        <v>9.25</v>
      </c>
      <c r="AM104" s="57"/>
      <c r="AN104" s="57"/>
      <c r="AO104" s="57"/>
      <c r="AP104" s="57">
        <f t="shared" ref="AP104:AQ106" si="31">AP$20*$T104/SUM($T$103:$T$106)</f>
        <v>87.142385693651249</v>
      </c>
      <c r="AQ104" s="57">
        <f t="shared" si="31"/>
        <v>3.4117118575103591</v>
      </c>
      <c r="AS104" s="4"/>
    </row>
    <row r="105" spans="1:51">
      <c r="A105" t="str">
        <f t="shared" si="27"/>
        <v>Cars</v>
      </c>
      <c r="B105" t="str">
        <f t="shared" si="26"/>
        <v>LPG</v>
      </c>
      <c r="C105" t="str">
        <f t="shared" si="24"/>
        <v>Sma</v>
      </c>
      <c r="F105" t="s">
        <v>116</v>
      </c>
      <c r="G105" s="7"/>
      <c r="H105" s="7">
        <v>12.46</v>
      </c>
      <c r="I105" s="7">
        <v>34.17</v>
      </c>
      <c r="J105" s="7"/>
      <c r="K105" s="7"/>
      <c r="L105" s="7"/>
      <c r="M105" s="7">
        <v>141.84</v>
      </c>
      <c r="N105" s="4">
        <f>$N$20*(M105/SUM($M$103:$M$106))</f>
        <v>4.8662239266071003E-3</v>
      </c>
      <c r="O105" s="7"/>
      <c r="P105" s="7"/>
      <c r="Q105" s="7"/>
      <c r="R105" s="7">
        <v>74.38</v>
      </c>
      <c r="S105" s="7">
        <v>1.98</v>
      </c>
      <c r="T105" s="7">
        <v>16.61</v>
      </c>
      <c r="U105" s="7">
        <v>1.66</v>
      </c>
      <c r="V105" s="7">
        <v>0.1</v>
      </c>
      <c r="W105" s="7"/>
      <c r="X105" s="7">
        <v>734.93</v>
      </c>
      <c r="Y105" s="7"/>
      <c r="Z105" s="7"/>
      <c r="AA105" s="7">
        <v>5.41</v>
      </c>
      <c r="AB105" s="7">
        <v>3.86</v>
      </c>
      <c r="AC105" s="7"/>
      <c r="AD105" s="7">
        <v>73.34</v>
      </c>
      <c r="AE105" s="7"/>
      <c r="AF105" s="7">
        <v>861.31</v>
      </c>
      <c r="AG105" s="7">
        <v>13.21</v>
      </c>
      <c r="AH105" s="7">
        <v>73.86</v>
      </c>
      <c r="AI105" s="7"/>
      <c r="AJ105" s="7"/>
      <c r="AK105" s="7">
        <v>18.73</v>
      </c>
      <c r="AL105" s="7">
        <v>9.0399999999999991</v>
      </c>
      <c r="AM105" s="57"/>
      <c r="AN105" s="57"/>
      <c r="AO105" s="57"/>
      <c r="AP105" s="57">
        <f>AP$20*$T105/SUM($T$103:$T$106)</f>
        <v>85.093182032424878</v>
      </c>
      <c r="AQ105" s="57">
        <f t="shared" si="31"/>
        <v>3.3314834775571462</v>
      </c>
      <c r="AS105" s="4"/>
    </row>
    <row r="106" spans="1:51">
      <c r="A106" t="str">
        <f t="shared" si="27"/>
        <v>Cars</v>
      </c>
      <c r="B106" t="str">
        <f t="shared" si="26"/>
        <v>LPG</v>
      </c>
      <c r="C106" t="str">
        <f t="shared" si="24"/>
        <v>UpM</v>
      </c>
      <c r="F106" t="s">
        <v>117</v>
      </c>
      <c r="G106" s="7"/>
      <c r="H106" s="7">
        <v>5.72</v>
      </c>
      <c r="I106" s="7">
        <v>15.69</v>
      </c>
      <c r="J106" s="7"/>
      <c r="K106" s="7"/>
      <c r="L106" s="7"/>
      <c r="M106" s="7">
        <v>65.12</v>
      </c>
      <c r="N106" s="4">
        <f>$N$20*(M106/SUM($M$103:$M$106))</f>
        <v>2.2341264953514833E-3</v>
      </c>
      <c r="O106" s="7"/>
      <c r="P106" s="7"/>
      <c r="Q106" s="7"/>
      <c r="R106" s="7">
        <v>34.15</v>
      </c>
      <c r="S106" s="7">
        <v>1.17</v>
      </c>
      <c r="T106" s="7">
        <v>7.63</v>
      </c>
      <c r="U106" s="7">
        <v>0.76</v>
      </c>
      <c r="V106" s="7">
        <v>0.17</v>
      </c>
      <c r="W106" s="7"/>
      <c r="X106" s="7">
        <v>337.42</v>
      </c>
      <c r="Y106" s="7"/>
      <c r="Z106" s="7"/>
      <c r="AA106" s="7">
        <v>2.4900000000000002</v>
      </c>
      <c r="AB106" s="7">
        <v>1.77</v>
      </c>
      <c r="AC106" s="7"/>
      <c r="AD106" s="7">
        <v>33.67</v>
      </c>
      <c r="AE106" s="7"/>
      <c r="AF106" s="7">
        <v>395.45</v>
      </c>
      <c r="AG106" s="7">
        <v>6.06</v>
      </c>
      <c r="AH106" s="7">
        <v>33.909999999999997</v>
      </c>
      <c r="AI106" s="7"/>
      <c r="AJ106" s="7"/>
      <c r="AK106" s="7">
        <v>8.6</v>
      </c>
      <c r="AL106" s="7">
        <v>4.1500000000000004</v>
      </c>
      <c r="AM106" s="57"/>
      <c r="AN106" s="57"/>
      <c r="AO106" s="57"/>
      <c r="AP106" s="57">
        <f t="shared" si="31"/>
        <v>39.088559837892944</v>
      </c>
      <c r="AQ106" s="57">
        <f t="shared" si="31"/>
        <v>1.530356347607527</v>
      </c>
      <c r="AS106" s="4"/>
    </row>
    <row r="107" spans="1:51">
      <c r="A107" t="str">
        <f t="shared" si="27"/>
        <v>Cars</v>
      </c>
      <c r="B107" t="str">
        <f t="shared" si="26"/>
        <v>Other</v>
      </c>
      <c r="C107" t="str">
        <f t="shared" si="24"/>
        <v>Exe</v>
      </c>
      <c r="E107" t="s">
        <v>46</v>
      </c>
      <c r="F107" t="s">
        <v>114</v>
      </c>
      <c r="G107" s="7"/>
      <c r="H107" s="7"/>
      <c r="I107" s="7"/>
      <c r="J107" s="7"/>
      <c r="K107" s="7"/>
      <c r="L107" s="7">
        <v>0.68</v>
      </c>
      <c r="M107" s="7"/>
      <c r="N107" s="7">
        <v>0.02</v>
      </c>
      <c r="O107" s="7"/>
      <c r="P107" s="7"/>
      <c r="Q107" s="7"/>
      <c r="R107" s="7"/>
      <c r="S107" s="7"/>
      <c r="T107" s="7"/>
      <c r="U107" s="7"/>
      <c r="V107" s="7"/>
      <c r="W107" s="7">
        <v>0.14000000000000001</v>
      </c>
      <c r="X107" s="7"/>
      <c r="Y107" s="7"/>
      <c r="Z107" s="7"/>
      <c r="AA107" s="7"/>
      <c r="AB107" s="7"/>
      <c r="AC107" s="7"/>
      <c r="AD107" s="7">
        <v>7.67</v>
      </c>
      <c r="AE107" s="7"/>
      <c r="AF107" s="7">
        <v>51.21</v>
      </c>
      <c r="AG107" s="7">
        <v>1.1000000000000001</v>
      </c>
      <c r="AH107" s="7"/>
      <c r="AI107" s="7">
        <v>1.88</v>
      </c>
      <c r="AJ107" s="7"/>
      <c r="AK107" s="7"/>
      <c r="AL107" s="7">
        <v>0.27</v>
      </c>
      <c r="AM107" s="57"/>
      <c r="AN107" s="57"/>
      <c r="AO107" s="57"/>
      <c r="AP107" s="57"/>
      <c r="AQ107" s="57"/>
      <c r="AS107" s="4"/>
    </row>
    <row r="108" spans="1:51">
      <c r="A108" t="str">
        <f t="shared" si="27"/>
        <v>Cars</v>
      </c>
      <c r="B108" t="str">
        <f t="shared" si="26"/>
        <v>Other</v>
      </c>
      <c r="C108" t="str">
        <f t="shared" si="24"/>
        <v>LoM</v>
      </c>
      <c r="F108" t="s">
        <v>115</v>
      </c>
      <c r="G108" s="7"/>
      <c r="H108" s="7"/>
      <c r="I108" s="7"/>
      <c r="J108" s="7"/>
      <c r="K108" s="7"/>
      <c r="L108" s="7">
        <v>1.78</v>
      </c>
      <c r="M108" s="7"/>
      <c r="N108" s="7">
        <v>0.14000000000000001</v>
      </c>
      <c r="O108" s="7"/>
      <c r="P108" s="7"/>
      <c r="Q108" s="7"/>
      <c r="R108" s="7"/>
      <c r="S108" s="7"/>
      <c r="T108" s="7"/>
      <c r="U108" s="7"/>
      <c r="V108" s="7"/>
      <c r="W108" s="7">
        <v>0.14000000000000001</v>
      </c>
      <c r="X108" s="7"/>
      <c r="Y108" s="7"/>
      <c r="Z108" s="7"/>
      <c r="AA108" s="7"/>
      <c r="AB108" s="7"/>
      <c r="AC108" s="7"/>
      <c r="AD108" s="7">
        <v>19.93</v>
      </c>
      <c r="AE108" s="7"/>
      <c r="AF108" s="7">
        <v>133.11000000000001</v>
      </c>
      <c r="AG108" s="7">
        <v>2.85</v>
      </c>
      <c r="AH108" s="7"/>
      <c r="AI108" s="7">
        <v>6.91</v>
      </c>
      <c r="AJ108" s="7"/>
      <c r="AK108" s="7"/>
      <c r="AL108" s="7">
        <v>0.71</v>
      </c>
      <c r="AM108" s="57"/>
      <c r="AN108" s="57"/>
      <c r="AO108" s="57"/>
      <c r="AP108" s="57"/>
      <c r="AQ108" s="57"/>
      <c r="AS108" s="4"/>
    </row>
    <row r="109" spans="1:51">
      <c r="A109" t="str">
        <f t="shared" si="27"/>
        <v>Cars</v>
      </c>
      <c r="B109" t="str">
        <f t="shared" si="26"/>
        <v>Other</v>
      </c>
      <c r="C109" t="str">
        <f t="shared" si="24"/>
        <v>Sma</v>
      </c>
      <c r="F109" t="s">
        <v>116</v>
      </c>
      <c r="G109" s="7"/>
      <c r="H109" s="7"/>
      <c r="I109" s="7"/>
      <c r="J109" s="7"/>
      <c r="K109" s="7"/>
      <c r="L109" s="7">
        <v>1.74</v>
      </c>
      <c r="M109" s="7"/>
      <c r="N109" s="7">
        <v>0.12</v>
      </c>
      <c r="O109" s="7"/>
      <c r="P109" s="7"/>
      <c r="Q109" s="7"/>
      <c r="R109" s="7"/>
      <c r="S109" s="7"/>
      <c r="T109" s="7"/>
      <c r="U109" s="7"/>
      <c r="V109" s="7"/>
      <c r="W109" s="7">
        <v>0.14000000000000001</v>
      </c>
      <c r="X109" s="7"/>
      <c r="Y109" s="7"/>
      <c r="Z109" s="7"/>
      <c r="AA109" s="7"/>
      <c r="AB109" s="7"/>
      <c r="AC109" s="7"/>
      <c r="AD109" s="7">
        <v>19.46</v>
      </c>
      <c r="AE109" s="7"/>
      <c r="AF109" s="7">
        <v>130</v>
      </c>
      <c r="AG109" s="7">
        <v>2.78</v>
      </c>
      <c r="AH109" s="7"/>
      <c r="AI109" s="7">
        <v>6.94</v>
      </c>
      <c r="AJ109" s="7"/>
      <c r="AK109" s="7"/>
      <c r="AL109" s="7">
        <v>0.7</v>
      </c>
      <c r="AM109" s="57"/>
      <c r="AN109" s="57"/>
      <c r="AO109" s="57"/>
      <c r="AP109" s="57"/>
      <c r="AQ109" s="57"/>
      <c r="AS109" s="4"/>
    </row>
    <row r="110" spans="1:51">
      <c r="A110" t="str">
        <f t="shared" si="27"/>
        <v>Cars</v>
      </c>
      <c r="B110" t="str">
        <f t="shared" si="26"/>
        <v>Other</v>
      </c>
      <c r="C110" t="str">
        <f t="shared" si="24"/>
        <v>UpM</v>
      </c>
      <c r="F110" t="s">
        <v>117</v>
      </c>
      <c r="G110" s="7"/>
      <c r="H110" s="7"/>
      <c r="I110" s="7"/>
      <c r="J110" s="7"/>
      <c r="K110" s="7"/>
      <c r="L110" s="7">
        <v>0.8</v>
      </c>
      <c r="M110" s="7"/>
      <c r="N110" s="7">
        <v>0.06</v>
      </c>
      <c r="O110" s="7"/>
      <c r="P110" s="7"/>
      <c r="Q110" s="7"/>
      <c r="R110" s="7"/>
      <c r="S110" s="7"/>
      <c r="T110" s="7"/>
      <c r="U110" s="7"/>
      <c r="V110" s="7"/>
      <c r="W110" s="7">
        <v>0.14000000000000001</v>
      </c>
      <c r="X110" s="7"/>
      <c r="Y110" s="7"/>
      <c r="Z110" s="7"/>
      <c r="AA110" s="7"/>
      <c r="AB110" s="7"/>
      <c r="AC110" s="7"/>
      <c r="AD110" s="7">
        <v>8.94</v>
      </c>
      <c r="AE110" s="7"/>
      <c r="AF110" s="7">
        <v>59.68</v>
      </c>
      <c r="AG110" s="7">
        <v>1.28</v>
      </c>
      <c r="AH110" s="7"/>
      <c r="AI110" s="7">
        <v>3.68</v>
      </c>
      <c r="AJ110" s="7"/>
      <c r="AK110" s="7"/>
      <c r="AL110" s="7">
        <v>0.32</v>
      </c>
      <c r="AM110" s="57"/>
      <c r="AN110" s="57"/>
      <c r="AO110" s="57"/>
      <c r="AP110" s="57"/>
      <c r="AQ110" s="57"/>
      <c r="AS110" s="4"/>
    </row>
    <row r="112" spans="1:51">
      <c r="F112" s="10" t="s">
        <v>62</v>
      </c>
      <c r="AS112" s="10" t="s">
        <v>64</v>
      </c>
      <c r="AT112" s="12"/>
      <c r="AU112" s="13"/>
      <c r="AV112" s="13"/>
      <c r="AW112" s="13"/>
      <c r="AX112" s="13"/>
      <c r="AY112" s="13"/>
    </row>
    <row r="113" spans="4:51" ht="14.65" thickBot="1">
      <c r="D113" s="14" t="s">
        <v>54</v>
      </c>
      <c r="E113" s="14" t="s">
        <v>60</v>
      </c>
      <c r="F113" s="14" t="s">
        <v>61</v>
      </c>
      <c r="G113" s="15" t="str">
        <f t="shared" ref="G113:AL113" si="32">G78</f>
        <v>AT</v>
      </c>
      <c r="H113" s="15" t="str">
        <f t="shared" si="32"/>
        <v>BE</v>
      </c>
      <c r="I113" s="15" t="str">
        <f t="shared" si="32"/>
        <v>BG</v>
      </c>
      <c r="J113" s="15" t="str">
        <f t="shared" si="32"/>
        <v>CH</v>
      </c>
      <c r="K113" s="15" t="str">
        <f t="shared" si="32"/>
        <v>CY</v>
      </c>
      <c r="L113" s="15" t="str">
        <f t="shared" si="32"/>
        <v>CZ</v>
      </c>
      <c r="M113" s="15" t="str">
        <f t="shared" si="32"/>
        <v>DE</v>
      </c>
      <c r="N113" s="15" t="str">
        <f t="shared" si="32"/>
        <v>DK</v>
      </c>
      <c r="O113" s="15" t="str">
        <f t="shared" si="32"/>
        <v>EE</v>
      </c>
      <c r="P113" s="15" t="str">
        <f t="shared" si="32"/>
        <v>ES</v>
      </c>
      <c r="Q113" s="15" t="str">
        <f t="shared" si="32"/>
        <v>FI</v>
      </c>
      <c r="R113" s="15" t="str">
        <f t="shared" si="32"/>
        <v>FR</v>
      </c>
      <c r="S113" s="15" t="str">
        <f t="shared" si="32"/>
        <v>EL</v>
      </c>
      <c r="T113" s="15" t="str">
        <f t="shared" si="32"/>
        <v>HR</v>
      </c>
      <c r="U113" s="15" t="str">
        <f t="shared" si="32"/>
        <v>HU</v>
      </c>
      <c r="V113" s="15" t="str">
        <f t="shared" si="32"/>
        <v>IE</v>
      </c>
      <c r="W113" s="15" t="str">
        <f t="shared" si="32"/>
        <v>IS</v>
      </c>
      <c r="X113" s="15" t="str">
        <f t="shared" si="32"/>
        <v>IT</v>
      </c>
      <c r="Y113" s="15" t="str">
        <f t="shared" si="32"/>
        <v>LT</v>
      </c>
      <c r="Z113" s="15" t="str">
        <f t="shared" si="32"/>
        <v>LU</v>
      </c>
      <c r="AA113" s="15" t="str">
        <f t="shared" si="32"/>
        <v>LV</v>
      </c>
      <c r="AB113" s="15" t="str">
        <f t="shared" si="32"/>
        <v>MK</v>
      </c>
      <c r="AC113" s="15" t="str">
        <f t="shared" si="32"/>
        <v>MT</v>
      </c>
      <c r="AD113" s="15" t="str">
        <f t="shared" si="32"/>
        <v>NL</v>
      </c>
      <c r="AE113" s="15" t="str">
        <f t="shared" si="32"/>
        <v>NO</v>
      </c>
      <c r="AF113" s="15" t="str">
        <f t="shared" si="32"/>
        <v>PL</v>
      </c>
      <c r="AG113" s="15" t="str">
        <f t="shared" si="32"/>
        <v>PT</v>
      </c>
      <c r="AH113" s="15" t="str">
        <f t="shared" si="32"/>
        <v>RO</v>
      </c>
      <c r="AI113" s="15" t="str">
        <f t="shared" si="32"/>
        <v>SE</v>
      </c>
      <c r="AJ113" s="15" t="str">
        <f t="shared" si="32"/>
        <v>SI</v>
      </c>
      <c r="AK113" s="15" t="str">
        <f t="shared" si="32"/>
        <v>SK</v>
      </c>
      <c r="AL113" s="15" t="str">
        <f t="shared" si="32"/>
        <v>UK</v>
      </c>
      <c r="AM113" s="15" t="s">
        <v>127</v>
      </c>
      <c r="AN113" s="15" t="s">
        <v>128</v>
      </c>
      <c r="AO113" s="15" t="s">
        <v>129</v>
      </c>
      <c r="AP113" s="15" t="s">
        <v>130</v>
      </c>
      <c r="AQ113" s="15" t="s">
        <v>131</v>
      </c>
      <c r="AS113" s="14" t="s">
        <v>65</v>
      </c>
      <c r="AT113" s="14" t="s">
        <v>54</v>
      </c>
      <c r="AU113" s="14" t="s">
        <v>66</v>
      </c>
      <c r="AV113" s="14" t="s">
        <v>67</v>
      </c>
      <c r="AW113" s="14" t="s">
        <v>68</v>
      </c>
      <c r="AX113" s="14" t="s">
        <v>69</v>
      </c>
      <c r="AY113" s="14" t="s">
        <v>70</v>
      </c>
    </row>
    <row r="114" spans="4:51">
      <c r="D114" t="s">
        <v>436</v>
      </c>
      <c r="E114" t="str">
        <f t="shared" ref="E114:E145" si="33">"TRA"&amp;VLOOKUP(B79,$A$31:$B$37,2,FALSE)</f>
        <v>TRAGAS</v>
      </c>
      <c r="F114" t="str">
        <f t="shared" ref="F114:F145" si="34">"T"&amp;LEFT(A79,3)</f>
        <v>TBus</v>
      </c>
      <c r="G114" s="7">
        <f>G79</f>
        <v>0</v>
      </c>
      <c r="H114" s="7">
        <f t="shared" ref="H114:AQ114" si="35">H79</f>
        <v>0</v>
      </c>
      <c r="I114" s="7">
        <f t="shared" si="35"/>
        <v>0</v>
      </c>
      <c r="J114" s="7">
        <f t="shared" si="35"/>
        <v>0</v>
      </c>
      <c r="K114" s="7">
        <f t="shared" si="35"/>
        <v>0</v>
      </c>
      <c r="L114" s="7">
        <f t="shared" si="35"/>
        <v>0</v>
      </c>
      <c r="M114" s="7">
        <f t="shared" si="35"/>
        <v>0</v>
      </c>
      <c r="N114" s="7">
        <f t="shared" si="35"/>
        <v>0</v>
      </c>
      <c r="O114" s="7">
        <f t="shared" si="35"/>
        <v>0</v>
      </c>
      <c r="P114" s="7">
        <f t="shared" si="35"/>
        <v>0</v>
      </c>
      <c r="Q114" s="7">
        <f t="shared" si="35"/>
        <v>0</v>
      </c>
      <c r="R114" s="7">
        <f t="shared" si="35"/>
        <v>0</v>
      </c>
      <c r="S114" s="7">
        <f t="shared" si="35"/>
        <v>0</v>
      </c>
      <c r="T114" s="7">
        <f t="shared" si="35"/>
        <v>0</v>
      </c>
      <c r="U114" s="7">
        <f t="shared" si="35"/>
        <v>0</v>
      </c>
      <c r="V114" s="7">
        <f t="shared" si="35"/>
        <v>0</v>
      </c>
      <c r="W114" s="7">
        <f t="shared" si="35"/>
        <v>0</v>
      </c>
      <c r="X114" s="7">
        <f t="shared" si="35"/>
        <v>0</v>
      </c>
      <c r="Y114" s="7">
        <f t="shared" si="35"/>
        <v>0</v>
      </c>
      <c r="Z114" s="7">
        <f t="shared" si="35"/>
        <v>0</v>
      </c>
      <c r="AA114" s="7">
        <f t="shared" si="35"/>
        <v>0</v>
      </c>
      <c r="AB114" s="7">
        <f t="shared" si="35"/>
        <v>0</v>
      </c>
      <c r="AC114" s="7">
        <f t="shared" si="35"/>
        <v>0</v>
      </c>
      <c r="AD114" s="7">
        <f t="shared" si="35"/>
        <v>0</v>
      </c>
      <c r="AE114" s="7">
        <f t="shared" si="35"/>
        <v>0</v>
      </c>
      <c r="AF114" s="7">
        <f t="shared" si="35"/>
        <v>0</v>
      </c>
      <c r="AG114" s="7">
        <f t="shared" si="35"/>
        <v>0</v>
      </c>
      <c r="AH114" s="7">
        <f t="shared" si="35"/>
        <v>0</v>
      </c>
      <c r="AI114" s="7">
        <f t="shared" si="35"/>
        <v>0.27</v>
      </c>
      <c r="AJ114" s="7">
        <f t="shared" si="35"/>
        <v>0</v>
      </c>
      <c r="AK114" s="7">
        <f t="shared" si="35"/>
        <v>0</v>
      </c>
      <c r="AL114" s="7">
        <f t="shared" si="35"/>
        <v>0</v>
      </c>
      <c r="AM114" s="7">
        <f>AM79</f>
        <v>0</v>
      </c>
      <c r="AN114" s="7">
        <f t="shared" si="35"/>
        <v>0</v>
      </c>
      <c r="AO114" s="7">
        <f t="shared" si="35"/>
        <v>0</v>
      </c>
      <c r="AP114" s="7">
        <f>AP79</f>
        <v>0</v>
      </c>
      <c r="AQ114" s="7">
        <f t="shared" si="35"/>
        <v>0</v>
      </c>
      <c r="AS114" s="13" t="s">
        <v>71</v>
      </c>
      <c r="AT114" s="13" t="str">
        <f t="shared" ref="AT114:AT145" si="36">D114</f>
        <v>TRA_Bus_Cng_Coa</v>
      </c>
      <c r="AU114" s="13" t="str">
        <f t="shared" ref="AU114:AU145" si="37">"Road Transport "&amp;A79&amp;" "&amp;B79</f>
        <v>Road Transport Buses CNG/Biogas</v>
      </c>
      <c r="AV114" s="13" t="s">
        <v>72</v>
      </c>
      <c r="AW114" s="13" t="s">
        <v>73</v>
      </c>
      <c r="AX114" s="13"/>
      <c r="AY114" s="13"/>
    </row>
    <row r="115" spans="4:51">
      <c r="D115" t="s">
        <v>437</v>
      </c>
      <c r="E115" t="str">
        <f t="shared" si="33"/>
        <v>TRAGAS</v>
      </c>
      <c r="F115" t="str">
        <f t="shared" si="34"/>
        <v>TBus</v>
      </c>
      <c r="G115" s="7">
        <f t="shared" ref="G115:AQ115" si="38">G80</f>
        <v>0</v>
      </c>
      <c r="H115" s="7">
        <f t="shared" si="38"/>
        <v>0</v>
      </c>
      <c r="I115" s="7">
        <f t="shared" si="38"/>
        <v>0</v>
      </c>
      <c r="J115" s="7">
        <f t="shared" si="38"/>
        <v>0.18</v>
      </c>
      <c r="K115" s="7">
        <f t="shared" si="38"/>
        <v>0</v>
      </c>
      <c r="L115" s="7">
        <f t="shared" si="38"/>
        <v>0</v>
      </c>
      <c r="M115" s="7">
        <f t="shared" si="38"/>
        <v>1.53</v>
      </c>
      <c r="N115" s="7">
        <f t="shared" si="38"/>
        <v>0</v>
      </c>
      <c r="O115" s="7">
        <f t="shared" si="38"/>
        <v>0</v>
      </c>
      <c r="P115" s="7">
        <f t="shared" si="38"/>
        <v>0</v>
      </c>
      <c r="Q115" s="7">
        <f t="shared" si="38"/>
        <v>0</v>
      </c>
      <c r="R115" s="7">
        <f t="shared" si="38"/>
        <v>0</v>
      </c>
      <c r="S115" s="7">
        <f t="shared" si="38"/>
        <v>0</v>
      </c>
      <c r="T115" s="7">
        <f t="shared" si="38"/>
        <v>0.06</v>
      </c>
      <c r="U115" s="7">
        <f t="shared" si="38"/>
        <v>0</v>
      </c>
      <c r="V115" s="7">
        <f t="shared" si="38"/>
        <v>0</v>
      </c>
      <c r="W115" s="7">
        <f t="shared" si="38"/>
        <v>0</v>
      </c>
      <c r="X115" s="7">
        <f t="shared" si="38"/>
        <v>3.55</v>
      </c>
      <c r="Y115" s="7">
        <f t="shared" si="38"/>
        <v>0</v>
      </c>
      <c r="Z115" s="7">
        <f t="shared" si="38"/>
        <v>0</v>
      </c>
      <c r="AA115" s="7">
        <f t="shared" si="38"/>
        <v>0</v>
      </c>
      <c r="AB115" s="7">
        <f t="shared" si="38"/>
        <v>0</v>
      </c>
      <c r="AC115" s="7">
        <f t="shared" si="38"/>
        <v>0</v>
      </c>
      <c r="AD115" s="7">
        <f t="shared" si="38"/>
        <v>0.47800000258800002</v>
      </c>
      <c r="AE115" s="7">
        <f t="shared" si="38"/>
        <v>0</v>
      </c>
      <c r="AF115" s="7">
        <f t="shared" si="38"/>
        <v>0</v>
      </c>
      <c r="AG115" s="7">
        <f t="shared" si="38"/>
        <v>0</v>
      </c>
      <c r="AH115" s="7">
        <f t="shared" si="38"/>
        <v>0</v>
      </c>
      <c r="AI115" s="7">
        <f t="shared" si="38"/>
        <v>1.2</v>
      </c>
      <c r="AJ115" s="7">
        <f t="shared" si="38"/>
        <v>0</v>
      </c>
      <c r="AK115" s="7">
        <f t="shared" si="38"/>
        <v>0</v>
      </c>
      <c r="AL115" s="7">
        <f t="shared" si="38"/>
        <v>0</v>
      </c>
      <c r="AM115" s="7">
        <f t="shared" si="38"/>
        <v>0</v>
      </c>
      <c r="AN115" s="7">
        <f t="shared" si="38"/>
        <v>0</v>
      </c>
      <c r="AO115" s="7">
        <f t="shared" si="38"/>
        <v>0</v>
      </c>
      <c r="AP115" s="7">
        <f t="shared" si="38"/>
        <v>3.8559752858332727E-2</v>
      </c>
      <c r="AQ115" s="7">
        <f t="shared" si="38"/>
        <v>0</v>
      </c>
      <c r="AT115" s="13" t="str">
        <f t="shared" si="36"/>
        <v>TRA_Bus_Cng_Urb</v>
      </c>
      <c r="AU115" s="13" t="str">
        <f t="shared" si="37"/>
        <v>Road Transport Buses CNG/Biogas</v>
      </c>
      <c r="AV115" s="13" t="s">
        <v>72</v>
      </c>
      <c r="AW115" s="13" t="s">
        <v>73</v>
      </c>
    </row>
    <row r="116" spans="4:51">
      <c r="D116" t="s">
        <v>438</v>
      </c>
      <c r="E116" t="str">
        <f t="shared" si="33"/>
        <v>TRADST</v>
      </c>
      <c r="F116" t="str">
        <f t="shared" si="34"/>
        <v>TBus</v>
      </c>
      <c r="G116" s="7">
        <f t="shared" ref="G116:AQ116" si="39">G81</f>
        <v>7.29</v>
      </c>
      <c r="H116" s="7">
        <f t="shared" si="39"/>
        <v>9.4600000000000009</v>
      </c>
      <c r="I116" s="7">
        <f t="shared" si="39"/>
        <v>11.69</v>
      </c>
      <c r="J116" s="7">
        <f t="shared" si="39"/>
        <v>2.4700000000000002</v>
      </c>
      <c r="K116" s="7">
        <f t="shared" si="39"/>
        <v>2.36</v>
      </c>
      <c r="L116" s="7">
        <f t="shared" si="39"/>
        <v>12.55</v>
      </c>
      <c r="M116" s="7">
        <f t="shared" si="39"/>
        <v>29.51</v>
      </c>
      <c r="N116" s="7">
        <f t="shared" si="39"/>
        <v>8.35</v>
      </c>
      <c r="O116" s="7">
        <f t="shared" si="39"/>
        <v>3.29</v>
      </c>
      <c r="P116" s="7">
        <f t="shared" si="39"/>
        <v>39.65</v>
      </c>
      <c r="Q116" s="7">
        <f t="shared" si="39"/>
        <v>5.93</v>
      </c>
      <c r="R116" s="7">
        <f t="shared" si="39"/>
        <v>61.69</v>
      </c>
      <c r="S116" s="7">
        <f t="shared" si="39"/>
        <v>16.899999999999999</v>
      </c>
      <c r="T116" s="7">
        <f t="shared" si="39"/>
        <v>3.78</v>
      </c>
      <c r="U116" s="7">
        <f t="shared" si="39"/>
        <v>12.16</v>
      </c>
      <c r="V116" s="7">
        <f t="shared" si="39"/>
        <v>4.95</v>
      </c>
      <c r="W116" s="7">
        <f t="shared" si="39"/>
        <v>0.87</v>
      </c>
      <c r="X116" s="7">
        <f t="shared" si="39"/>
        <v>78.099999999999994</v>
      </c>
      <c r="Y116" s="7">
        <f t="shared" si="39"/>
        <v>4.05</v>
      </c>
      <c r="Z116" s="7">
        <f t="shared" si="39"/>
        <v>0.85</v>
      </c>
      <c r="AA116" s="7">
        <f t="shared" si="39"/>
        <v>1.83</v>
      </c>
      <c r="AB116" s="7">
        <f t="shared" si="39"/>
        <v>1.1100000000000001</v>
      </c>
      <c r="AC116" s="7">
        <f t="shared" si="39"/>
        <v>0.21</v>
      </c>
      <c r="AD116" s="7">
        <f t="shared" si="39"/>
        <v>6.27</v>
      </c>
      <c r="AE116" s="7">
        <f t="shared" si="39"/>
        <v>6.81</v>
      </c>
      <c r="AF116" s="7">
        <f t="shared" si="39"/>
        <v>35.81</v>
      </c>
      <c r="AG116" s="7">
        <f t="shared" si="39"/>
        <v>10.02</v>
      </c>
      <c r="AH116" s="7">
        <f t="shared" si="39"/>
        <v>13.09</v>
      </c>
      <c r="AI116" s="7">
        <f t="shared" si="39"/>
        <v>5.77</v>
      </c>
      <c r="AJ116" s="7">
        <f t="shared" si="39"/>
        <v>1.22</v>
      </c>
      <c r="AK116" s="7">
        <f t="shared" si="39"/>
        <v>3.82</v>
      </c>
      <c r="AL116" s="7">
        <f t="shared" si="39"/>
        <v>119.9</v>
      </c>
      <c r="AM116" s="7">
        <f t="shared" si="39"/>
        <v>3.8439258546575212</v>
      </c>
      <c r="AN116" s="7">
        <f t="shared" si="39"/>
        <v>2.8242478245252323</v>
      </c>
      <c r="AO116" s="7">
        <f t="shared" si="39"/>
        <v>1.0775337134348666</v>
      </c>
      <c r="AP116" s="7">
        <f t="shared" si="39"/>
        <v>3.5094836339232698</v>
      </c>
      <c r="AQ116" s="7">
        <f t="shared" si="39"/>
        <v>0.76589734782191099</v>
      </c>
      <c r="AT116" s="13" t="str">
        <f t="shared" si="36"/>
        <v>TRA_Bus_Dis_Coa</v>
      </c>
      <c r="AU116" s="13" t="str">
        <f t="shared" si="37"/>
        <v>Road Transport Buses Diesel</v>
      </c>
      <c r="AV116" s="13" t="s">
        <v>72</v>
      </c>
      <c r="AW116" s="13" t="s">
        <v>73</v>
      </c>
    </row>
    <row r="117" spans="4:51">
      <c r="D117" t="s">
        <v>439</v>
      </c>
      <c r="E117" t="str">
        <f t="shared" si="33"/>
        <v>TRADST</v>
      </c>
      <c r="F117" t="str">
        <f t="shared" si="34"/>
        <v>TBus</v>
      </c>
      <c r="G117" s="7">
        <f t="shared" ref="G117:AQ117" si="40">G82</f>
        <v>2.14</v>
      </c>
      <c r="H117" s="7">
        <f t="shared" si="40"/>
        <v>6.52</v>
      </c>
      <c r="I117" s="7">
        <f t="shared" si="40"/>
        <v>12.16</v>
      </c>
      <c r="J117" s="7">
        <f t="shared" si="40"/>
        <v>4.72</v>
      </c>
      <c r="K117" s="7">
        <f t="shared" si="40"/>
        <v>3.14</v>
      </c>
      <c r="L117" s="7">
        <f t="shared" si="40"/>
        <v>5.07</v>
      </c>
      <c r="M117" s="7">
        <f t="shared" si="40"/>
        <v>44.69</v>
      </c>
      <c r="N117" s="7">
        <f t="shared" si="40"/>
        <v>5.17</v>
      </c>
      <c r="O117" s="7">
        <f t="shared" si="40"/>
        <v>0</v>
      </c>
      <c r="P117" s="7">
        <f t="shared" si="40"/>
        <v>21.35</v>
      </c>
      <c r="Q117" s="7">
        <f t="shared" si="40"/>
        <v>7.72</v>
      </c>
      <c r="R117" s="7">
        <f t="shared" si="40"/>
        <v>21.2</v>
      </c>
      <c r="S117" s="7">
        <f t="shared" si="40"/>
        <v>10.41</v>
      </c>
      <c r="T117" s="7">
        <f t="shared" si="40"/>
        <v>1.07</v>
      </c>
      <c r="U117" s="7">
        <f t="shared" si="40"/>
        <v>4.91</v>
      </c>
      <c r="V117" s="7">
        <f t="shared" si="40"/>
        <v>4.95</v>
      </c>
      <c r="W117" s="7">
        <f t="shared" si="40"/>
        <v>0.91</v>
      </c>
      <c r="X117" s="7">
        <f t="shared" si="40"/>
        <v>15.59</v>
      </c>
      <c r="Y117" s="7">
        <f t="shared" si="40"/>
        <v>9.86</v>
      </c>
      <c r="Z117" s="7">
        <f t="shared" si="40"/>
        <v>0.79</v>
      </c>
      <c r="AA117" s="7">
        <f t="shared" si="40"/>
        <v>1.76</v>
      </c>
      <c r="AB117" s="7">
        <f t="shared" si="40"/>
        <v>1.1499999999999999</v>
      </c>
      <c r="AC117" s="7">
        <f t="shared" si="40"/>
        <v>1.62</v>
      </c>
      <c r="AD117" s="7">
        <f t="shared" si="40"/>
        <v>4.32</v>
      </c>
      <c r="AE117" s="7">
        <f t="shared" si="40"/>
        <v>7.67</v>
      </c>
      <c r="AF117" s="7">
        <f t="shared" si="40"/>
        <v>56.08</v>
      </c>
      <c r="AG117" s="7">
        <f t="shared" si="40"/>
        <v>5.4</v>
      </c>
      <c r="AH117" s="7">
        <f t="shared" si="40"/>
        <v>15.06</v>
      </c>
      <c r="AI117" s="7">
        <f t="shared" si="40"/>
        <v>6.66</v>
      </c>
      <c r="AJ117" s="7">
        <f t="shared" si="40"/>
        <v>1.21</v>
      </c>
      <c r="AK117" s="7">
        <f t="shared" si="40"/>
        <v>5.53</v>
      </c>
      <c r="AL117" s="7">
        <f t="shared" si="40"/>
        <v>44.35</v>
      </c>
      <c r="AM117" s="7">
        <f t="shared" si="40"/>
        <v>2.367767345975432</v>
      </c>
      <c r="AN117" s="7">
        <f t="shared" si="40"/>
        <v>0.79945639477301556</v>
      </c>
      <c r="AO117" s="7">
        <f t="shared" si="40"/>
        <v>0.66373526371934688</v>
      </c>
      <c r="AP117" s="7">
        <f t="shared" si="40"/>
        <v>0.99342526145447063</v>
      </c>
      <c r="AQ117" s="7">
        <f t="shared" si="40"/>
        <v>0.21680163020355686</v>
      </c>
      <c r="AT117" s="13" t="str">
        <f t="shared" si="36"/>
        <v>TRA_Bus_Dis_Urb</v>
      </c>
      <c r="AU117" s="13" t="str">
        <f t="shared" si="37"/>
        <v>Road Transport Buses Diesel</v>
      </c>
      <c r="AV117" s="13" t="s">
        <v>72</v>
      </c>
      <c r="AW117" s="13" t="s">
        <v>73</v>
      </c>
    </row>
    <row r="118" spans="4:51">
      <c r="D118" t="s">
        <v>440</v>
      </c>
      <c r="E118" t="str">
        <f t="shared" si="33"/>
        <v>TRAGSLSP95</v>
      </c>
      <c r="F118" t="str">
        <f t="shared" si="34"/>
        <v>TBus</v>
      </c>
      <c r="G118" s="7">
        <f t="shared" ref="G118:AQ118" si="41">G83</f>
        <v>0</v>
      </c>
      <c r="H118" s="7">
        <f t="shared" si="41"/>
        <v>0</v>
      </c>
      <c r="I118" s="7">
        <f t="shared" si="41"/>
        <v>0</v>
      </c>
      <c r="J118" s="7">
        <f t="shared" si="41"/>
        <v>0</v>
      </c>
      <c r="K118" s="7">
        <f t="shared" si="41"/>
        <v>0</v>
      </c>
      <c r="L118" s="7">
        <f t="shared" si="41"/>
        <v>1.45</v>
      </c>
      <c r="M118" s="7">
        <f t="shared" si="41"/>
        <v>0</v>
      </c>
      <c r="N118" s="7">
        <f t="shared" si="41"/>
        <v>1.05</v>
      </c>
      <c r="O118" s="7">
        <f t="shared" si="41"/>
        <v>0</v>
      </c>
      <c r="P118" s="7">
        <f t="shared" si="41"/>
        <v>0</v>
      </c>
      <c r="Q118" s="7">
        <f t="shared" si="41"/>
        <v>0</v>
      </c>
      <c r="R118" s="7">
        <f t="shared" si="41"/>
        <v>0</v>
      </c>
      <c r="S118" s="7">
        <f t="shared" si="41"/>
        <v>0</v>
      </c>
      <c r="T118" s="7">
        <f t="shared" si="41"/>
        <v>0</v>
      </c>
      <c r="U118" s="7">
        <f t="shared" si="41"/>
        <v>0</v>
      </c>
      <c r="V118" s="7">
        <f t="shared" si="41"/>
        <v>0</v>
      </c>
      <c r="W118" s="7">
        <f t="shared" si="41"/>
        <v>0</v>
      </c>
      <c r="X118" s="7">
        <f t="shared" si="41"/>
        <v>0</v>
      </c>
      <c r="Y118" s="7">
        <f t="shared" si="41"/>
        <v>0</v>
      </c>
      <c r="Z118" s="7">
        <f t="shared" si="41"/>
        <v>0</v>
      </c>
      <c r="AA118" s="7">
        <f t="shared" si="41"/>
        <v>0</v>
      </c>
      <c r="AB118" s="7">
        <f t="shared" si="41"/>
        <v>0</v>
      </c>
      <c r="AC118" s="7">
        <f t="shared" si="41"/>
        <v>0</v>
      </c>
      <c r="AD118" s="7">
        <f t="shared" si="41"/>
        <v>0</v>
      </c>
      <c r="AE118" s="7">
        <f t="shared" si="41"/>
        <v>0</v>
      </c>
      <c r="AF118" s="7">
        <f t="shared" si="41"/>
        <v>0</v>
      </c>
      <c r="AG118" s="7">
        <f t="shared" si="41"/>
        <v>0</v>
      </c>
      <c r="AH118" s="7">
        <f t="shared" si="41"/>
        <v>0</v>
      </c>
      <c r="AI118" s="7">
        <f t="shared" si="41"/>
        <v>0</v>
      </c>
      <c r="AJ118" s="7">
        <f t="shared" si="41"/>
        <v>0</v>
      </c>
      <c r="AK118" s="7">
        <f t="shared" si="41"/>
        <v>0</v>
      </c>
      <c r="AL118" s="7">
        <f t="shared" si="41"/>
        <v>1.98</v>
      </c>
      <c r="AM118" s="7">
        <f t="shared" si="41"/>
        <v>0</v>
      </c>
      <c r="AN118" s="7">
        <f t="shared" si="41"/>
        <v>0</v>
      </c>
      <c r="AO118" s="7">
        <f t="shared" si="41"/>
        <v>0</v>
      </c>
      <c r="AP118" s="7">
        <f t="shared" si="41"/>
        <v>0</v>
      </c>
      <c r="AQ118" s="7">
        <f t="shared" si="41"/>
        <v>0</v>
      </c>
      <c r="AT118" s="13" t="str">
        <f t="shared" si="36"/>
        <v>TRA_Bus_Gas_Coa</v>
      </c>
      <c r="AU118" s="13" t="str">
        <f t="shared" si="37"/>
        <v>Road Transport Buses Gasoline</v>
      </c>
      <c r="AV118" s="13" t="s">
        <v>72</v>
      </c>
      <c r="AW118" s="13" t="s">
        <v>73</v>
      </c>
    </row>
    <row r="119" spans="4:51">
      <c r="D119" t="s">
        <v>441</v>
      </c>
      <c r="E119" t="str">
        <f t="shared" si="33"/>
        <v>TRAGSLSP95</v>
      </c>
      <c r="F119" t="str">
        <f t="shared" si="34"/>
        <v>TBus</v>
      </c>
      <c r="G119" s="7">
        <f t="shared" ref="G119:AQ119" si="42">G84</f>
        <v>0</v>
      </c>
      <c r="H119" s="7">
        <f t="shared" si="42"/>
        <v>0</v>
      </c>
      <c r="I119" s="7">
        <f t="shared" si="42"/>
        <v>0</v>
      </c>
      <c r="J119" s="7">
        <f t="shared" si="42"/>
        <v>0</v>
      </c>
      <c r="K119" s="7">
        <f t="shared" si="42"/>
        <v>0</v>
      </c>
      <c r="L119" s="7">
        <f t="shared" si="42"/>
        <v>0.57999999999999996</v>
      </c>
      <c r="M119" s="7">
        <f t="shared" si="42"/>
        <v>0</v>
      </c>
      <c r="N119" s="7">
        <f t="shared" si="42"/>
        <v>0.01</v>
      </c>
      <c r="O119" s="7">
        <f t="shared" si="42"/>
        <v>0</v>
      </c>
      <c r="P119" s="7">
        <f t="shared" si="42"/>
        <v>0</v>
      </c>
      <c r="Q119" s="7">
        <f t="shared" si="42"/>
        <v>0</v>
      </c>
      <c r="R119" s="7">
        <f t="shared" si="42"/>
        <v>0</v>
      </c>
      <c r="S119" s="7">
        <f t="shared" si="42"/>
        <v>0</v>
      </c>
      <c r="T119" s="7">
        <f t="shared" si="42"/>
        <v>0</v>
      </c>
      <c r="U119" s="7">
        <f t="shared" si="42"/>
        <v>0</v>
      </c>
      <c r="V119" s="7">
        <f t="shared" si="42"/>
        <v>0</v>
      </c>
      <c r="W119" s="7">
        <f t="shared" si="42"/>
        <v>0.12</v>
      </c>
      <c r="X119" s="7">
        <f t="shared" si="42"/>
        <v>0</v>
      </c>
      <c r="Y119" s="7">
        <f t="shared" si="42"/>
        <v>0</v>
      </c>
      <c r="Z119" s="7">
        <f t="shared" si="42"/>
        <v>0</v>
      </c>
      <c r="AA119" s="7">
        <f t="shared" si="42"/>
        <v>0</v>
      </c>
      <c r="AB119" s="7">
        <f t="shared" si="42"/>
        <v>0.39</v>
      </c>
      <c r="AC119" s="7">
        <f t="shared" si="42"/>
        <v>0</v>
      </c>
      <c r="AD119" s="7">
        <f t="shared" si="42"/>
        <v>0.03</v>
      </c>
      <c r="AE119" s="7">
        <f t="shared" si="42"/>
        <v>0</v>
      </c>
      <c r="AF119" s="7">
        <f t="shared" si="42"/>
        <v>4.38</v>
      </c>
      <c r="AG119" s="7">
        <f t="shared" si="42"/>
        <v>5.9999999900999992E-3</v>
      </c>
      <c r="AH119" s="7">
        <f t="shared" si="42"/>
        <v>0</v>
      </c>
      <c r="AI119" s="7">
        <f t="shared" si="42"/>
        <v>0</v>
      </c>
      <c r="AJ119" s="7">
        <f t="shared" si="42"/>
        <v>0</v>
      </c>
      <c r="AK119" s="7">
        <f t="shared" si="42"/>
        <v>0</v>
      </c>
      <c r="AL119" s="7">
        <f t="shared" si="42"/>
        <v>4.62</v>
      </c>
      <c r="AM119" s="7">
        <f t="shared" si="42"/>
        <v>0</v>
      </c>
      <c r="AN119" s="7">
        <f t="shared" si="42"/>
        <v>0</v>
      </c>
      <c r="AO119" s="7">
        <f t="shared" si="42"/>
        <v>0</v>
      </c>
      <c r="AP119" s="7">
        <f t="shared" si="42"/>
        <v>0</v>
      </c>
      <c r="AQ119" s="7">
        <f t="shared" si="42"/>
        <v>0</v>
      </c>
      <c r="AT119" s="13" t="str">
        <f t="shared" si="36"/>
        <v>TRA_Bus_Gas_Urb</v>
      </c>
      <c r="AU119" s="13" t="str">
        <f t="shared" si="37"/>
        <v>Road Transport Buses Gasoline</v>
      </c>
      <c r="AV119" s="13" t="s">
        <v>72</v>
      </c>
      <c r="AW119" s="13" t="s">
        <v>73</v>
      </c>
    </row>
    <row r="120" spans="4:51">
      <c r="D120" t="s">
        <v>442</v>
      </c>
      <c r="E120" t="str">
        <f t="shared" si="33"/>
        <v>TRALPG</v>
      </c>
      <c r="F120" t="str">
        <f t="shared" si="34"/>
        <v>TBus</v>
      </c>
      <c r="G120" s="7">
        <f t="shared" ref="G120:AQ120" si="43">G85</f>
        <v>0</v>
      </c>
      <c r="H120" s="7">
        <f t="shared" si="43"/>
        <v>0</v>
      </c>
      <c r="I120" s="7">
        <f t="shared" si="43"/>
        <v>0</v>
      </c>
      <c r="J120" s="7">
        <f t="shared" si="43"/>
        <v>0</v>
      </c>
      <c r="K120" s="7">
        <f t="shared" si="43"/>
        <v>0</v>
      </c>
      <c r="L120" s="7">
        <f t="shared" si="43"/>
        <v>0</v>
      </c>
      <c r="M120" s="7">
        <f t="shared" si="43"/>
        <v>0</v>
      </c>
      <c r="N120" s="7">
        <f t="shared" si="43"/>
        <v>0</v>
      </c>
      <c r="O120" s="7">
        <f t="shared" si="43"/>
        <v>0</v>
      </c>
      <c r="P120" s="7">
        <f t="shared" si="43"/>
        <v>0</v>
      </c>
      <c r="Q120" s="7">
        <f t="shared" si="43"/>
        <v>0</v>
      </c>
      <c r="R120" s="7">
        <f t="shared" si="43"/>
        <v>0</v>
      </c>
      <c r="S120" s="7">
        <f t="shared" si="43"/>
        <v>0</v>
      </c>
      <c r="T120" s="7">
        <f t="shared" si="43"/>
        <v>0</v>
      </c>
      <c r="U120" s="7">
        <f t="shared" si="43"/>
        <v>0</v>
      </c>
      <c r="V120" s="7">
        <f t="shared" si="43"/>
        <v>0</v>
      </c>
      <c r="W120" s="7">
        <f t="shared" si="43"/>
        <v>0</v>
      </c>
      <c r="X120" s="7">
        <f t="shared" si="43"/>
        <v>0</v>
      </c>
      <c r="Y120" s="7">
        <f t="shared" si="43"/>
        <v>0</v>
      </c>
      <c r="Z120" s="7">
        <f t="shared" si="43"/>
        <v>0</v>
      </c>
      <c r="AA120" s="7">
        <f t="shared" si="43"/>
        <v>0</v>
      </c>
      <c r="AB120" s="7">
        <f t="shared" si="43"/>
        <v>0</v>
      </c>
      <c r="AC120" s="7">
        <f t="shared" si="43"/>
        <v>0</v>
      </c>
      <c r="AD120" s="7">
        <f t="shared" si="43"/>
        <v>0</v>
      </c>
      <c r="AE120" s="7">
        <f t="shared" si="43"/>
        <v>0</v>
      </c>
      <c r="AF120" s="7">
        <f t="shared" si="43"/>
        <v>0</v>
      </c>
      <c r="AG120" s="7">
        <f t="shared" si="43"/>
        <v>0</v>
      </c>
      <c r="AH120" s="7">
        <f t="shared" si="43"/>
        <v>0</v>
      </c>
      <c r="AI120" s="7">
        <f t="shared" si="43"/>
        <v>0</v>
      </c>
      <c r="AJ120" s="7">
        <f t="shared" si="43"/>
        <v>0</v>
      </c>
      <c r="AK120" s="7">
        <f t="shared" si="43"/>
        <v>0</v>
      </c>
      <c r="AL120" s="7">
        <f t="shared" si="43"/>
        <v>0.03</v>
      </c>
      <c r="AM120" s="7">
        <f t="shared" si="43"/>
        <v>0</v>
      </c>
      <c r="AN120" s="7">
        <f t="shared" si="43"/>
        <v>0</v>
      </c>
      <c r="AO120" s="7">
        <f t="shared" si="43"/>
        <v>0</v>
      </c>
      <c r="AP120" s="7">
        <f t="shared" si="43"/>
        <v>0</v>
      </c>
      <c r="AQ120" s="7">
        <f t="shared" si="43"/>
        <v>0</v>
      </c>
      <c r="AT120" s="13" t="str">
        <f t="shared" si="36"/>
        <v>TRA_Bus_Lpg_Coa</v>
      </c>
      <c r="AU120" s="13" t="str">
        <f t="shared" si="37"/>
        <v>Road Transport Buses LPG</v>
      </c>
      <c r="AV120" s="13" t="s">
        <v>72</v>
      </c>
      <c r="AW120" s="13" t="s">
        <v>73</v>
      </c>
    </row>
    <row r="121" spans="4:51">
      <c r="D121" t="s">
        <v>443</v>
      </c>
      <c r="E121" t="str">
        <f t="shared" si="33"/>
        <v>TRALPG</v>
      </c>
      <c r="F121" t="str">
        <f t="shared" si="34"/>
        <v>TBus</v>
      </c>
      <c r="G121" s="7">
        <f t="shared" ref="G121:AQ121" si="44">G86</f>
        <v>0</v>
      </c>
      <c r="H121" s="7">
        <f t="shared" si="44"/>
        <v>0</v>
      </c>
      <c r="I121" s="7">
        <f t="shared" si="44"/>
        <v>0</v>
      </c>
      <c r="J121" s="7">
        <f t="shared" si="44"/>
        <v>0</v>
      </c>
      <c r="K121" s="7">
        <f t="shared" si="44"/>
        <v>0</v>
      </c>
      <c r="L121" s="7">
        <f t="shared" si="44"/>
        <v>0</v>
      </c>
      <c r="M121" s="7">
        <f t="shared" si="44"/>
        <v>0</v>
      </c>
      <c r="N121" s="7">
        <f t="shared" si="44"/>
        <v>0</v>
      </c>
      <c r="O121" s="7">
        <f t="shared" si="44"/>
        <v>0</v>
      </c>
      <c r="P121" s="7">
        <f t="shared" si="44"/>
        <v>0</v>
      </c>
      <c r="Q121" s="7">
        <f t="shared" si="44"/>
        <v>0</v>
      </c>
      <c r="R121" s="7">
        <f t="shared" si="44"/>
        <v>0</v>
      </c>
      <c r="S121" s="7">
        <f t="shared" si="44"/>
        <v>0</v>
      </c>
      <c r="T121" s="7">
        <f t="shared" si="44"/>
        <v>0</v>
      </c>
      <c r="U121" s="7">
        <f t="shared" si="44"/>
        <v>0</v>
      </c>
      <c r="V121" s="7">
        <f t="shared" si="44"/>
        <v>0</v>
      </c>
      <c r="W121" s="7">
        <f t="shared" si="44"/>
        <v>0</v>
      </c>
      <c r="X121" s="7">
        <f t="shared" si="44"/>
        <v>0</v>
      </c>
      <c r="Y121" s="7">
        <f t="shared" si="44"/>
        <v>0</v>
      </c>
      <c r="Z121" s="7">
        <f t="shared" si="44"/>
        <v>0</v>
      </c>
      <c r="AA121" s="7">
        <f t="shared" si="44"/>
        <v>1.299999990459E-2</v>
      </c>
      <c r="AB121" s="7">
        <f t="shared" si="44"/>
        <v>0.05</v>
      </c>
      <c r="AC121" s="7">
        <f t="shared" si="44"/>
        <v>0</v>
      </c>
      <c r="AD121" s="7">
        <f t="shared" si="44"/>
        <v>0.08</v>
      </c>
      <c r="AE121" s="7">
        <f t="shared" si="44"/>
        <v>0</v>
      </c>
      <c r="AF121" s="7">
        <f t="shared" si="44"/>
        <v>0.77</v>
      </c>
      <c r="AG121" s="7">
        <f t="shared" si="44"/>
        <v>3.0000000005499998E-3</v>
      </c>
      <c r="AH121" s="7">
        <f t="shared" si="44"/>
        <v>0</v>
      </c>
      <c r="AI121" s="7">
        <f t="shared" si="44"/>
        <v>0</v>
      </c>
      <c r="AJ121" s="7">
        <f t="shared" si="44"/>
        <v>0</v>
      </c>
      <c r="AK121" s="7">
        <f t="shared" si="44"/>
        <v>0</v>
      </c>
      <c r="AL121" s="7">
        <f t="shared" si="44"/>
        <v>0.23</v>
      </c>
      <c r="AM121" s="7">
        <f t="shared" si="44"/>
        <v>0</v>
      </c>
      <c r="AN121" s="7">
        <f t="shared" si="44"/>
        <v>0</v>
      </c>
      <c r="AO121" s="7">
        <f t="shared" si="44"/>
        <v>0</v>
      </c>
      <c r="AP121" s="7">
        <f t="shared" si="44"/>
        <v>0</v>
      </c>
      <c r="AQ121" s="7">
        <f t="shared" si="44"/>
        <v>0</v>
      </c>
      <c r="AT121" s="13" t="str">
        <f t="shared" si="36"/>
        <v>TRA_Bus_Lpg_Urb</v>
      </c>
      <c r="AU121" s="13" t="str">
        <f t="shared" si="37"/>
        <v>Road Transport Buses LPG</v>
      </c>
      <c r="AV121" s="13" t="s">
        <v>72</v>
      </c>
      <c r="AW121" s="13" t="s">
        <v>73</v>
      </c>
    </row>
    <row r="122" spans="4:51">
      <c r="D122" t="s">
        <v>444</v>
      </c>
      <c r="E122" t="str">
        <f t="shared" si="33"/>
        <v>TRAGAS</v>
      </c>
      <c r="F122" t="str">
        <f t="shared" si="34"/>
        <v>TCar</v>
      </c>
      <c r="G122" s="7">
        <f t="shared" ref="G122:AQ122" si="45">G87</f>
        <v>0</v>
      </c>
      <c r="H122" s="7">
        <f t="shared" si="45"/>
        <v>0</v>
      </c>
      <c r="I122" s="7">
        <f t="shared" si="45"/>
        <v>0</v>
      </c>
      <c r="J122" s="7">
        <f t="shared" si="45"/>
        <v>0.9</v>
      </c>
      <c r="K122" s="7">
        <f t="shared" si="45"/>
        <v>0</v>
      </c>
      <c r="L122" s="7">
        <f t="shared" si="45"/>
        <v>0</v>
      </c>
      <c r="M122" s="7">
        <f t="shared" si="45"/>
        <v>9.1999999999999993</v>
      </c>
      <c r="N122" s="7">
        <f t="shared" si="45"/>
        <v>0</v>
      </c>
      <c r="O122" s="7">
        <f t="shared" si="45"/>
        <v>0</v>
      </c>
      <c r="P122" s="7">
        <f t="shared" si="45"/>
        <v>0</v>
      </c>
      <c r="Q122" s="7">
        <f t="shared" si="45"/>
        <v>0</v>
      </c>
      <c r="R122" s="7">
        <f t="shared" si="45"/>
        <v>0</v>
      </c>
      <c r="S122" s="7">
        <f t="shared" si="45"/>
        <v>0</v>
      </c>
      <c r="T122" s="7">
        <f t="shared" si="45"/>
        <v>0</v>
      </c>
      <c r="U122" s="7">
        <f t="shared" si="45"/>
        <v>0</v>
      </c>
      <c r="V122" s="7">
        <f t="shared" si="45"/>
        <v>0</v>
      </c>
      <c r="W122" s="7">
        <f t="shared" si="45"/>
        <v>0</v>
      </c>
      <c r="X122" s="7">
        <f t="shared" si="45"/>
        <v>97.21</v>
      </c>
      <c r="Y122" s="7">
        <f t="shared" si="45"/>
        <v>0</v>
      </c>
      <c r="Z122" s="7">
        <f t="shared" si="45"/>
        <v>0</v>
      </c>
      <c r="AA122" s="7">
        <f t="shared" si="45"/>
        <v>0</v>
      </c>
      <c r="AB122" s="7">
        <f t="shared" si="45"/>
        <v>0</v>
      </c>
      <c r="AC122" s="7">
        <f t="shared" si="45"/>
        <v>0</v>
      </c>
      <c r="AD122" s="7">
        <f t="shared" si="45"/>
        <v>0.12</v>
      </c>
      <c r="AE122" s="7">
        <f t="shared" si="45"/>
        <v>0</v>
      </c>
      <c r="AF122" s="7">
        <f t="shared" si="45"/>
        <v>0</v>
      </c>
      <c r="AG122" s="7">
        <f t="shared" si="45"/>
        <v>0</v>
      </c>
      <c r="AH122" s="7">
        <f t="shared" si="45"/>
        <v>0</v>
      </c>
      <c r="AI122" s="7">
        <f t="shared" si="45"/>
        <v>2.42</v>
      </c>
      <c r="AJ122" s="7">
        <f t="shared" si="45"/>
        <v>0</v>
      </c>
      <c r="AK122" s="7">
        <f t="shared" si="45"/>
        <v>0</v>
      </c>
      <c r="AL122" s="7">
        <f t="shared" si="45"/>
        <v>0.18</v>
      </c>
      <c r="AM122" s="7">
        <f t="shared" si="45"/>
        <v>0</v>
      </c>
      <c r="AN122" s="7">
        <f t="shared" si="45"/>
        <v>0</v>
      </c>
      <c r="AO122" s="7">
        <f t="shared" si="45"/>
        <v>0</v>
      </c>
      <c r="AP122" s="7">
        <f t="shared" si="45"/>
        <v>1.0558825338492195</v>
      </c>
      <c r="AQ122" s="7">
        <f t="shared" si="45"/>
        <v>0</v>
      </c>
      <c r="AT122" s="13" t="str">
        <f t="shared" si="36"/>
        <v>TRA_Car_Cng_Exe</v>
      </c>
      <c r="AU122" s="13" t="str">
        <f t="shared" si="37"/>
        <v>Road Transport Cars CNG</v>
      </c>
      <c r="AV122" s="13" t="s">
        <v>72</v>
      </c>
      <c r="AW122" s="13" t="s">
        <v>73</v>
      </c>
    </row>
    <row r="123" spans="4:51">
      <c r="D123" t="s">
        <v>445</v>
      </c>
      <c r="E123" t="str">
        <f t="shared" si="33"/>
        <v>TRAGAS</v>
      </c>
      <c r="F123" t="str">
        <f t="shared" si="34"/>
        <v>TCar</v>
      </c>
      <c r="G123" s="7">
        <f t="shared" ref="G123:AQ123" si="46">G88</f>
        <v>0</v>
      </c>
      <c r="H123" s="7">
        <f t="shared" si="46"/>
        <v>0</v>
      </c>
      <c r="I123" s="7">
        <f t="shared" si="46"/>
        <v>0</v>
      </c>
      <c r="J123" s="7">
        <f t="shared" si="46"/>
        <v>2.34</v>
      </c>
      <c r="K123" s="7">
        <f t="shared" si="46"/>
        <v>0</v>
      </c>
      <c r="L123" s="7">
        <f t="shared" si="46"/>
        <v>0</v>
      </c>
      <c r="M123" s="7">
        <f t="shared" si="46"/>
        <v>23.9</v>
      </c>
      <c r="N123" s="7">
        <f t="shared" si="46"/>
        <v>0</v>
      </c>
      <c r="O123" s="7">
        <f t="shared" si="46"/>
        <v>0</v>
      </c>
      <c r="P123" s="7">
        <f t="shared" si="46"/>
        <v>0</v>
      </c>
      <c r="Q123" s="7">
        <f t="shared" si="46"/>
        <v>0</v>
      </c>
      <c r="R123" s="7">
        <f t="shared" si="46"/>
        <v>0</v>
      </c>
      <c r="S123" s="7">
        <f t="shared" si="46"/>
        <v>0</v>
      </c>
      <c r="T123" s="7">
        <f t="shared" si="46"/>
        <v>0</v>
      </c>
      <c r="U123" s="7">
        <f t="shared" si="46"/>
        <v>0</v>
      </c>
      <c r="V123" s="7">
        <f t="shared" si="46"/>
        <v>0</v>
      </c>
      <c r="W123" s="7">
        <f t="shared" si="46"/>
        <v>0</v>
      </c>
      <c r="X123" s="7">
        <f t="shared" si="46"/>
        <v>252.71</v>
      </c>
      <c r="Y123" s="7">
        <f t="shared" si="46"/>
        <v>0</v>
      </c>
      <c r="Z123" s="7">
        <f t="shared" si="46"/>
        <v>0</v>
      </c>
      <c r="AA123" s="7">
        <f t="shared" si="46"/>
        <v>0</v>
      </c>
      <c r="AB123" s="7">
        <f t="shared" si="46"/>
        <v>0</v>
      </c>
      <c r="AC123" s="7">
        <f t="shared" si="46"/>
        <v>0</v>
      </c>
      <c r="AD123" s="7">
        <f t="shared" si="46"/>
        <v>0.32</v>
      </c>
      <c r="AE123" s="7">
        <f t="shared" si="46"/>
        <v>0</v>
      </c>
      <c r="AF123" s="7">
        <f t="shared" si="46"/>
        <v>0</v>
      </c>
      <c r="AG123" s="7">
        <f t="shared" si="46"/>
        <v>0</v>
      </c>
      <c r="AH123" s="7">
        <f t="shared" si="46"/>
        <v>0</v>
      </c>
      <c r="AI123" s="7">
        <f t="shared" si="46"/>
        <v>8.9</v>
      </c>
      <c r="AJ123" s="7">
        <f t="shared" si="46"/>
        <v>0</v>
      </c>
      <c r="AK123" s="7">
        <f t="shared" si="46"/>
        <v>0</v>
      </c>
      <c r="AL123" s="7">
        <f t="shared" si="46"/>
        <v>0.48</v>
      </c>
      <c r="AM123" s="7">
        <f t="shared" si="46"/>
        <v>0</v>
      </c>
      <c r="AN123" s="7">
        <f t="shared" si="46"/>
        <v>0</v>
      </c>
      <c r="AO123" s="7">
        <f t="shared" si="46"/>
        <v>0</v>
      </c>
      <c r="AP123" s="7">
        <f t="shared" si="46"/>
        <v>2.7449035606319954</v>
      </c>
      <c r="AQ123" s="7">
        <f t="shared" si="46"/>
        <v>0</v>
      </c>
      <c r="AT123" s="13" t="str">
        <f t="shared" si="36"/>
        <v>TRA_Car_Cng_Lom</v>
      </c>
      <c r="AU123" s="13" t="str">
        <f t="shared" si="37"/>
        <v>Road Transport Cars CNG</v>
      </c>
      <c r="AV123" s="13" t="s">
        <v>72</v>
      </c>
      <c r="AW123" s="13" t="s">
        <v>73</v>
      </c>
    </row>
    <row r="124" spans="4:51">
      <c r="D124" t="s">
        <v>446</v>
      </c>
      <c r="E124" t="str">
        <f t="shared" si="33"/>
        <v>TRAGAS</v>
      </c>
      <c r="F124" t="str">
        <f t="shared" si="34"/>
        <v>TCar</v>
      </c>
      <c r="G124" s="7">
        <f t="shared" ref="G124:AQ124" si="47">G89</f>
        <v>0</v>
      </c>
      <c r="H124" s="7">
        <f t="shared" si="47"/>
        <v>0</v>
      </c>
      <c r="I124" s="7">
        <f t="shared" si="47"/>
        <v>0</v>
      </c>
      <c r="J124" s="7">
        <f t="shared" si="47"/>
        <v>2.29</v>
      </c>
      <c r="K124" s="7">
        <f t="shared" si="47"/>
        <v>0</v>
      </c>
      <c r="L124" s="7">
        <f t="shared" si="47"/>
        <v>0</v>
      </c>
      <c r="M124" s="7">
        <f t="shared" si="47"/>
        <v>23.34</v>
      </c>
      <c r="N124" s="7">
        <f t="shared" si="47"/>
        <v>0</v>
      </c>
      <c r="O124" s="7">
        <f t="shared" si="47"/>
        <v>0</v>
      </c>
      <c r="P124" s="7">
        <f t="shared" si="47"/>
        <v>0</v>
      </c>
      <c r="Q124" s="7">
        <f t="shared" si="47"/>
        <v>0</v>
      </c>
      <c r="R124" s="7">
        <f t="shared" si="47"/>
        <v>0</v>
      </c>
      <c r="S124" s="7">
        <f t="shared" si="47"/>
        <v>0</v>
      </c>
      <c r="T124" s="7">
        <f t="shared" si="47"/>
        <v>0</v>
      </c>
      <c r="U124" s="7">
        <f t="shared" si="47"/>
        <v>0</v>
      </c>
      <c r="V124" s="7">
        <f t="shared" si="47"/>
        <v>0</v>
      </c>
      <c r="W124" s="7">
        <f t="shared" si="47"/>
        <v>0</v>
      </c>
      <c r="X124" s="7">
        <f t="shared" si="47"/>
        <v>246.79</v>
      </c>
      <c r="Y124" s="7">
        <f t="shared" si="47"/>
        <v>0</v>
      </c>
      <c r="Z124" s="7">
        <f t="shared" si="47"/>
        <v>0</v>
      </c>
      <c r="AA124" s="7">
        <f t="shared" si="47"/>
        <v>0</v>
      </c>
      <c r="AB124" s="7">
        <f t="shared" si="47"/>
        <v>0</v>
      </c>
      <c r="AC124" s="7">
        <f t="shared" si="47"/>
        <v>0</v>
      </c>
      <c r="AD124" s="7">
        <f t="shared" si="47"/>
        <v>0.32</v>
      </c>
      <c r="AE124" s="7">
        <f t="shared" si="47"/>
        <v>0</v>
      </c>
      <c r="AF124" s="7">
        <f t="shared" si="47"/>
        <v>0</v>
      </c>
      <c r="AG124" s="7">
        <f t="shared" si="47"/>
        <v>0</v>
      </c>
      <c r="AH124" s="7">
        <f t="shared" si="47"/>
        <v>0</v>
      </c>
      <c r="AI124" s="7">
        <f t="shared" si="47"/>
        <v>8.94</v>
      </c>
      <c r="AJ124" s="7">
        <f t="shared" si="47"/>
        <v>0</v>
      </c>
      <c r="AK124" s="7">
        <f t="shared" si="47"/>
        <v>0</v>
      </c>
      <c r="AL124" s="7">
        <f t="shared" si="47"/>
        <v>0.47</v>
      </c>
      <c r="AM124" s="7">
        <f t="shared" si="47"/>
        <v>0</v>
      </c>
      <c r="AN124" s="7">
        <f t="shared" si="47"/>
        <v>0</v>
      </c>
      <c r="AO124" s="7">
        <f t="shared" si="47"/>
        <v>0</v>
      </c>
      <c r="AP124" s="7">
        <f t="shared" si="47"/>
        <v>2.6806012810271462</v>
      </c>
      <c r="AQ124" s="7">
        <f t="shared" si="47"/>
        <v>0</v>
      </c>
      <c r="AT124" s="13" t="str">
        <f t="shared" si="36"/>
        <v>TRA_Car_Cng_Sma</v>
      </c>
      <c r="AU124" s="13" t="str">
        <f t="shared" si="37"/>
        <v>Road Transport Cars CNG</v>
      </c>
      <c r="AV124" s="13" t="s">
        <v>72</v>
      </c>
      <c r="AW124" s="13" t="s">
        <v>73</v>
      </c>
    </row>
    <row r="125" spans="4:51">
      <c r="D125" t="s">
        <v>447</v>
      </c>
      <c r="E125" t="str">
        <f t="shared" si="33"/>
        <v>TRAGAS</v>
      </c>
      <c r="F125" t="str">
        <f t="shared" si="34"/>
        <v>TCar</v>
      </c>
      <c r="G125" s="7">
        <f t="shared" ref="G125:AQ125" si="48">G90</f>
        <v>0</v>
      </c>
      <c r="H125" s="7">
        <f t="shared" si="48"/>
        <v>0</v>
      </c>
      <c r="I125" s="7">
        <f t="shared" si="48"/>
        <v>0</v>
      </c>
      <c r="J125" s="7">
        <f t="shared" si="48"/>
        <v>1.05</v>
      </c>
      <c r="K125" s="7">
        <f t="shared" si="48"/>
        <v>0</v>
      </c>
      <c r="L125" s="7">
        <f t="shared" si="48"/>
        <v>0</v>
      </c>
      <c r="M125" s="7">
        <f t="shared" si="48"/>
        <v>10.72</v>
      </c>
      <c r="N125" s="7">
        <f t="shared" si="48"/>
        <v>0</v>
      </c>
      <c r="O125" s="7">
        <f t="shared" si="48"/>
        <v>0</v>
      </c>
      <c r="P125" s="7">
        <f t="shared" si="48"/>
        <v>0</v>
      </c>
      <c r="Q125" s="7">
        <f t="shared" si="48"/>
        <v>0</v>
      </c>
      <c r="R125" s="7">
        <f t="shared" si="48"/>
        <v>0</v>
      </c>
      <c r="S125" s="7">
        <f t="shared" si="48"/>
        <v>0</v>
      </c>
      <c r="T125" s="7">
        <f t="shared" si="48"/>
        <v>0</v>
      </c>
      <c r="U125" s="7">
        <f t="shared" si="48"/>
        <v>0</v>
      </c>
      <c r="V125" s="7">
        <f t="shared" si="48"/>
        <v>0</v>
      </c>
      <c r="W125" s="7">
        <f t="shared" si="48"/>
        <v>0</v>
      </c>
      <c r="X125" s="7">
        <f t="shared" si="48"/>
        <v>113.31</v>
      </c>
      <c r="Y125" s="7">
        <f t="shared" si="48"/>
        <v>0</v>
      </c>
      <c r="Z125" s="7">
        <f t="shared" si="48"/>
        <v>0</v>
      </c>
      <c r="AA125" s="7">
        <f t="shared" si="48"/>
        <v>0</v>
      </c>
      <c r="AB125" s="7">
        <f t="shared" si="48"/>
        <v>0</v>
      </c>
      <c r="AC125" s="7">
        <f t="shared" si="48"/>
        <v>0</v>
      </c>
      <c r="AD125" s="7">
        <f t="shared" si="48"/>
        <v>0.15</v>
      </c>
      <c r="AE125" s="7">
        <f t="shared" si="48"/>
        <v>0</v>
      </c>
      <c r="AF125" s="7">
        <f t="shared" si="48"/>
        <v>0</v>
      </c>
      <c r="AG125" s="7">
        <f t="shared" si="48"/>
        <v>0</v>
      </c>
      <c r="AH125" s="7">
        <f t="shared" si="48"/>
        <v>0</v>
      </c>
      <c r="AI125" s="7">
        <f t="shared" si="48"/>
        <v>4.74</v>
      </c>
      <c r="AJ125" s="7">
        <f t="shared" si="48"/>
        <v>0</v>
      </c>
      <c r="AK125" s="7">
        <f t="shared" si="48"/>
        <v>0</v>
      </c>
      <c r="AL125" s="7">
        <f t="shared" si="48"/>
        <v>0.21</v>
      </c>
      <c r="AM125" s="7">
        <f t="shared" si="48"/>
        <v>0</v>
      </c>
      <c r="AN125" s="7">
        <f t="shared" si="48"/>
        <v>0</v>
      </c>
      <c r="AO125" s="7">
        <f t="shared" si="48"/>
        <v>0</v>
      </c>
      <c r="AP125" s="7">
        <f t="shared" si="48"/>
        <v>1.2307586658826775</v>
      </c>
      <c r="AQ125" s="7">
        <f t="shared" si="48"/>
        <v>0</v>
      </c>
      <c r="AT125" s="13" t="str">
        <f t="shared" si="36"/>
        <v>TRA_Car_Cng_Upm</v>
      </c>
      <c r="AU125" s="13" t="str">
        <f t="shared" si="37"/>
        <v>Road Transport Cars CNG</v>
      </c>
      <c r="AV125" s="13" t="s">
        <v>72</v>
      </c>
      <c r="AW125" s="13" t="s">
        <v>73</v>
      </c>
    </row>
    <row r="126" spans="4:51">
      <c r="D126" t="s">
        <v>448</v>
      </c>
      <c r="E126" t="str">
        <f t="shared" si="33"/>
        <v>TRADST</v>
      </c>
      <c r="F126" t="str">
        <f t="shared" si="34"/>
        <v>TCar</v>
      </c>
      <c r="G126" s="7">
        <f t="shared" ref="G126:AQ126" si="49">G91</f>
        <v>509.07</v>
      </c>
      <c r="H126" s="7">
        <f t="shared" si="49"/>
        <v>509.08</v>
      </c>
      <c r="I126" s="7">
        <f t="shared" si="49"/>
        <v>212.83</v>
      </c>
      <c r="J126" s="7">
        <f t="shared" si="49"/>
        <v>259.88</v>
      </c>
      <c r="K126" s="7">
        <f t="shared" si="49"/>
        <v>34.71</v>
      </c>
      <c r="L126" s="7">
        <f t="shared" si="49"/>
        <v>218.49</v>
      </c>
      <c r="M126" s="7">
        <f t="shared" si="49"/>
        <v>3483.21</v>
      </c>
      <c r="N126" s="7">
        <f t="shared" si="49"/>
        <v>93.82</v>
      </c>
      <c r="O126" s="7">
        <f t="shared" si="49"/>
        <v>51.42</v>
      </c>
      <c r="P126" s="7">
        <f t="shared" si="49"/>
        <v>2108.62</v>
      </c>
      <c r="Q126" s="7">
        <f t="shared" si="49"/>
        <v>228.8</v>
      </c>
      <c r="R126" s="7">
        <f t="shared" si="49"/>
        <v>2771.18</v>
      </c>
      <c r="S126" s="7">
        <f t="shared" si="49"/>
        <v>41.98</v>
      </c>
      <c r="T126" s="7">
        <f t="shared" si="49"/>
        <v>75.959999999999994</v>
      </c>
      <c r="U126" s="7">
        <f t="shared" si="49"/>
        <v>124.01</v>
      </c>
      <c r="V126" s="7">
        <f t="shared" si="49"/>
        <v>115.16</v>
      </c>
      <c r="W126" s="7">
        <f t="shared" si="49"/>
        <v>16.91</v>
      </c>
      <c r="X126" s="7">
        <f t="shared" si="49"/>
        <v>2443.14</v>
      </c>
      <c r="Y126" s="7">
        <f t="shared" si="49"/>
        <v>177.92</v>
      </c>
      <c r="Z126" s="7">
        <f t="shared" si="49"/>
        <v>57.92</v>
      </c>
      <c r="AA126" s="7">
        <f t="shared" si="49"/>
        <v>70.72</v>
      </c>
      <c r="AB126" s="7">
        <f t="shared" si="49"/>
        <v>16.14</v>
      </c>
      <c r="AC126" s="7">
        <f t="shared" si="49"/>
        <v>7.97</v>
      </c>
      <c r="AD126" s="7">
        <f t="shared" si="49"/>
        <v>361.29</v>
      </c>
      <c r="AE126" s="7">
        <f t="shared" si="49"/>
        <v>211.5</v>
      </c>
      <c r="AF126" s="7">
        <f t="shared" si="49"/>
        <v>694.3</v>
      </c>
      <c r="AG126" s="7">
        <f t="shared" si="49"/>
        <v>425.2</v>
      </c>
      <c r="AH126" s="7">
        <f t="shared" si="49"/>
        <v>298.81</v>
      </c>
      <c r="AI126" s="7">
        <f t="shared" si="49"/>
        <v>270.85000000000002</v>
      </c>
      <c r="AJ126" s="7">
        <f t="shared" si="49"/>
        <v>69.86</v>
      </c>
      <c r="AK126" s="7">
        <f t="shared" si="49"/>
        <v>82.8</v>
      </c>
      <c r="AL126" s="7">
        <f t="shared" si="49"/>
        <v>2069.75</v>
      </c>
      <c r="AM126" s="7">
        <f t="shared" si="49"/>
        <v>9.5478683417426282</v>
      </c>
      <c r="AN126" s="7">
        <f t="shared" si="49"/>
        <v>56.753139695839572</v>
      </c>
      <c r="AO126" s="7">
        <f t="shared" si="49"/>
        <v>2.6764694270050571</v>
      </c>
      <c r="AP126" s="7">
        <f t="shared" si="49"/>
        <v>70.522924088572864</v>
      </c>
      <c r="AQ126" s="7">
        <f t="shared" si="49"/>
        <v>15.390674570464421</v>
      </c>
      <c r="AT126" s="13" t="str">
        <f t="shared" si="36"/>
        <v>TRA_Car_Dis_Exe</v>
      </c>
      <c r="AU126" s="13" t="str">
        <f t="shared" si="37"/>
        <v>Road Transport Cars Diesel</v>
      </c>
      <c r="AV126" s="13" t="s">
        <v>72</v>
      </c>
      <c r="AW126" s="13" t="s">
        <v>73</v>
      </c>
    </row>
    <row r="127" spans="4:51">
      <c r="D127" t="s">
        <v>449</v>
      </c>
      <c r="E127" t="str">
        <f t="shared" si="33"/>
        <v>TRADST</v>
      </c>
      <c r="F127" t="str">
        <f t="shared" si="34"/>
        <v>TCar</v>
      </c>
      <c r="G127" s="7">
        <f t="shared" ref="G127:AQ127" si="50">G92</f>
        <v>872.35</v>
      </c>
      <c r="H127" s="7">
        <f t="shared" si="50"/>
        <v>1128.43</v>
      </c>
      <c r="I127" s="7">
        <f t="shared" si="50"/>
        <v>303.18</v>
      </c>
      <c r="J127" s="7">
        <f t="shared" si="50"/>
        <v>198.78</v>
      </c>
      <c r="K127" s="7">
        <f t="shared" si="50"/>
        <v>8.8800000000000008</v>
      </c>
      <c r="L127" s="7">
        <f t="shared" si="50"/>
        <v>407.23</v>
      </c>
      <c r="M127" s="7">
        <f t="shared" si="50"/>
        <v>3109.2</v>
      </c>
      <c r="N127" s="7">
        <f t="shared" si="50"/>
        <v>189.54</v>
      </c>
      <c r="O127" s="7">
        <f t="shared" si="50"/>
        <v>26.14</v>
      </c>
      <c r="P127" s="7">
        <f t="shared" si="50"/>
        <v>4274.0600000000004</v>
      </c>
      <c r="Q127" s="7">
        <f t="shared" si="50"/>
        <v>134.11000000000001</v>
      </c>
      <c r="R127" s="7">
        <f t="shared" si="50"/>
        <v>6576.88</v>
      </c>
      <c r="S127" s="7">
        <f t="shared" si="50"/>
        <v>44.92</v>
      </c>
      <c r="T127" s="7">
        <f t="shared" si="50"/>
        <v>175.43</v>
      </c>
      <c r="U127" s="7">
        <f t="shared" si="50"/>
        <v>204.45</v>
      </c>
      <c r="V127" s="7">
        <f t="shared" si="50"/>
        <v>173.67</v>
      </c>
      <c r="W127" s="7">
        <f t="shared" si="50"/>
        <v>8.6</v>
      </c>
      <c r="X127" s="7">
        <f t="shared" si="50"/>
        <v>4903.8100000000004</v>
      </c>
      <c r="Y127" s="7">
        <f t="shared" si="50"/>
        <v>161.85</v>
      </c>
      <c r="Z127" s="7">
        <f t="shared" si="50"/>
        <v>64.53</v>
      </c>
      <c r="AA127" s="7">
        <f t="shared" si="50"/>
        <v>39.799999999999997</v>
      </c>
      <c r="AB127" s="7">
        <f t="shared" si="50"/>
        <v>23</v>
      </c>
      <c r="AC127" s="7">
        <f t="shared" si="50"/>
        <v>24.59</v>
      </c>
      <c r="AD127" s="7">
        <f t="shared" si="50"/>
        <v>386.22</v>
      </c>
      <c r="AE127" s="7">
        <f t="shared" si="50"/>
        <v>197.84</v>
      </c>
      <c r="AF127" s="7">
        <f t="shared" si="50"/>
        <v>1310</v>
      </c>
      <c r="AG127" s="7">
        <f t="shared" si="50"/>
        <v>681.17</v>
      </c>
      <c r="AH127" s="7">
        <f t="shared" si="50"/>
        <v>489.17</v>
      </c>
      <c r="AI127" s="7">
        <f t="shared" si="50"/>
        <v>151.06</v>
      </c>
      <c r="AJ127" s="7">
        <f t="shared" si="50"/>
        <v>126.18</v>
      </c>
      <c r="AK127" s="7">
        <f t="shared" si="50"/>
        <v>144.02000000000001</v>
      </c>
      <c r="AL127" s="7">
        <f t="shared" si="50"/>
        <v>2530.87</v>
      </c>
      <c r="AM127" s="7">
        <f t="shared" si="50"/>
        <v>10.216537539568341</v>
      </c>
      <c r="AN127" s="7">
        <f t="shared" si="50"/>
        <v>131.07166004266901</v>
      </c>
      <c r="AO127" s="7">
        <f t="shared" si="50"/>
        <v>2.8639115450468595</v>
      </c>
      <c r="AP127" s="7">
        <f t="shared" si="50"/>
        <v>162.87304598286386</v>
      </c>
      <c r="AQ127" s="7">
        <f t="shared" si="50"/>
        <v>35.544839914383537</v>
      </c>
      <c r="AT127" s="13" t="str">
        <f t="shared" si="36"/>
        <v>TRA_Car_Dis_Lom</v>
      </c>
      <c r="AU127" s="13" t="str">
        <f t="shared" si="37"/>
        <v>Road Transport Cars Diesel</v>
      </c>
      <c r="AV127" s="13" t="s">
        <v>72</v>
      </c>
      <c r="AW127" s="13" t="s">
        <v>73</v>
      </c>
    </row>
    <row r="128" spans="4:51">
      <c r="D128" t="s">
        <v>450</v>
      </c>
      <c r="E128" t="str">
        <f t="shared" si="33"/>
        <v>TRADST</v>
      </c>
      <c r="F128" t="str">
        <f t="shared" si="34"/>
        <v>TCar</v>
      </c>
      <c r="G128" s="7">
        <f t="shared" ref="G128:AQ128" si="51">G93</f>
        <v>851.92</v>
      </c>
      <c r="H128" s="7">
        <f t="shared" si="51"/>
        <v>1102.01</v>
      </c>
      <c r="I128" s="7">
        <f t="shared" si="51"/>
        <v>296.08</v>
      </c>
      <c r="J128" s="7">
        <f t="shared" si="51"/>
        <v>194.12</v>
      </c>
      <c r="K128" s="7">
        <f t="shared" si="51"/>
        <v>8.67</v>
      </c>
      <c r="L128" s="7">
        <f t="shared" si="51"/>
        <v>397.69</v>
      </c>
      <c r="M128" s="7">
        <f t="shared" si="51"/>
        <v>3036.41</v>
      </c>
      <c r="N128" s="7">
        <f t="shared" si="51"/>
        <v>185.11</v>
      </c>
      <c r="O128" s="7">
        <f t="shared" si="51"/>
        <v>25.53</v>
      </c>
      <c r="P128" s="7">
        <f t="shared" si="51"/>
        <v>3269.74</v>
      </c>
      <c r="Q128" s="7">
        <f t="shared" si="51"/>
        <v>130.97</v>
      </c>
      <c r="R128" s="7">
        <f t="shared" si="51"/>
        <v>6422.89</v>
      </c>
      <c r="S128" s="7">
        <f t="shared" si="51"/>
        <v>35.799999999999997</v>
      </c>
      <c r="T128" s="7">
        <f t="shared" si="51"/>
        <v>171.32</v>
      </c>
      <c r="U128" s="7">
        <f t="shared" si="51"/>
        <v>199.67</v>
      </c>
      <c r="V128" s="7">
        <f t="shared" si="51"/>
        <v>79.540000000000006</v>
      </c>
      <c r="W128" s="7">
        <f t="shared" si="51"/>
        <v>8.39</v>
      </c>
      <c r="X128" s="7">
        <f t="shared" si="51"/>
        <v>4788.99</v>
      </c>
      <c r="Y128" s="7">
        <f t="shared" si="51"/>
        <v>158.06</v>
      </c>
      <c r="Z128" s="7">
        <f t="shared" si="51"/>
        <v>63.08</v>
      </c>
      <c r="AA128" s="7">
        <f t="shared" si="51"/>
        <v>38.869999999999997</v>
      </c>
      <c r="AB128" s="7">
        <f t="shared" si="51"/>
        <v>22.46</v>
      </c>
      <c r="AC128" s="7">
        <f t="shared" si="51"/>
        <v>24.02</v>
      </c>
      <c r="AD128" s="7">
        <f t="shared" si="51"/>
        <v>377.18</v>
      </c>
      <c r="AE128" s="7">
        <f t="shared" si="51"/>
        <v>170.98</v>
      </c>
      <c r="AF128" s="7">
        <f t="shared" si="51"/>
        <v>1279.33</v>
      </c>
      <c r="AG128" s="7">
        <f t="shared" si="51"/>
        <v>665.22</v>
      </c>
      <c r="AH128" s="7">
        <f t="shared" si="51"/>
        <v>477.71</v>
      </c>
      <c r="AI128" s="7">
        <f t="shared" si="51"/>
        <v>151.77000000000001</v>
      </c>
      <c r="AJ128" s="7">
        <f t="shared" si="51"/>
        <v>123.23</v>
      </c>
      <c r="AK128" s="7">
        <f t="shared" si="51"/>
        <v>140.65</v>
      </c>
      <c r="AL128" s="7">
        <f t="shared" si="51"/>
        <v>2471.61</v>
      </c>
      <c r="AM128" s="7">
        <f t="shared" si="51"/>
        <v>8.1422983952926664</v>
      </c>
      <c r="AN128" s="7">
        <f t="shared" si="51"/>
        <v>128.00089379530326</v>
      </c>
      <c r="AO128" s="7">
        <f t="shared" si="51"/>
        <v>2.2824584441824927</v>
      </c>
      <c r="AP128" s="7">
        <f t="shared" si="51"/>
        <v>159.05723215974595</v>
      </c>
      <c r="AQ128" s="7">
        <f t="shared" si="51"/>
        <v>34.712090144970574</v>
      </c>
      <c r="AT128" s="13" t="str">
        <f t="shared" si="36"/>
        <v>TRA_Car_Dis_Sma</v>
      </c>
      <c r="AU128" s="13" t="str">
        <f t="shared" si="37"/>
        <v>Road Transport Cars Diesel</v>
      </c>
      <c r="AV128" s="13" t="s">
        <v>72</v>
      </c>
      <c r="AW128" s="13" t="s">
        <v>73</v>
      </c>
    </row>
    <row r="129" spans="4:49">
      <c r="D129" t="s">
        <v>451</v>
      </c>
      <c r="E129" t="str">
        <f t="shared" si="33"/>
        <v>TRADST</v>
      </c>
      <c r="F129" t="str">
        <f t="shared" si="34"/>
        <v>TCar</v>
      </c>
      <c r="G129" s="7">
        <f t="shared" ref="G129:AQ129" si="52">G94</f>
        <v>391.14</v>
      </c>
      <c r="H129" s="7">
        <f t="shared" si="52"/>
        <v>505.96</v>
      </c>
      <c r="I129" s="7">
        <f t="shared" si="52"/>
        <v>135.94</v>
      </c>
      <c r="J129" s="7">
        <f t="shared" si="52"/>
        <v>89.13</v>
      </c>
      <c r="K129" s="7">
        <f t="shared" si="52"/>
        <v>3.98</v>
      </c>
      <c r="L129" s="7">
        <f t="shared" si="52"/>
        <v>182.59</v>
      </c>
      <c r="M129" s="7">
        <f t="shared" si="52"/>
        <v>1394.08</v>
      </c>
      <c r="N129" s="7">
        <f t="shared" si="52"/>
        <v>84.99</v>
      </c>
      <c r="O129" s="7">
        <f t="shared" si="52"/>
        <v>11.72</v>
      </c>
      <c r="P129" s="7">
        <f t="shared" si="52"/>
        <v>1814.42</v>
      </c>
      <c r="Q129" s="7">
        <f t="shared" si="52"/>
        <v>60.13</v>
      </c>
      <c r="R129" s="7">
        <f t="shared" si="52"/>
        <v>2948.89</v>
      </c>
      <c r="S129" s="7">
        <f t="shared" si="52"/>
        <v>21.11</v>
      </c>
      <c r="T129" s="7">
        <f t="shared" si="52"/>
        <v>78.66</v>
      </c>
      <c r="U129" s="7">
        <f t="shared" si="52"/>
        <v>91.67</v>
      </c>
      <c r="V129" s="7">
        <f t="shared" si="52"/>
        <v>127.95</v>
      </c>
      <c r="W129" s="7">
        <f t="shared" si="52"/>
        <v>3.85</v>
      </c>
      <c r="X129" s="7">
        <f t="shared" si="52"/>
        <v>2198.73</v>
      </c>
      <c r="Y129" s="7">
        <f t="shared" si="52"/>
        <v>72.569999999999993</v>
      </c>
      <c r="Z129" s="7">
        <f t="shared" si="52"/>
        <v>30.38</v>
      </c>
      <c r="AA129" s="7">
        <f t="shared" si="52"/>
        <v>17.850000000000001</v>
      </c>
      <c r="AB129" s="7">
        <f t="shared" si="52"/>
        <v>10.31</v>
      </c>
      <c r="AC129" s="7">
        <f t="shared" si="52"/>
        <v>11.03</v>
      </c>
      <c r="AD129" s="7">
        <f t="shared" si="52"/>
        <v>173.31</v>
      </c>
      <c r="AE129" s="7">
        <f t="shared" si="52"/>
        <v>110.94</v>
      </c>
      <c r="AF129" s="7">
        <f t="shared" si="52"/>
        <v>587.37</v>
      </c>
      <c r="AG129" s="7">
        <f t="shared" si="52"/>
        <v>305.42</v>
      </c>
      <c r="AH129" s="7">
        <f t="shared" si="52"/>
        <v>219.33</v>
      </c>
      <c r="AI129" s="7">
        <f t="shared" si="52"/>
        <v>66.63</v>
      </c>
      <c r="AJ129" s="7">
        <f t="shared" si="52"/>
        <v>56.58</v>
      </c>
      <c r="AK129" s="7">
        <f t="shared" si="52"/>
        <v>64.58</v>
      </c>
      <c r="AL129" s="7">
        <f t="shared" si="52"/>
        <v>1134.77</v>
      </c>
      <c r="AM129" s="7">
        <f t="shared" si="52"/>
        <v>4.8012267911907314</v>
      </c>
      <c r="AN129" s="7">
        <f t="shared" si="52"/>
        <v>58.770431391189327</v>
      </c>
      <c r="AO129" s="7">
        <f t="shared" si="52"/>
        <v>1.3458854121981123</v>
      </c>
      <c r="AP129" s="7">
        <f t="shared" si="52"/>
        <v>73.029663096460538</v>
      </c>
      <c r="AQ129" s="7">
        <f t="shared" si="52"/>
        <v>15.937736462779508</v>
      </c>
      <c r="AT129" s="13" t="str">
        <f t="shared" si="36"/>
        <v>TRA_Car_Dis_Upm</v>
      </c>
      <c r="AU129" s="13" t="str">
        <f t="shared" si="37"/>
        <v>Road Transport Cars Diesel</v>
      </c>
      <c r="AV129" s="13" t="s">
        <v>72</v>
      </c>
      <c r="AW129" s="13" t="s">
        <v>73</v>
      </c>
    </row>
    <row r="130" spans="4:49">
      <c r="D130" t="s">
        <v>452</v>
      </c>
      <c r="E130" t="str">
        <f t="shared" si="33"/>
        <v>TRAGSLSP95</v>
      </c>
      <c r="F130" t="str">
        <f t="shared" si="34"/>
        <v>TCar</v>
      </c>
      <c r="G130" s="7">
        <f t="shared" ref="G130:AQ130" si="53">G95</f>
        <v>0</v>
      </c>
      <c r="H130" s="7">
        <f t="shared" si="53"/>
        <v>0</v>
      </c>
      <c r="I130" s="7">
        <f t="shared" si="53"/>
        <v>0</v>
      </c>
      <c r="J130" s="7">
        <f t="shared" si="53"/>
        <v>0.44</v>
      </c>
      <c r="K130" s="7">
        <f t="shared" si="53"/>
        <v>0</v>
      </c>
      <c r="L130" s="7">
        <f t="shared" si="53"/>
        <v>0</v>
      </c>
      <c r="M130" s="7">
        <f t="shared" si="53"/>
        <v>0</v>
      </c>
      <c r="N130" s="7">
        <f t="shared" si="53"/>
        <v>0</v>
      </c>
      <c r="O130" s="7">
        <f t="shared" si="53"/>
        <v>0</v>
      </c>
      <c r="P130" s="7">
        <f t="shared" si="53"/>
        <v>0</v>
      </c>
      <c r="Q130" s="7">
        <f t="shared" si="53"/>
        <v>0</v>
      </c>
      <c r="R130" s="7">
        <f t="shared" si="53"/>
        <v>0</v>
      </c>
      <c r="S130" s="7">
        <f t="shared" si="53"/>
        <v>0</v>
      </c>
      <c r="T130" s="7">
        <f t="shared" si="53"/>
        <v>0</v>
      </c>
      <c r="U130" s="7">
        <f t="shared" si="53"/>
        <v>0</v>
      </c>
      <c r="V130" s="7">
        <f t="shared" si="53"/>
        <v>0</v>
      </c>
      <c r="W130" s="7">
        <f t="shared" si="53"/>
        <v>0</v>
      </c>
      <c r="X130" s="7">
        <f t="shared" si="53"/>
        <v>0</v>
      </c>
      <c r="Y130" s="7">
        <f t="shared" si="53"/>
        <v>0</v>
      </c>
      <c r="Z130" s="7">
        <f t="shared" si="53"/>
        <v>0</v>
      </c>
      <c r="AA130" s="7">
        <f t="shared" si="53"/>
        <v>0</v>
      </c>
      <c r="AB130" s="7">
        <f t="shared" si="53"/>
        <v>0</v>
      </c>
      <c r="AC130" s="7">
        <f t="shared" si="53"/>
        <v>0</v>
      </c>
      <c r="AD130" s="7">
        <f t="shared" si="53"/>
        <v>0</v>
      </c>
      <c r="AE130" s="7">
        <f t="shared" si="53"/>
        <v>0</v>
      </c>
      <c r="AF130" s="7">
        <f t="shared" si="53"/>
        <v>0</v>
      </c>
      <c r="AG130" s="7">
        <f t="shared" si="53"/>
        <v>0</v>
      </c>
      <c r="AH130" s="7">
        <f t="shared" si="53"/>
        <v>0</v>
      </c>
      <c r="AI130" s="7">
        <f t="shared" si="53"/>
        <v>19.82</v>
      </c>
      <c r="AJ130" s="7">
        <f t="shared" si="53"/>
        <v>0</v>
      </c>
      <c r="AK130" s="7">
        <f t="shared" si="53"/>
        <v>0</v>
      </c>
      <c r="AL130" s="7">
        <f t="shared" si="53"/>
        <v>0</v>
      </c>
      <c r="AM130" s="7">
        <f t="shared" si="53"/>
        <v>0</v>
      </c>
      <c r="AN130" s="7">
        <f t="shared" si="53"/>
        <v>0</v>
      </c>
      <c r="AO130" s="7">
        <f t="shared" si="53"/>
        <v>0</v>
      </c>
      <c r="AP130" s="7">
        <f t="shared" si="53"/>
        <v>0</v>
      </c>
      <c r="AQ130" s="7">
        <f t="shared" si="53"/>
        <v>0</v>
      </c>
      <c r="AT130" s="13" t="str">
        <f t="shared" si="36"/>
        <v>TRA_Car_Fle_Fue_Exe</v>
      </c>
      <c r="AU130" s="13" t="str">
        <f t="shared" si="37"/>
        <v>Road Transport Cars Flexi Fuel</v>
      </c>
      <c r="AV130" s="13" t="s">
        <v>72</v>
      </c>
      <c r="AW130" s="13" t="s">
        <v>73</v>
      </c>
    </row>
    <row r="131" spans="4:49">
      <c r="D131" t="s">
        <v>453</v>
      </c>
      <c r="E131" t="str">
        <f t="shared" si="33"/>
        <v>TRAGSLSP95</v>
      </c>
      <c r="F131" t="str">
        <f t="shared" si="34"/>
        <v>TCar</v>
      </c>
      <c r="G131" s="7">
        <f t="shared" ref="G131:AQ131" si="54">G96</f>
        <v>0</v>
      </c>
      <c r="H131" s="7">
        <f t="shared" si="54"/>
        <v>0</v>
      </c>
      <c r="I131" s="7">
        <f t="shared" si="54"/>
        <v>0</v>
      </c>
      <c r="J131" s="7">
        <f t="shared" si="54"/>
        <v>1.1399999999999999</v>
      </c>
      <c r="K131" s="7">
        <f t="shared" si="54"/>
        <v>0</v>
      </c>
      <c r="L131" s="7">
        <f t="shared" si="54"/>
        <v>0</v>
      </c>
      <c r="M131" s="7">
        <f t="shared" si="54"/>
        <v>0</v>
      </c>
      <c r="N131" s="7">
        <f t="shared" si="54"/>
        <v>0</v>
      </c>
      <c r="O131" s="7">
        <f t="shared" si="54"/>
        <v>0</v>
      </c>
      <c r="P131" s="7">
        <f t="shared" si="54"/>
        <v>0</v>
      </c>
      <c r="Q131" s="7">
        <f t="shared" si="54"/>
        <v>0</v>
      </c>
      <c r="R131" s="7">
        <f t="shared" si="54"/>
        <v>0</v>
      </c>
      <c r="S131" s="7">
        <f t="shared" si="54"/>
        <v>0</v>
      </c>
      <c r="T131" s="7">
        <f t="shared" si="54"/>
        <v>0</v>
      </c>
      <c r="U131" s="7">
        <f t="shared" si="54"/>
        <v>0</v>
      </c>
      <c r="V131" s="7">
        <f t="shared" si="54"/>
        <v>0</v>
      </c>
      <c r="W131" s="7">
        <f t="shared" si="54"/>
        <v>0</v>
      </c>
      <c r="X131" s="7">
        <f t="shared" si="54"/>
        <v>0</v>
      </c>
      <c r="Y131" s="7">
        <f t="shared" si="54"/>
        <v>0</v>
      </c>
      <c r="Z131" s="7">
        <f t="shared" si="54"/>
        <v>0</v>
      </c>
      <c r="AA131" s="7">
        <f t="shared" si="54"/>
        <v>0</v>
      </c>
      <c r="AB131" s="7">
        <f t="shared" si="54"/>
        <v>0</v>
      </c>
      <c r="AC131" s="7">
        <f t="shared" si="54"/>
        <v>0</v>
      </c>
      <c r="AD131" s="7">
        <f t="shared" si="54"/>
        <v>0</v>
      </c>
      <c r="AE131" s="7">
        <f t="shared" si="54"/>
        <v>0</v>
      </c>
      <c r="AF131" s="7">
        <f t="shared" si="54"/>
        <v>0</v>
      </c>
      <c r="AG131" s="7">
        <f t="shared" si="54"/>
        <v>0</v>
      </c>
      <c r="AH131" s="7">
        <f t="shared" si="54"/>
        <v>0</v>
      </c>
      <c r="AI131" s="7">
        <f t="shared" si="54"/>
        <v>72.78</v>
      </c>
      <c r="AJ131" s="7">
        <f t="shared" si="54"/>
        <v>0</v>
      </c>
      <c r="AK131" s="7">
        <f t="shared" si="54"/>
        <v>0</v>
      </c>
      <c r="AL131" s="7">
        <f t="shared" si="54"/>
        <v>0</v>
      </c>
      <c r="AM131" s="7">
        <f t="shared" si="54"/>
        <v>0</v>
      </c>
      <c r="AN131" s="7">
        <f t="shared" si="54"/>
        <v>0</v>
      </c>
      <c r="AO131" s="7">
        <f t="shared" si="54"/>
        <v>0</v>
      </c>
      <c r="AP131" s="7">
        <f t="shared" si="54"/>
        <v>0</v>
      </c>
      <c r="AQ131" s="7">
        <f t="shared" si="54"/>
        <v>0</v>
      </c>
      <c r="AT131" s="13" t="str">
        <f t="shared" si="36"/>
        <v>TRA_Car_Fle_Fue_Lom</v>
      </c>
      <c r="AU131" s="13" t="str">
        <f t="shared" si="37"/>
        <v>Road Transport Cars Flexi Fuel</v>
      </c>
      <c r="AV131" s="13" t="s">
        <v>72</v>
      </c>
      <c r="AW131" s="13" t="s">
        <v>73</v>
      </c>
    </row>
    <row r="132" spans="4:49">
      <c r="D132" t="s">
        <v>454</v>
      </c>
      <c r="E132" t="str">
        <f t="shared" si="33"/>
        <v>TRAGSLSP95</v>
      </c>
      <c r="F132" t="str">
        <f t="shared" si="34"/>
        <v>TCar</v>
      </c>
      <c r="G132" s="7">
        <f t="shared" ref="G132:AQ132" si="55">G97</f>
        <v>0</v>
      </c>
      <c r="H132" s="7">
        <f t="shared" si="55"/>
        <v>0</v>
      </c>
      <c r="I132" s="7">
        <f t="shared" si="55"/>
        <v>0</v>
      </c>
      <c r="J132" s="7">
        <f t="shared" si="55"/>
        <v>1.1100000000000001</v>
      </c>
      <c r="K132" s="7">
        <f t="shared" si="55"/>
        <v>0</v>
      </c>
      <c r="L132" s="7">
        <f t="shared" si="55"/>
        <v>0</v>
      </c>
      <c r="M132" s="7">
        <f t="shared" si="55"/>
        <v>0</v>
      </c>
      <c r="N132" s="7">
        <f t="shared" si="55"/>
        <v>0</v>
      </c>
      <c r="O132" s="7">
        <f t="shared" si="55"/>
        <v>0</v>
      </c>
      <c r="P132" s="7">
        <f t="shared" si="55"/>
        <v>0</v>
      </c>
      <c r="Q132" s="7">
        <f t="shared" si="55"/>
        <v>0</v>
      </c>
      <c r="R132" s="7">
        <f t="shared" si="55"/>
        <v>0</v>
      </c>
      <c r="S132" s="7">
        <f t="shared" si="55"/>
        <v>0</v>
      </c>
      <c r="T132" s="7">
        <f t="shared" si="55"/>
        <v>0</v>
      </c>
      <c r="U132" s="7">
        <f t="shared" si="55"/>
        <v>0</v>
      </c>
      <c r="V132" s="7">
        <f t="shared" si="55"/>
        <v>0</v>
      </c>
      <c r="W132" s="7">
        <f t="shared" si="55"/>
        <v>0</v>
      </c>
      <c r="X132" s="7">
        <f t="shared" si="55"/>
        <v>0</v>
      </c>
      <c r="Y132" s="7">
        <f t="shared" si="55"/>
        <v>0</v>
      </c>
      <c r="Z132" s="7">
        <f t="shared" si="55"/>
        <v>0</v>
      </c>
      <c r="AA132" s="7">
        <f t="shared" si="55"/>
        <v>0</v>
      </c>
      <c r="AB132" s="7">
        <f t="shared" si="55"/>
        <v>0</v>
      </c>
      <c r="AC132" s="7">
        <f t="shared" si="55"/>
        <v>0</v>
      </c>
      <c r="AD132" s="7">
        <f t="shared" si="55"/>
        <v>0</v>
      </c>
      <c r="AE132" s="7">
        <f t="shared" si="55"/>
        <v>0</v>
      </c>
      <c r="AF132" s="7">
        <f t="shared" si="55"/>
        <v>0</v>
      </c>
      <c r="AG132" s="7">
        <f t="shared" si="55"/>
        <v>0</v>
      </c>
      <c r="AH132" s="7">
        <f t="shared" si="55"/>
        <v>0</v>
      </c>
      <c r="AI132" s="7">
        <f t="shared" si="55"/>
        <v>73.12</v>
      </c>
      <c r="AJ132" s="7">
        <f t="shared" si="55"/>
        <v>0</v>
      </c>
      <c r="AK132" s="7">
        <f t="shared" si="55"/>
        <v>0</v>
      </c>
      <c r="AL132" s="7">
        <f t="shared" si="55"/>
        <v>0</v>
      </c>
      <c r="AM132" s="7">
        <f t="shared" si="55"/>
        <v>0</v>
      </c>
      <c r="AN132" s="7">
        <f t="shared" si="55"/>
        <v>0</v>
      </c>
      <c r="AO132" s="7">
        <f t="shared" si="55"/>
        <v>0</v>
      </c>
      <c r="AP132" s="7">
        <f t="shared" si="55"/>
        <v>0</v>
      </c>
      <c r="AQ132" s="7">
        <f t="shared" si="55"/>
        <v>0</v>
      </c>
      <c r="AT132" s="13" t="str">
        <f t="shared" si="36"/>
        <v>TRA_Car_Fle_Fue_Sma</v>
      </c>
      <c r="AU132" s="13" t="str">
        <f t="shared" si="37"/>
        <v>Road Transport Cars Flexi Fuel</v>
      </c>
      <c r="AV132" s="13" t="s">
        <v>72</v>
      </c>
      <c r="AW132" s="13" t="s">
        <v>73</v>
      </c>
    </row>
    <row r="133" spans="4:49">
      <c r="D133" t="s">
        <v>455</v>
      </c>
      <c r="E133" t="str">
        <f t="shared" si="33"/>
        <v>TRAGSLSP95</v>
      </c>
      <c r="F133" t="str">
        <f t="shared" si="34"/>
        <v>TCar</v>
      </c>
      <c r="G133" s="7">
        <f t="shared" ref="G133:AQ133" si="56">G98</f>
        <v>0</v>
      </c>
      <c r="H133" s="7">
        <f t="shared" si="56"/>
        <v>0</v>
      </c>
      <c r="I133" s="7">
        <f t="shared" si="56"/>
        <v>0</v>
      </c>
      <c r="J133" s="7">
        <f t="shared" si="56"/>
        <v>0.51</v>
      </c>
      <c r="K133" s="7">
        <f t="shared" si="56"/>
        <v>0</v>
      </c>
      <c r="L133" s="7">
        <f t="shared" si="56"/>
        <v>0</v>
      </c>
      <c r="M133" s="7">
        <f t="shared" si="56"/>
        <v>0</v>
      </c>
      <c r="N133" s="7">
        <f t="shared" si="56"/>
        <v>0</v>
      </c>
      <c r="O133" s="7">
        <f t="shared" si="56"/>
        <v>0</v>
      </c>
      <c r="P133" s="7">
        <f t="shared" si="56"/>
        <v>0</v>
      </c>
      <c r="Q133" s="7">
        <f t="shared" si="56"/>
        <v>0</v>
      </c>
      <c r="R133" s="7">
        <f t="shared" si="56"/>
        <v>0</v>
      </c>
      <c r="S133" s="7">
        <f t="shared" si="56"/>
        <v>0</v>
      </c>
      <c r="T133" s="7">
        <f t="shared" si="56"/>
        <v>0</v>
      </c>
      <c r="U133" s="7">
        <f t="shared" si="56"/>
        <v>0</v>
      </c>
      <c r="V133" s="7">
        <f t="shared" si="56"/>
        <v>0</v>
      </c>
      <c r="W133" s="7">
        <f t="shared" si="56"/>
        <v>0</v>
      </c>
      <c r="X133" s="7">
        <f t="shared" si="56"/>
        <v>0</v>
      </c>
      <c r="Y133" s="7">
        <f t="shared" si="56"/>
        <v>0</v>
      </c>
      <c r="Z133" s="7">
        <f t="shared" si="56"/>
        <v>0</v>
      </c>
      <c r="AA133" s="7">
        <f t="shared" si="56"/>
        <v>0</v>
      </c>
      <c r="AB133" s="7">
        <f t="shared" si="56"/>
        <v>0</v>
      </c>
      <c r="AC133" s="7">
        <f t="shared" si="56"/>
        <v>0</v>
      </c>
      <c r="AD133" s="7">
        <f t="shared" si="56"/>
        <v>0</v>
      </c>
      <c r="AE133" s="7">
        <f t="shared" si="56"/>
        <v>0</v>
      </c>
      <c r="AF133" s="7">
        <f t="shared" si="56"/>
        <v>0</v>
      </c>
      <c r="AG133" s="7">
        <f t="shared" si="56"/>
        <v>0</v>
      </c>
      <c r="AH133" s="7">
        <f t="shared" si="56"/>
        <v>0</v>
      </c>
      <c r="AI133" s="7">
        <f t="shared" si="56"/>
        <v>38.770000000000003</v>
      </c>
      <c r="AJ133" s="7">
        <f t="shared" si="56"/>
        <v>0</v>
      </c>
      <c r="AK133" s="7">
        <f t="shared" si="56"/>
        <v>0</v>
      </c>
      <c r="AL133" s="7">
        <f t="shared" si="56"/>
        <v>0</v>
      </c>
      <c r="AM133" s="7">
        <f t="shared" si="56"/>
        <v>0</v>
      </c>
      <c r="AN133" s="7">
        <f t="shared" si="56"/>
        <v>0</v>
      </c>
      <c r="AO133" s="7">
        <f t="shared" si="56"/>
        <v>0</v>
      </c>
      <c r="AP133" s="7">
        <f t="shared" si="56"/>
        <v>0</v>
      </c>
      <c r="AQ133" s="7">
        <f t="shared" si="56"/>
        <v>0</v>
      </c>
      <c r="AT133" s="13" t="str">
        <f t="shared" si="36"/>
        <v>TRA_Car_Fle_Fue_Upm</v>
      </c>
      <c r="AU133" s="13" t="str">
        <f t="shared" si="37"/>
        <v>Road Transport Cars Flexi Fuel</v>
      </c>
      <c r="AV133" s="13" t="s">
        <v>72</v>
      </c>
      <c r="AW133" s="13" t="s">
        <v>73</v>
      </c>
    </row>
    <row r="134" spans="4:49">
      <c r="D134" t="s">
        <v>456</v>
      </c>
      <c r="E134" t="str">
        <f t="shared" si="33"/>
        <v>TRAGSLSP95</v>
      </c>
      <c r="F134" t="str">
        <f t="shared" si="34"/>
        <v>TCar</v>
      </c>
      <c r="G134" s="7">
        <f t="shared" ref="G134:AQ134" si="57">G99</f>
        <v>192.76</v>
      </c>
      <c r="H134" s="7">
        <f t="shared" si="57"/>
        <v>149.02000000000001</v>
      </c>
      <c r="I134" s="7">
        <f t="shared" si="57"/>
        <v>52.89</v>
      </c>
      <c r="J134" s="7">
        <f t="shared" si="57"/>
        <v>805.57</v>
      </c>
      <c r="K134" s="7">
        <f t="shared" si="57"/>
        <v>23.27</v>
      </c>
      <c r="L134" s="7">
        <f t="shared" si="57"/>
        <v>134.5</v>
      </c>
      <c r="M134" s="7">
        <f t="shared" si="57"/>
        <v>3124.93</v>
      </c>
      <c r="N134" s="7">
        <f t="shared" si="57"/>
        <v>110.06</v>
      </c>
      <c r="O134" s="7">
        <f t="shared" si="57"/>
        <v>56.61</v>
      </c>
      <c r="P134" s="7">
        <f t="shared" si="57"/>
        <v>1144.8</v>
      </c>
      <c r="Q134" s="7">
        <f t="shared" si="57"/>
        <v>313.37</v>
      </c>
      <c r="R134" s="7">
        <f t="shared" si="57"/>
        <v>509.92</v>
      </c>
      <c r="S134" s="7">
        <f t="shared" si="57"/>
        <v>233.41</v>
      </c>
      <c r="T134" s="7">
        <f t="shared" si="57"/>
        <v>27.39</v>
      </c>
      <c r="U134" s="7">
        <f t="shared" si="57"/>
        <v>66.040000000000006</v>
      </c>
      <c r="V134" s="7">
        <f t="shared" si="57"/>
        <v>102.17</v>
      </c>
      <c r="W134" s="7">
        <f t="shared" si="57"/>
        <v>30.63</v>
      </c>
      <c r="X134" s="7">
        <f t="shared" si="57"/>
        <v>470.76</v>
      </c>
      <c r="Y134" s="7">
        <f t="shared" si="57"/>
        <v>158.56</v>
      </c>
      <c r="Z134" s="7">
        <f t="shared" si="57"/>
        <v>27.25</v>
      </c>
      <c r="AA134" s="7">
        <f t="shared" si="57"/>
        <v>64.510000000000005</v>
      </c>
      <c r="AB134" s="7">
        <f t="shared" si="57"/>
        <v>7.74</v>
      </c>
      <c r="AC134" s="7">
        <f t="shared" si="57"/>
        <v>3.28</v>
      </c>
      <c r="AD134" s="7">
        <f t="shared" si="57"/>
        <v>969.7</v>
      </c>
      <c r="AE134" s="7">
        <f t="shared" si="57"/>
        <v>483.99</v>
      </c>
      <c r="AF134" s="7">
        <f t="shared" si="57"/>
        <v>400.48</v>
      </c>
      <c r="AG134" s="7">
        <f t="shared" si="57"/>
        <v>47.07</v>
      </c>
      <c r="AH134" s="7">
        <f t="shared" si="57"/>
        <v>88.69</v>
      </c>
      <c r="AI134" s="7">
        <f t="shared" si="57"/>
        <v>1515.46</v>
      </c>
      <c r="AJ134" s="7">
        <f t="shared" si="57"/>
        <v>23.4</v>
      </c>
      <c r="AK134" s="7">
        <f t="shared" si="57"/>
        <v>48.16</v>
      </c>
      <c r="AL134" s="7">
        <f t="shared" si="57"/>
        <v>2029.67</v>
      </c>
      <c r="AM134" s="7">
        <f t="shared" si="57"/>
        <v>7.4709744401183817</v>
      </c>
      <c r="AN134" s="7">
        <f t="shared" si="57"/>
        <v>11.081003780669596</v>
      </c>
      <c r="AO134" s="7">
        <f t="shared" si="57"/>
        <v>3.6577774362493378</v>
      </c>
      <c r="AP134" s="7">
        <f t="shared" si="57"/>
        <v>20.057508223494811</v>
      </c>
      <c r="AQ134" s="7">
        <f t="shared" si="57"/>
        <v>3.0143481281586237</v>
      </c>
      <c r="AT134" s="13" t="str">
        <f t="shared" si="36"/>
        <v>TRA_Car_Gas_Exe</v>
      </c>
      <c r="AU134" s="13" t="str">
        <f t="shared" si="37"/>
        <v>Road Transport Cars Gasoline</v>
      </c>
      <c r="AV134" s="13" t="s">
        <v>72</v>
      </c>
      <c r="AW134" s="13" t="s">
        <v>73</v>
      </c>
    </row>
    <row r="135" spans="4:49">
      <c r="D135" t="s">
        <v>457</v>
      </c>
      <c r="E135" t="str">
        <f t="shared" si="33"/>
        <v>TRAGSLSP95</v>
      </c>
      <c r="F135" t="str">
        <f t="shared" si="34"/>
        <v>TCar</v>
      </c>
      <c r="G135" s="7">
        <f t="shared" ref="G135:AQ135" si="58">G100</f>
        <v>488.15</v>
      </c>
      <c r="H135" s="7">
        <f t="shared" si="58"/>
        <v>430.66</v>
      </c>
      <c r="I135" s="7">
        <f t="shared" si="58"/>
        <v>373.82</v>
      </c>
      <c r="J135" s="7">
        <f t="shared" si="58"/>
        <v>1067.5999999999999</v>
      </c>
      <c r="K135" s="7">
        <f t="shared" si="58"/>
        <v>179.24</v>
      </c>
      <c r="L135" s="7">
        <f t="shared" si="58"/>
        <v>647.79999999999995</v>
      </c>
      <c r="M135" s="7">
        <f t="shared" si="58"/>
        <v>9395.2999999999993</v>
      </c>
      <c r="N135" s="7">
        <f t="shared" si="58"/>
        <v>631.03</v>
      </c>
      <c r="O135" s="7">
        <f t="shared" si="58"/>
        <v>127.94</v>
      </c>
      <c r="P135" s="7">
        <f t="shared" si="58"/>
        <v>3931.95</v>
      </c>
      <c r="Q135" s="7">
        <f t="shared" si="58"/>
        <v>929.39</v>
      </c>
      <c r="R135" s="7">
        <f t="shared" si="58"/>
        <v>2494.9299999999998</v>
      </c>
      <c r="S135" s="7">
        <f t="shared" si="58"/>
        <v>1293.42</v>
      </c>
      <c r="T135" s="7">
        <f t="shared" si="58"/>
        <v>176.74</v>
      </c>
      <c r="U135" s="7">
        <f t="shared" si="58"/>
        <v>431.55</v>
      </c>
      <c r="V135" s="7">
        <f t="shared" si="58"/>
        <v>603.86</v>
      </c>
      <c r="W135" s="7">
        <f t="shared" si="58"/>
        <v>69.23</v>
      </c>
      <c r="X135" s="7">
        <f t="shared" si="58"/>
        <v>2383.06</v>
      </c>
      <c r="Y135" s="7">
        <f t="shared" si="58"/>
        <v>345.81</v>
      </c>
      <c r="Z135" s="7">
        <f t="shared" si="58"/>
        <v>34</v>
      </c>
      <c r="AA135" s="7">
        <f t="shared" si="58"/>
        <v>141.06</v>
      </c>
      <c r="AB135" s="7">
        <f t="shared" si="58"/>
        <v>54.68</v>
      </c>
      <c r="AC135" s="7">
        <f t="shared" si="58"/>
        <v>20.66</v>
      </c>
      <c r="AD135" s="7">
        <f t="shared" si="58"/>
        <v>1653</v>
      </c>
      <c r="AE135" s="7">
        <f t="shared" si="58"/>
        <v>413.44</v>
      </c>
      <c r="AF135" s="7">
        <f t="shared" si="58"/>
        <v>2314.36</v>
      </c>
      <c r="AG135" s="7">
        <f t="shared" si="58"/>
        <v>243.49</v>
      </c>
      <c r="AH135" s="7">
        <f t="shared" si="58"/>
        <v>560.16999999999996</v>
      </c>
      <c r="AI135" s="7">
        <f t="shared" si="58"/>
        <v>951.22</v>
      </c>
      <c r="AJ135" s="7">
        <f t="shared" si="58"/>
        <v>168.48</v>
      </c>
      <c r="AK135" s="7">
        <f t="shared" si="58"/>
        <v>222.29</v>
      </c>
      <c r="AL135" s="7">
        <f t="shared" si="58"/>
        <v>5885.71</v>
      </c>
      <c r="AM135" s="7">
        <f t="shared" si="58"/>
        <v>41.399716208979555</v>
      </c>
      <c r="AN135" s="7">
        <f t="shared" si="58"/>
        <v>71.502614391951241</v>
      </c>
      <c r="AO135" s="7">
        <f t="shared" si="58"/>
        <v>20.269236500551042</v>
      </c>
      <c r="AP135" s="7">
        <f t="shared" si="58"/>
        <v>129.42548387807494</v>
      </c>
      <c r="AQ135" s="7">
        <f t="shared" si="58"/>
        <v>19.45074436548942</v>
      </c>
      <c r="AT135" s="13" t="str">
        <f t="shared" si="36"/>
        <v>TRA_Car_Gas_Lom</v>
      </c>
      <c r="AU135" s="13" t="str">
        <f t="shared" si="37"/>
        <v>Road Transport Cars Gasoline</v>
      </c>
      <c r="AV135" s="13" t="s">
        <v>72</v>
      </c>
      <c r="AW135" s="13" t="s">
        <v>73</v>
      </c>
    </row>
    <row r="136" spans="4:49">
      <c r="D136" t="s">
        <v>458</v>
      </c>
      <c r="E136" t="str">
        <f t="shared" si="33"/>
        <v>TRAGSLSP95</v>
      </c>
      <c r="F136" t="str">
        <f t="shared" si="34"/>
        <v>TCar</v>
      </c>
      <c r="G136" s="7">
        <f t="shared" ref="G136:AQ136" si="59">G101</f>
        <v>1132.6600000000001</v>
      </c>
      <c r="H136" s="7">
        <f t="shared" si="59"/>
        <v>1284.54</v>
      </c>
      <c r="I136" s="7">
        <f t="shared" si="59"/>
        <v>958.71</v>
      </c>
      <c r="J136" s="7">
        <f t="shared" si="59"/>
        <v>972.29</v>
      </c>
      <c r="K136" s="7">
        <f t="shared" si="59"/>
        <v>195.71</v>
      </c>
      <c r="L136" s="7">
        <f t="shared" si="59"/>
        <v>2212.25</v>
      </c>
      <c r="M136" s="7">
        <f t="shared" si="59"/>
        <v>13429.25</v>
      </c>
      <c r="N136" s="7">
        <f t="shared" si="59"/>
        <v>669.17</v>
      </c>
      <c r="O136" s="7">
        <f t="shared" si="59"/>
        <v>65.400000000000006</v>
      </c>
      <c r="P136" s="7">
        <f t="shared" si="59"/>
        <v>3981.04</v>
      </c>
      <c r="Q136" s="7">
        <f t="shared" si="59"/>
        <v>642.52</v>
      </c>
      <c r="R136" s="7">
        <f t="shared" si="59"/>
        <v>8331.68</v>
      </c>
      <c r="S136" s="7">
        <f t="shared" si="59"/>
        <v>3046.65</v>
      </c>
      <c r="T136" s="7">
        <f t="shared" si="59"/>
        <v>659.66</v>
      </c>
      <c r="U136" s="7">
        <f t="shared" si="59"/>
        <v>1668.32</v>
      </c>
      <c r="V136" s="7">
        <f t="shared" si="59"/>
        <v>450.26</v>
      </c>
      <c r="W136" s="7">
        <f t="shared" si="59"/>
        <v>35.39</v>
      </c>
      <c r="X136" s="7">
        <f t="shared" si="59"/>
        <v>16337.15</v>
      </c>
      <c r="Y136" s="7">
        <f t="shared" si="59"/>
        <v>495.7</v>
      </c>
      <c r="Z136" s="7">
        <f t="shared" si="59"/>
        <v>45.08</v>
      </c>
      <c r="AA136" s="7">
        <f t="shared" si="59"/>
        <v>55.23</v>
      </c>
      <c r="AB136" s="7">
        <f t="shared" si="59"/>
        <v>140.24</v>
      </c>
      <c r="AC136" s="7">
        <f t="shared" si="59"/>
        <v>140.15</v>
      </c>
      <c r="AD136" s="7">
        <f t="shared" si="59"/>
        <v>2806</v>
      </c>
      <c r="AE136" s="7">
        <f t="shared" si="59"/>
        <v>457.83</v>
      </c>
      <c r="AF136" s="7">
        <f t="shared" si="59"/>
        <v>6764.32</v>
      </c>
      <c r="AG136" s="7">
        <f t="shared" si="59"/>
        <v>2169.2600000000002</v>
      </c>
      <c r="AH136" s="7">
        <f t="shared" si="59"/>
        <v>2666.51</v>
      </c>
      <c r="AI136" s="7">
        <f t="shared" si="59"/>
        <v>579.42999999999995</v>
      </c>
      <c r="AJ136" s="7">
        <f t="shared" si="59"/>
        <v>438.73</v>
      </c>
      <c r="AK136" s="7">
        <f t="shared" si="59"/>
        <v>813.03</v>
      </c>
      <c r="AL136" s="7">
        <f t="shared" si="59"/>
        <v>9544.6200000000008</v>
      </c>
      <c r="AM136" s="7">
        <f t="shared" si="59"/>
        <v>97.517005603815889</v>
      </c>
      <c r="AN136" s="7">
        <f t="shared" si="59"/>
        <v>266.87458758512247</v>
      </c>
      <c r="AO136" s="7">
        <f t="shared" si="59"/>
        <v>47.744173883505617</v>
      </c>
      <c r="AP136" s="7">
        <f t="shared" si="59"/>
        <v>483.06447151188695</v>
      </c>
      <c r="AQ136" s="7">
        <f t="shared" si="59"/>
        <v>72.597476678390564</v>
      </c>
      <c r="AT136" s="13" t="str">
        <f t="shared" si="36"/>
        <v>TRA_Car_Gas_Sma</v>
      </c>
      <c r="AU136" s="13" t="str">
        <f t="shared" si="37"/>
        <v>Road Transport Cars Gasoline</v>
      </c>
      <c r="AV136" s="13" t="s">
        <v>72</v>
      </c>
      <c r="AW136" s="13" t="s">
        <v>73</v>
      </c>
    </row>
    <row r="137" spans="4:49">
      <c r="D137" t="s">
        <v>459</v>
      </c>
      <c r="E137" t="str">
        <f t="shared" si="33"/>
        <v>TRAGSLSP95</v>
      </c>
      <c r="F137" t="str">
        <f t="shared" si="34"/>
        <v>TCar</v>
      </c>
      <c r="G137" s="7">
        <f t="shared" ref="G137:AQ137" si="60">G102</f>
        <v>218.87</v>
      </c>
      <c r="H137" s="7">
        <f t="shared" si="60"/>
        <v>193.1</v>
      </c>
      <c r="I137" s="7">
        <f t="shared" si="60"/>
        <v>167.61</v>
      </c>
      <c r="J137" s="7">
        <f t="shared" si="60"/>
        <v>478.68</v>
      </c>
      <c r="K137" s="7">
        <f t="shared" si="60"/>
        <v>80.37</v>
      </c>
      <c r="L137" s="7">
        <f t="shared" si="60"/>
        <v>290.45</v>
      </c>
      <c r="M137" s="7">
        <f t="shared" si="60"/>
        <v>4212.6000000000004</v>
      </c>
      <c r="N137" s="7">
        <f t="shared" si="60"/>
        <v>282.94</v>
      </c>
      <c r="O137" s="7">
        <f t="shared" si="60"/>
        <v>57.36</v>
      </c>
      <c r="P137" s="7">
        <f t="shared" si="60"/>
        <v>1619.21</v>
      </c>
      <c r="Q137" s="7">
        <f t="shared" si="60"/>
        <v>416.71</v>
      </c>
      <c r="R137" s="7">
        <f t="shared" si="60"/>
        <v>1118.6600000000001</v>
      </c>
      <c r="S137" s="7">
        <f t="shared" si="60"/>
        <v>492.7</v>
      </c>
      <c r="T137" s="7">
        <f t="shared" si="60"/>
        <v>79.25</v>
      </c>
      <c r="U137" s="7">
        <f t="shared" si="60"/>
        <v>193.5</v>
      </c>
      <c r="V137" s="7">
        <f t="shared" si="60"/>
        <v>246.68</v>
      </c>
      <c r="W137" s="7">
        <f t="shared" si="60"/>
        <v>31.04</v>
      </c>
      <c r="X137" s="7">
        <f t="shared" si="60"/>
        <v>1068.5</v>
      </c>
      <c r="Y137" s="7">
        <f t="shared" si="60"/>
        <v>155.05000000000001</v>
      </c>
      <c r="Z137" s="7">
        <f t="shared" si="60"/>
        <v>14.76</v>
      </c>
      <c r="AA137" s="7">
        <f t="shared" si="60"/>
        <v>63.25</v>
      </c>
      <c r="AB137" s="7">
        <f t="shared" si="60"/>
        <v>24.52</v>
      </c>
      <c r="AC137" s="7">
        <f t="shared" si="60"/>
        <v>9.26</v>
      </c>
      <c r="AD137" s="7">
        <f t="shared" si="60"/>
        <v>741.3</v>
      </c>
      <c r="AE137" s="7">
        <f t="shared" si="60"/>
        <v>229.6</v>
      </c>
      <c r="AF137" s="7">
        <f t="shared" si="60"/>
        <v>1037.83</v>
      </c>
      <c r="AG137" s="7">
        <f t="shared" si="60"/>
        <v>109.17</v>
      </c>
      <c r="AH137" s="7">
        <f t="shared" si="60"/>
        <v>251.16</v>
      </c>
      <c r="AI137" s="7">
        <f t="shared" si="60"/>
        <v>419.6</v>
      </c>
      <c r="AJ137" s="7">
        <f t="shared" si="60"/>
        <v>75.540000000000006</v>
      </c>
      <c r="AK137" s="7">
        <f t="shared" si="60"/>
        <v>99.67</v>
      </c>
      <c r="AL137" s="7">
        <f t="shared" si="60"/>
        <v>2638.99</v>
      </c>
      <c r="AM137" s="7">
        <f t="shared" si="60"/>
        <v>15.770314496578237</v>
      </c>
      <c r="AN137" s="7">
        <f t="shared" si="60"/>
        <v>32.061684907559894</v>
      </c>
      <c r="AO137" s="7">
        <f t="shared" si="60"/>
        <v>7.7211213865731922</v>
      </c>
      <c r="AP137" s="7">
        <f t="shared" si="60"/>
        <v>58.034228795617508</v>
      </c>
      <c r="AQ137" s="7">
        <f t="shared" si="60"/>
        <v>8.7216900020653867</v>
      </c>
      <c r="AT137" s="13" t="str">
        <f t="shared" si="36"/>
        <v>TRA_Car_Gas_Upm</v>
      </c>
      <c r="AU137" s="13" t="str">
        <f t="shared" si="37"/>
        <v>Road Transport Cars Gasoline</v>
      </c>
      <c r="AV137" s="13" t="s">
        <v>72</v>
      </c>
      <c r="AW137" s="13" t="s">
        <v>73</v>
      </c>
    </row>
    <row r="138" spans="4:49">
      <c r="D138" t="s">
        <v>460</v>
      </c>
      <c r="E138" t="str">
        <f t="shared" si="33"/>
        <v>TRALPG</v>
      </c>
      <c r="F138" t="str">
        <f t="shared" si="34"/>
        <v>TCar</v>
      </c>
      <c r="G138" s="7">
        <f t="shared" ref="G138:AQ138" si="61">G103</f>
        <v>0</v>
      </c>
      <c r="H138" s="7">
        <f t="shared" si="61"/>
        <v>4.91</v>
      </c>
      <c r="I138" s="7">
        <f t="shared" si="61"/>
        <v>13.46</v>
      </c>
      <c r="J138" s="7">
        <f t="shared" si="61"/>
        <v>0</v>
      </c>
      <c r="K138" s="7">
        <f t="shared" si="61"/>
        <v>0</v>
      </c>
      <c r="L138" s="7">
        <f t="shared" si="61"/>
        <v>0</v>
      </c>
      <c r="M138" s="7">
        <f t="shared" si="61"/>
        <v>55.87</v>
      </c>
      <c r="N138" s="7">
        <f>N103</f>
        <v>1.9167789818072382E-3</v>
      </c>
      <c r="O138" s="7">
        <f t="shared" si="61"/>
        <v>0</v>
      </c>
      <c r="P138" s="7">
        <f t="shared" si="61"/>
        <v>0</v>
      </c>
      <c r="Q138" s="7">
        <f t="shared" si="61"/>
        <v>0</v>
      </c>
      <c r="R138" s="7">
        <f t="shared" si="61"/>
        <v>29.3</v>
      </c>
      <c r="S138" s="7">
        <f t="shared" si="61"/>
        <v>1.25</v>
      </c>
      <c r="T138" s="7">
        <f t="shared" si="61"/>
        <v>6.54</v>
      </c>
      <c r="U138" s="7">
        <f t="shared" si="61"/>
        <v>0.65</v>
      </c>
      <c r="V138" s="7">
        <f t="shared" si="61"/>
        <v>0.12</v>
      </c>
      <c r="W138" s="7">
        <f t="shared" si="61"/>
        <v>0</v>
      </c>
      <c r="X138" s="7">
        <f t="shared" si="61"/>
        <v>289.5</v>
      </c>
      <c r="Y138" s="7">
        <f t="shared" si="61"/>
        <v>0</v>
      </c>
      <c r="Z138" s="7">
        <f t="shared" si="61"/>
        <v>0</v>
      </c>
      <c r="AA138" s="7">
        <f t="shared" si="61"/>
        <v>2.13</v>
      </c>
      <c r="AB138" s="7">
        <f t="shared" si="61"/>
        <v>1.52</v>
      </c>
      <c r="AC138" s="7">
        <f t="shared" si="61"/>
        <v>0</v>
      </c>
      <c r="AD138" s="7">
        <f t="shared" si="61"/>
        <v>28.89</v>
      </c>
      <c r="AE138" s="7">
        <f t="shared" si="61"/>
        <v>0</v>
      </c>
      <c r="AF138" s="7">
        <f t="shared" si="61"/>
        <v>339.28</v>
      </c>
      <c r="AG138" s="7">
        <f t="shared" si="61"/>
        <v>5.2</v>
      </c>
      <c r="AH138" s="7">
        <f t="shared" si="61"/>
        <v>29.09</v>
      </c>
      <c r="AI138" s="7">
        <f t="shared" si="61"/>
        <v>0</v>
      </c>
      <c r="AJ138" s="7">
        <f t="shared" si="61"/>
        <v>0</v>
      </c>
      <c r="AK138" s="7">
        <f t="shared" si="61"/>
        <v>7.38</v>
      </c>
      <c r="AL138" s="7">
        <f t="shared" si="61"/>
        <v>3.56</v>
      </c>
      <c r="AM138" s="7">
        <f t="shared" si="61"/>
        <v>0</v>
      </c>
      <c r="AN138" s="7">
        <f t="shared" si="61"/>
        <v>0</v>
      </c>
      <c r="AO138" s="7">
        <f t="shared" si="61"/>
        <v>0</v>
      </c>
      <c r="AP138" s="7">
        <f t="shared" si="61"/>
        <v>33.504479861051095</v>
      </c>
      <c r="AQ138" s="7">
        <f t="shared" si="61"/>
        <v>1.3117340122350234</v>
      </c>
      <c r="AT138" s="13" t="str">
        <f t="shared" si="36"/>
        <v>TRA_Car_Lpg_Exe</v>
      </c>
      <c r="AU138" s="13" t="str">
        <f t="shared" si="37"/>
        <v>Road Transport Cars LPG</v>
      </c>
      <c r="AV138" s="13" t="s">
        <v>72</v>
      </c>
      <c r="AW138" s="13" t="s">
        <v>73</v>
      </c>
    </row>
    <row r="139" spans="4:49">
      <c r="D139" t="s">
        <v>461</v>
      </c>
      <c r="E139" t="str">
        <f t="shared" si="33"/>
        <v>TRALPG</v>
      </c>
      <c r="F139" t="str">
        <f t="shared" si="34"/>
        <v>TCar</v>
      </c>
      <c r="G139" s="7">
        <f t="shared" ref="G139:AQ139" si="62">G104</f>
        <v>0</v>
      </c>
      <c r="H139" s="7">
        <f t="shared" si="62"/>
        <v>12.76</v>
      </c>
      <c r="I139" s="7">
        <f t="shared" si="62"/>
        <v>34.979999999999997</v>
      </c>
      <c r="J139" s="7">
        <f t="shared" si="62"/>
        <v>0</v>
      </c>
      <c r="K139" s="7">
        <f t="shared" si="62"/>
        <v>0</v>
      </c>
      <c r="L139" s="7">
        <f t="shared" si="62"/>
        <v>0</v>
      </c>
      <c r="M139" s="7">
        <f t="shared" si="62"/>
        <v>145.24</v>
      </c>
      <c r="N139" s="7">
        <f t="shared" si="62"/>
        <v>4.9828705802341736E-3</v>
      </c>
      <c r="O139" s="7">
        <f t="shared" si="62"/>
        <v>0</v>
      </c>
      <c r="P139" s="7">
        <f t="shared" si="62"/>
        <v>0</v>
      </c>
      <c r="Q139" s="7">
        <f t="shared" si="62"/>
        <v>0</v>
      </c>
      <c r="R139" s="7">
        <f t="shared" si="62"/>
        <v>76.17</v>
      </c>
      <c r="S139" s="7">
        <f t="shared" si="62"/>
        <v>2.48</v>
      </c>
      <c r="T139" s="7">
        <f t="shared" si="62"/>
        <v>17.010000000000002</v>
      </c>
      <c r="U139" s="7">
        <f t="shared" si="62"/>
        <v>1.7</v>
      </c>
      <c r="V139" s="7">
        <f t="shared" si="62"/>
        <v>0.23</v>
      </c>
      <c r="W139" s="7">
        <f t="shared" si="62"/>
        <v>0</v>
      </c>
      <c r="X139" s="7">
        <f t="shared" si="62"/>
        <v>752.55</v>
      </c>
      <c r="Y139" s="7">
        <f t="shared" si="62"/>
        <v>0</v>
      </c>
      <c r="Z139" s="7">
        <f t="shared" si="62"/>
        <v>0</v>
      </c>
      <c r="AA139" s="7">
        <f t="shared" si="62"/>
        <v>5.54</v>
      </c>
      <c r="AB139" s="7">
        <f t="shared" si="62"/>
        <v>3.95</v>
      </c>
      <c r="AC139" s="7">
        <f t="shared" si="62"/>
        <v>0</v>
      </c>
      <c r="AD139" s="7">
        <f t="shared" si="62"/>
        <v>75.099999999999994</v>
      </c>
      <c r="AE139" s="7">
        <f t="shared" si="62"/>
        <v>0</v>
      </c>
      <c r="AF139" s="7">
        <f t="shared" si="62"/>
        <v>881.96</v>
      </c>
      <c r="AG139" s="7">
        <f t="shared" si="62"/>
        <v>13.52</v>
      </c>
      <c r="AH139" s="7">
        <f t="shared" si="62"/>
        <v>75.63</v>
      </c>
      <c r="AI139" s="7">
        <f t="shared" si="62"/>
        <v>0</v>
      </c>
      <c r="AJ139" s="7">
        <f t="shared" si="62"/>
        <v>0</v>
      </c>
      <c r="AK139" s="7">
        <f t="shared" si="62"/>
        <v>19.18</v>
      </c>
      <c r="AL139" s="7">
        <f t="shared" si="62"/>
        <v>9.25</v>
      </c>
      <c r="AM139" s="7">
        <f t="shared" si="62"/>
        <v>0</v>
      </c>
      <c r="AN139" s="7">
        <f t="shared" si="62"/>
        <v>0</v>
      </c>
      <c r="AO139" s="7">
        <f t="shared" si="62"/>
        <v>0</v>
      </c>
      <c r="AP139" s="7">
        <f t="shared" si="62"/>
        <v>87.142385693651249</v>
      </c>
      <c r="AQ139" s="7">
        <f t="shared" si="62"/>
        <v>3.4117118575103591</v>
      </c>
      <c r="AT139" s="13" t="str">
        <f t="shared" si="36"/>
        <v>TRA_Car_Lpg_Lom</v>
      </c>
      <c r="AU139" s="13" t="str">
        <f t="shared" si="37"/>
        <v>Road Transport Cars LPG</v>
      </c>
      <c r="AV139" s="13" t="s">
        <v>72</v>
      </c>
      <c r="AW139" s="13" t="s">
        <v>73</v>
      </c>
    </row>
    <row r="140" spans="4:49">
      <c r="D140" t="s">
        <v>462</v>
      </c>
      <c r="E140" t="str">
        <f t="shared" si="33"/>
        <v>TRALPG</v>
      </c>
      <c r="F140" t="str">
        <f t="shared" si="34"/>
        <v>TCar</v>
      </c>
      <c r="G140" s="7">
        <f t="shared" ref="G140:AQ140" si="63">G105</f>
        <v>0</v>
      </c>
      <c r="H140" s="7">
        <f t="shared" si="63"/>
        <v>12.46</v>
      </c>
      <c r="I140" s="7">
        <f t="shared" si="63"/>
        <v>34.17</v>
      </c>
      <c r="J140" s="7">
        <f t="shared" si="63"/>
        <v>0</v>
      </c>
      <c r="K140" s="7">
        <f t="shared" si="63"/>
        <v>0</v>
      </c>
      <c r="L140" s="7">
        <f t="shared" si="63"/>
        <v>0</v>
      </c>
      <c r="M140" s="7">
        <f t="shared" si="63"/>
        <v>141.84</v>
      </c>
      <c r="N140" s="7">
        <f t="shared" si="63"/>
        <v>4.8662239266071003E-3</v>
      </c>
      <c r="O140" s="7">
        <f t="shared" si="63"/>
        <v>0</v>
      </c>
      <c r="P140" s="7">
        <f t="shared" si="63"/>
        <v>0</v>
      </c>
      <c r="Q140" s="7">
        <f t="shared" si="63"/>
        <v>0</v>
      </c>
      <c r="R140" s="7">
        <f t="shared" si="63"/>
        <v>74.38</v>
      </c>
      <c r="S140" s="7">
        <f t="shared" si="63"/>
        <v>1.98</v>
      </c>
      <c r="T140" s="7">
        <f t="shared" si="63"/>
        <v>16.61</v>
      </c>
      <c r="U140" s="7">
        <f t="shared" si="63"/>
        <v>1.66</v>
      </c>
      <c r="V140" s="7">
        <f t="shared" si="63"/>
        <v>0.1</v>
      </c>
      <c r="W140" s="7">
        <f t="shared" si="63"/>
        <v>0</v>
      </c>
      <c r="X140" s="7">
        <f t="shared" si="63"/>
        <v>734.93</v>
      </c>
      <c r="Y140" s="7">
        <f t="shared" si="63"/>
        <v>0</v>
      </c>
      <c r="Z140" s="7">
        <f t="shared" si="63"/>
        <v>0</v>
      </c>
      <c r="AA140" s="7">
        <f t="shared" si="63"/>
        <v>5.41</v>
      </c>
      <c r="AB140" s="7">
        <f t="shared" si="63"/>
        <v>3.86</v>
      </c>
      <c r="AC140" s="7">
        <f t="shared" si="63"/>
        <v>0</v>
      </c>
      <c r="AD140" s="7">
        <f t="shared" si="63"/>
        <v>73.34</v>
      </c>
      <c r="AE140" s="7">
        <f t="shared" si="63"/>
        <v>0</v>
      </c>
      <c r="AF140" s="7">
        <f t="shared" si="63"/>
        <v>861.31</v>
      </c>
      <c r="AG140" s="7">
        <f t="shared" si="63"/>
        <v>13.21</v>
      </c>
      <c r="AH140" s="7">
        <f t="shared" si="63"/>
        <v>73.86</v>
      </c>
      <c r="AI140" s="7">
        <f t="shared" si="63"/>
        <v>0</v>
      </c>
      <c r="AJ140" s="7">
        <f t="shared" si="63"/>
        <v>0</v>
      </c>
      <c r="AK140" s="7">
        <f t="shared" si="63"/>
        <v>18.73</v>
      </c>
      <c r="AL140" s="7">
        <f t="shared" si="63"/>
        <v>9.0399999999999991</v>
      </c>
      <c r="AM140" s="7">
        <f t="shared" si="63"/>
        <v>0</v>
      </c>
      <c r="AN140" s="7">
        <f t="shared" si="63"/>
        <v>0</v>
      </c>
      <c r="AO140" s="7">
        <f t="shared" si="63"/>
        <v>0</v>
      </c>
      <c r="AP140" s="7">
        <f t="shared" si="63"/>
        <v>85.093182032424878</v>
      </c>
      <c r="AQ140" s="7">
        <f t="shared" si="63"/>
        <v>3.3314834775571462</v>
      </c>
      <c r="AT140" s="13" t="str">
        <f t="shared" si="36"/>
        <v>TRA_Car_Lpg_Sma</v>
      </c>
      <c r="AU140" s="13" t="str">
        <f t="shared" si="37"/>
        <v>Road Transport Cars LPG</v>
      </c>
      <c r="AV140" s="13" t="s">
        <v>72</v>
      </c>
      <c r="AW140" s="13" t="s">
        <v>73</v>
      </c>
    </row>
    <row r="141" spans="4:49">
      <c r="D141" t="s">
        <v>463</v>
      </c>
      <c r="E141" t="str">
        <f t="shared" si="33"/>
        <v>TRALPG</v>
      </c>
      <c r="F141" t="str">
        <f t="shared" si="34"/>
        <v>TCar</v>
      </c>
      <c r="G141" s="7">
        <f t="shared" ref="G141:AQ141" si="64">G106</f>
        <v>0</v>
      </c>
      <c r="H141" s="7">
        <f t="shared" si="64"/>
        <v>5.72</v>
      </c>
      <c r="I141" s="7">
        <f t="shared" si="64"/>
        <v>15.69</v>
      </c>
      <c r="J141" s="7">
        <f t="shared" si="64"/>
        <v>0</v>
      </c>
      <c r="K141" s="7">
        <f t="shared" si="64"/>
        <v>0</v>
      </c>
      <c r="L141" s="7">
        <f t="shared" si="64"/>
        <v>0</v>
      </c>
      <c r="M141" s="7">
        <f t="shared" si="64"/>
        <v>65.12</v>
      </c>
      <c r="N141" s="7">
        <f t="shared" si="64"/>
        <v>2.2341264953514833E-3</v>
      </c>
      <c r="O141" s="7">
        <f t="shared" si="64"/>
        <v>0</v>
      </c>
      <c r="P141" s="7">
        <f t="shared" si="64"/>
        <v>0</v>
      </c>
      <c r="Q141" s="7">
        <f t="shared" si="64"/>
        <v>0</v>
      </c>
      <c r="R141" s="7">
        <f t="shared" si="64"/>
        <v>34.15</v>
      </c>
      <c r="S141" s="7">
        <f t="shared" si="64"/>
        <v>1.17</v>
      </c>
      <c r="T141" s="7">
        <f t="shared" si="64"/>
        <v>7.63</v>
      </c>
      <c r="U141" s="7">
        <f t="shared" si="64"/>
        <v>0.76</v>
      </c>
      <c r="V141" s="7">
        <f t="shared" si="64"/>
        <v>0.17</v>
      </c>
      <c r="W141" s="7">
        <f t="shared" si="64"/>
        <v>0</v>
      </c>
      <c r="X141" s="7">
        <f t="shared" si="64"/>
        <v>337.42</v>
      </c>
      <c r="Y141" s="7">
        <f t="shared" si="64"/>
        <v>0</v>
      </c>
      <c r="Z141" s="7">
        <f t="shared" si="64"/>
        <v>0</v>
      </c>
      <c r="AA141" s="7">
        <f t="shared" si="64"/>
        <v>2.4900000000000002</v>
      </c>
      <c r="AB141" s="7">
        <f t="shared" si="64"/>
        <v>1.77</v>
      </c>
      <c r="AC141" s="7">
        <f t="shared" si="64"/>
        <v>0</v>
      </c>
      <c r="AD141" s="7">
        <f t="shared" si="64"/>
        <v>33.67</v>
      </c>
      <c r="AE141" s="7">
        <f t="shared" si="64"/>
        <v>0</v>
      </c>
      <c r="AF141" s="7">
        <f t="shared" si="64"/>
        <v>395.45</v>
      </c>
      <c r="AG141" s="7">
        <f t="shared" si="64"/>
        <v>6.06</v>
      </c>
      <c r="AH141" s="7">
        <f t="shared" si="64"/>
        <v>33.909999999999997</v>
      </c>
      <c r="AI141" s="7">
        <f t="shared" si="64"/>
        <v>0</v>
      </c>
      <c r="AJ141" s="7">
        <f t="shared" si="64"/>
        <v>0</v>
      </c>
      <c r="AK141" s="7">
        <f t="shared" si="64"/>
        <v>8.6</v>
      </c>
      <c r="AL141" s="7">
        <f t="shared" si="64"/>
        <v>4.1500000000000004</v>
      </c>
      <c r="AM141" s="7">
        <f t="shared" si="64"/>
        <v>0</v>
      </c>
      <c r="AN141" s="7">
        <f t="shared" si="64"/>
        <v>0</v>
      </c>
      <c r="AO141" s="7">
        <f t="shared" si="64"/>
        <v>0</v>
      </c>
      <c r="AP141" s="7">
        <f t="shared" si="64"/>
        <v>39.088559837892944</v>
      </c>
      <c r="AQ141" s="7">
        <f t="shared" si="64"/>
        <v>1.530356347607527</v>
      </c>
      <c r="AT141" s="13" t="str">
        <f t="shared" si="36"/>
        <v>TRA_Car_Lpg_Upm</v>
      </c>
      <c r="AU141" s="13" t="str">
        <f t="shared" si="37"/>
        <v>Road Transport Cars LPG</v>
      </c>
      <c r="AV141" s="13" t="s">
        <v>72</v>
      </c>
      <c r="AW141" s="13" t="s">
        <v>73</v>
      </c>
    </row>
    <row r="142" spans="4:49">
      <c r="D142" t="s">
        <v>464</v>
      </c>
      <c r="E142" t="str">
        <f t="shared" si="33"/>
        <v>TRAGSLSP95</v>
      </c>
      <c r="F142" t="str">
        <f t="shared" si="34"/>
        <v>TCar</v>
      </c>
      <c r="G142" s="7">
        <f t="shared" ref="G142:AQ142" si="65">G107</f>
        <v>0</v>
      </c>
      <c r="H142" s="7">
        <f t="shared" si="65"/>
        <v>0</v>
      </c>
      <c r="I142" s="7">
        <f t="shared" si="65"/>
        <v>0</v>
      </c>
      <c r="J142" s="7">
        <f t="shared" si="65"/>
        <v>0</v>
      </c>
      <c r="K142" s="7">
        <f t="shared" si="65"/>
        <v>0</v>
      </c>
      <c r="L142" s="7">
        <f t="shared" si="65"/>
        <v>0.68</v>
      </c>
      <c r="M142" s="7">
        <f t="shared" si="65"/>
        <v>0</v>
      </c>
      <c r="N142" s="7">
        <f t="shared" si="65"/>
        <v>0.02</v>
      </c>
      <c r="O142" s="7">
        <f t="shared" si="65"/>
        <v>0</v>
      </c>
      <c r="P142" s="7">
        <f t="shared" si="65"/>
        <v>0</v>
      </c>
      <c r="Q142" s="7">
        <f t="shared" si="65"/>
        <v>0</v>
      </c>
      <c r="R142" s="7">
        <f t="shared" si="65"/>
        <v>0</v>
      </c>
      <c r="S142" s="7">
        <f t="shared" si="65"/>
        <v>0</v>
      </c>
      <c r="T142" s="7">
        <f t="shared" si="65"/>
        <v>0</v>
      </c>
      <c r="U142" s="7">
        <f t="shared" si="65"/>
        <v>0</v>
      </c>
      <c r="V142" s="7">
        <f t="shared" si="65"/>
        <v>0</v>
      </c>
      <c r="W142" s="7">
        <f t="shared" si="65"/>
        <v>0.14000000000000001</v>
      </c>
      <c r="X142" s="7">
        <f t="shared" si="65"/>
        <v>0</v>
      </c>
      <c r="Y142" s="7">
        <f t="shared" si="65"/>
        <v>0</v>
      </c>
      <c r="Z142" s="7">
        <f t="shared" si="65"/>
        <v>0</v>
      </c>
      <c r="AA142" s="7">
        <f t="shared" si="65"/>
        <v>0</v>
      </c>
      <c r="AB142" s="7">
        <f t="shared" si="65"/>
        <v>0</v>
      </c>
      <c r="AC142" s="7">
        <f t="shared" si="65"/>
        <v>0</v>
      </c>
      <c r="AD142" s="7">
        <f t="shared" si="65"/>
        <v>7.67</v>
      </c>
      <c r="AE142" s="7">
        <f t="shared" si="65"/>
        <v>0</v>
      </c>
      <c r="AF142" s="7">
        <f t="shared" si="65"/>
        <v>51.21</v>
      </c>
      <c r="AG142" s="7">
        <f t="shared" si="65"/>
        <v>1.1000000000000001</v>
      </c>
      <c r="AH142" s="7">
        <f t="shared" si="65"/>
        <v>0</v>
      </c>
      <c r="AI142" s="7">
        <f t="shared" si="65"/>
        <v>1.88</v>
      </c>
      <c r="AJ142" s="7">
        <f t="shared" si="65"/>
        <v>0</v>
      </c>
      <c r="AK142" s="7">
        <f t="shared" si="65"/>
        <v>0</v>
      </c>
      <c r="AL142" s="7">
        <f t="shared" si="65"/>
        <v>0.27</v>
      </c>
      <c r="AM142" s="7">
        <f t="shared" si="65"/>
        <v>0</v>
      </c>
      <c r="AN142" s="7">
        <f t="shared" si="65"/>
        <v>0</v>
      </c>
      <c r="AO142" s="7">
        <f t="shared" si="65"/>
        <v>0</v>
      </c>
      <c r="AP142" s="7">
        <f t="shared" si="65"/>
        <v>0</v>
      </c>
      <c r="AQ142" s="7">
        <f t="shared" si="65"/>
        <v>0</v>
      </c>
      <c r="AT142" s="13" t="str">
        <f t="shared" si="36"/>
        <v>TRA_Car_Oth_Exe</v>
      </c>
      <c r="AU142" s="13" t="str">
        <f t="shared" si="37"/>
        <v>Road Transport Cars Other</v>
      </c>
      <c r="AV142" s="13" t="s">
        <v>72</v>
      </c>
      <c r="AW142" s="13" t="s">
        <v>73</v>
      </c>
    </row>
    <row r="143" spans="4:49">
      <c r="D143" t="s">
        <v>465</v>
      </c>
      <c r="E143" t="str">
        <f t="shared" si="33"/>
        <v>TRAGSLSP95</v>
      </c>
      <c r="F143" t="str">
        <f t="shared" si="34"/>
        <v>TCar</v>
      </c>
      <c r="G143" s="7">
        <f t="shared" ref="G143:AQ143" si="66">G108</f>
        <v>0</v>
      </c>
      <c r="H143" s="7">
        <f t="shared" si="66"/>
        <v>0</v>
      </c>
      <c r="I143" s="7">
        <f t="shared" si="66"/>
        <v>0</v>
      </c>
      <c r="J143" s="7">
        <f t="shared" si="66"/>
        <v>0</v>
      </c>
      <c r="K143" s="7">
        <f t="shared" si="66"/>
        <v>0</v>
      </c>
      <c r="L143" s="7">
        <f t="shared" si="66"/>
        <v>1.78</v>
      </c>
      <c r="M143" s="7">
        <f t="shared" si="66"/>
        <v>0</v>
      </c>
      <c r="N143" s="7">
        <f t="shared" si="66"/>
        <v>0.14000000000000001</v>
      </c>
      <c r="O143" s="7">
        <f t="shared" si="66"/>
        <v>0</v>
      </c>
      <c r="P143" s="7">
        <f t="shared" si="66"/>
        <v>0</v>
      </c>
      <c r="Q143" s="7">
        <f t="shared" si="66"/>
        <v>0</v>
      </c>
      <c r="R143" s="7">
        <f t="shared" si="66"/>
        <v>0</v>
      </c>
      <c r="S143" s="7">
        <f t="shared" si="66"/>
        <v>0</v>
      </c>
      <c r="T143" s="7">
        <f t="shared" si="66"/>
        <v>0</v>
      </c>
      <c r="U143" s="7">
        <f t="shared" si="66"/>
        <v>0</v>
      </c>
      <c r="V143" s="7">
        <f t="shared" si="66"/>
        <v>0</v>
      </c>
      <c r="W143" s="7">
        <f t="shared" si="66"/>
        <v>0.14000000000000001</v>
      </c>
      <c r="X143" s="7">
        <f t="shared" si="66"/>
        <v>0</v>
      </c>
      <c r="Y143" s="7">
        <f t="shared" si="66"/>
        <v>0</v>
      </c>
      <c r="Z143" s="7">
        <f t="shared" si="66"/>
        <v>0</v>
      </c>
      <c r="AA143" s="7">
        <f t="shared" si="66"/>
        <v>0</v>
      </c>
      <c r="AB143" s="7">
        <f t="shared" si="66"/>
        <v>0</v>
      </c>
      <c r="AC143" s="7">
        <f t="shared" si="66"/>
        <v>0</v>
      </c>
      <c r="AD143" s="7">
        <f t="shared" si="66"/>
        <v>19.93</v>
      </c>
      <c r="AE143" s="7">
        <f t="shared" si="66"/>
        <v>0</v>
      </c>
      <c r="AF143" s="7">
        <f t="shared" si="66"/>
        <v>133.11000000000001</v>
      </c>
      <c r="AG143" s="7">
        <f t="shared" si="66"/>
        <v>2.85</v>
      </c>
      <c r="AH143" s="7">
        <f t="shared" si="66"/>
        <v>0</v>
      </c>
      <c r="AI143" s="7">
        <f t="shared" si="66"/>
        <v>6.91</v>
      </c>
      <c r="AJ143" s="7">
        <f t="shared" si="66"/>
        <v>0</v>
      </c>
      <c r="AK143" s="7">
        <f t="shared" si="66"/>
        <v>0</v>
      </c>
      <c r="AL143" s="7">
        <f t="shared" si="66"/>
        <v>0.71</v>
      </c>
      <c r="AM143" s="7">
        <f t="shared" si="66"/>
        <v>0</v>
      </c>
      <c r="AN143" s="7">
        <f t="shared" si="66"/>
        <v>0</v>
      </c>
      <c r="AO143" s="7">
        <f t="shared" si="66"/>
        <v>0</v>
      </c>
      <c r="AP143" s="7">
        <f t="shared" si="66"/>
        <v>0</v>
      </c>
      <c r="AQ143" s="7">
        <f t="shared" si="66"/>
        <v>0</v>
      </c>
      <c r="AT143" s="13" t="str">
        <f t="shared" si="36"/>
        <v>TRA_Car_Oth_Lom</v>
      </c>
      <c r="AU143" s="13" t="str">
        <f t="shared" si="37"/>
        <v>Road Transport Cars Other</v>
      </c>
      <c r="AV143" s="13" t="s">
        <v>72</v>
      </c>
      <c r="AW143" s="13" t="s">
        <v>73</v>
      </c>
    </row>
    <row r="144" spans="4:49">
      <c r="D144" t="s">
        <v>466</v>
      </c>
      <c r="E144" t="str">
        <f t="shared" si="33"/>
        <v>TRAGSLSP95</v>
      </c>
      <c r="F144" t="str">
        <f t="shared" si="34"/>
        <v>TCar</v>
      </c>
      <c r="G144" s="7">
        <f t="shared" ref="G144:AQ144" si="67">G109</f>
        <v>0</v>
      </c>
      <c r="H144" s="7">
        <f t="shared" si="67"/>
        <v>0</v>
      </c>
      <c r="I144" s="7">
        <f t="shared" si="67"/>
        <v>0</v>
      </c>
      <c r="J144" s="7">
        <f t="shared" si="67"/>
        <v>0</v>
      </c>
      <c r="K144" s="7">
        <f t="shared" si="67"/>
        <v>0</v>
      </c>
      <c r="L144" s="7">
        <f t="shared" si="67"/>
        <v>1.74</v>
      </c>
      <c r="M144" s="7">
        <f t="shared" si="67"/>
        <v>0</v>
      </c>
      <c r="N144" s="7">
        <f t="shared" si="67"/>
        <v>0.12</v>
      </c>
      <c r="O144" s="7">
        <f t="shared" si="67"/>
        <v>0</v>
      </c>
      <c r="P144" s="7">
        <f t="shared" si="67"/>
        <v>0</v>
      </c>
      <c r="Q144" s="7">
        <f t="shared" si="67"/>
        <v>0</v>
      </c>
      <c r="R144" s="7">
        <f t="shared" si="67"/>
        <v>0</v>
      </c>
      <c r="S144" s="7">
        <f t="shared" si="67"/>
        <v>0</v>
      </c>
      <c r="T144" s="7">
        <f t="shared" si="67"/>
        <v>0</v>
      </c>
      <c r="U144" s="7">
        <f t="shared" si="67"/>
        <v>0</v>
      </c>
      <c r="V144" s="7">
        <f t="shared" si="67"/>
        <v>0</v>
      </c>
      <c r="W144" s="7">
        <f t="shared" si="67"/>
        <v>0.14000000000000001</v>
      </c>
      <c r="X144" s="7">
        <f t="shared" si="67"/>
        <v>0</v>
      </c>
      <c r="Y144" s="7">
        <f t="shared" si="67"/>
        <v>0</v>
      </c>
      <c r="Z144" s="7">
        <f t="shared" si="67"/>
        <v>0</v>
      </c>
      <c r="AA144" s="7">
        <f t="shared" si="67"/>
        <v>0</v>
      </c>
      <c r="AB144" s="7">
        <f t="shared" si="67"/>
        <v>0</v>
      </c>
      <c r="AC144" s="7">
        <f t="shared" si="67"/>
        <v>0</v>
      </c>
      <c r="AD144" s="7">
        <f t="shared" si="67"/>
        <v>19.46</v>
      </c>
      <c r="AE144" s="7">
        <f t="shared" si="67"/>
        <v>0</v>
      </c>
      <c r="AF144" s="7">
        <f t="shared" si="67"/>
        <v>130</v>
      </c>
      <c r="AG144" s="7">
        <f t="shared" si="67"/>
        <v>2.78</v>
      </c>
      <c r="AH144" s="7">
        <f t="shared" si="67"/>
        <v>0</v>
      </c>
      <c r="AI144" s="7">
        <f t="shared" si="67"/>
        <v>6.94</v>
      </c>
      <c r="AJ144" s="7">
        <f t="shared" si="67"/>
        <v>0</v>
      </c>
      <c r="AK144" s="7">
        <f t="shared" si="67"/>
        <v>0</v>
      </c>
      <c r="AL144" s="7">
        <f t="shared" si="67"/>
        <v>0.7</v>
      </c>
      <c r="AM144" s="7">
        <f t="shared" si="67"/>
        <v>0</v>
      </c>
      <c r="AN144" s="7">
        <f t="shared" si="67"/>
        <v>0</v>
      </c>
      <c r="AO144" s="7">
        <f t="shared" si="67"/>
        <v>0</v>
      </c>
      <c r="AP144" s="7">
        <f t="shared" si="67"/>
        <v>0</v>
      </c>
      <c r="AQ144" s="7">
        <f t="shared" si="67"/>
        <v>0</v>
      </c>
      <c r="AT144" s="13" t="str">
        <f t="shared" si="36"/>
        <v>TRA_Car_Oth_Sma</v>
      </c>
      <c r="AU144" s="13" t="str">
        <f t="shared" si="37"/>
        <v>Road Transport Cars Other</v>
      </c>
      <c r="AV144" s="13" t="s">
        <v>72</v>
      </c>
      <c r="AW144" s="13" t="s">
        <v>73</v>
      </c>
    </row>
    <row r="145" spans="4:49">
      <c r="D145" t="s">
        <v>467</v>
      </c>
      <c r="E145" t="str">
        <f t="shared" si="33"/>
        <v>TRAGSLSP95</v>
      </c>
      <c r="F145" t="str">
        <f t="shared" si="34"/>
        <v>TCar</v>
      </c>
      <c r="G145" s="7">
        <f t="shared" ref="G145:AQ145" si="68">G110</f>
        <v>0</v>
      </c>
      <c r="H145" s="7">
        <f t="shared" si="68"/>
        <v>0</v>
      </c>
      <c r="I145" s="7">
        <f t="shared" si="68"/>
        <v>0</v>
      </c>
      <c r="J145" s="7">
        <f t="shared" si="68"/>
        <v>0</v>
      </c>
      <c r="K145" s="7">
        <f t="shared" si="68"/>
        <v>0</v>
      </c>
      <c r="L145" s="7">
        <f t="shared" si="68"/>
        <v>0.8</v>
      </c>
      <c r="M145" s="7">
        <f t="shared" si="68"/>
        <v>0</v>
      </c>
      <c r="N145" s="7">
        <f t="shared" si="68"/>
        <v>0.06</v>
      </c>
      <c r="O145" s="7">
        <f t="shared" si="68"/>
        <v>0</v>
      </c>
      <c r="P145" s="7">
        <f t="shared" si="68"/>
        <v>0</v>
      </c>
      <c r="Q145" s="7">
        <f t="shared" si="68"/>
        <v>0</v>
      </c>
      <c r="R145" s="7">
        <f t="shared" si="68"/>
        <v>0</v>
      </c>
      <c r="S145" s="7">
        <f t="shared" si="68"/>
        <v>0</v>
      </c>
      <c r="T145" s="7">
        <f t="shared" si="68"/>
        <v>0</v>
      </c>
      <c r="U145" s="7">
        <f t="shared" si="68"/>
        <v>0</v>
      </c>
      <c r="V145" s="7">
        <f t="shared" si="68"/>
        <v>0</v>
      </c>
      <c r="W145" s="7">
        <f t="shared" si="68"/>
        <v>0.14000000000000001</v>
      </c>
      <c r="X145" s="7">
        <f t="shared" si="68"/>
        <v>0</v>
      </c>
      <c r="Y145" s="7">
        <f t="shared" si="68"/>
        <v>0</v>
      </c>
      <c r="Z145" s="7">
        <f t="shared" si="68"/>
        <v>0</v>
      </c>
      <c r="AA145" s="7">
        <f t="shared" si="68"/>
        <v>0</v>
      </c>
      <c r="AB145" s="7">
        <f t="shared" si="68"/>
        <v>0</v>
      </c>
      <c r="AC145" s="7">
        <f t="shared" si="68"/>
        <v>0</v>
      </c>
      <c r="AD145" s="7">
        <f t="shared" si="68"/>
        <v>8.94</v>
      </c>
      <c r="AE145" s="7">
        <f t="shared" si="68"/>
        <v>0</v>
      </c>
      <c r="AF145" s="7">
        <f>AF110</f>
        <v>59.68</v>
      </c>
      <c r="AG145" s="7">
        <f t="shared" si="68"/>
        <v>1.28</v>
      </c>
      <c r="AH145" s="7">
        <f t="shared" si="68"/>
        <v>0</v>
      </c>
      <c r="AI145" s="7">
        <f t="shared" si="68"/>
        <v>3.68</v>
      </c>
      <c r="AJ145" s="7">
        <f t="shared" si="68"/>
        <v>0</v>
      </c>
      <c r="AK145" s="7">
        <f t="shared" si="68"/>
        <v>0</v>
      </c>
      <c r="AL145" s="7">
        <f t="shared" si="68"/>
        <v>0.32</v>
      </c>
      <c r="AM145" s="7">
        <f t="shared" si="68"/>
        <v>0</v>
      </c>
      <c r="AN145" s="7">
        <f t="shared" si="68"/>
        <v>0</v>
      </c>
      <c r="AO145" s="7">
        <f t="shared" si="68"/>
        <v>0</v>
      </c>
      <c r="AP145" s="7">
        <f t="shared" si="68"/>
        <v>0</v>
      </c>
      <c r="AQ145" s="7">
        <f t="shared" si="68"/>
        <v>0</v>
      </c>
      <c r="AT145" s="13" t="str">
        <f t="shared" si="36"/>
        <v>TRA_Car_Oth_Upm</v>
      </c>
      <c r="AU145" s="13" t="str">
        <f t="shared" si="37"/>
        <v>Road Transport Cars Other</v>
      </c>
      <c r="AV145" s="13" t="s">
        <v>72</v>
      </c>
      <c r="AW145" s="13" t="s">
        <v>73</v>
      </c>
    </row>
  </sheetData>
  <mergeCells count="60">
    <mergeCell ref="AM2:AM3"/>
    <mergeCell ref="AN2:AN3"/>
    <mergeCell ref="AO2:AO3"/>
    <mergeCell ref="AP2:AP3"/>
    <mergeCell ref="AQ2:AQ3"/>
    <mergeCell ref="P2:P3"/>
    <mergeCell ref="Q2:Q3"/>
    <mergeCell ref="R2:R3"/>
    <mergeCell ref="S2:S3"/>
    <mergeCell ref="T2:T3"/>
    <mergeCell ref="K2:K3"/>
    <mergeCell ref="L2:L3"/>
    <mergeCell ref="M2:M3"/>
    <mergeCell ref="N2:N3"/>
    <mergeCell ref="O2:O3"/>
    <mergeCell ref="D2:E2"/>
    <mergeCell ref="G2:G3"/>
    <mergeCell ref="H2:H3"/>
    <mergeCell ref="I2:I3"/>
    <mergeCell ref="J2:J3"/>
    <mergeCell ref="U2:U3"/>
    <mergeCell ref="X2:X3"/>
    <mergeCell ref="Y2:Y3"/>
    <mergeCell ref="Z2:Z3"/>
    <mergeCell ref="AA2:AA3"/>
    <mergeCell ref="W2:W3"/>
    <mergeCell ref="V2:V3"/>
    <mergeCell ref="AB2:AB3"/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D4:D7"/>
    <mergeCell ref="E4:F4"/>
    <mergeCell ref="E5:F5"/>
    <mergeCell ref="E6:F6"/>
    <mergeCell ref="E7:F7"/>
    <mergeCell ref="D8:D9"/>
    <mergeCell ref="E8:F8"/>
    <mergeCell ref="E9:F9"/>
    <mergeCell ref="D10:D13"/>
    <mergeCell ref="E10:F10"/>
    <mergeCell ref="E11:F11"/>
    <mergeCell ref="E12:F12"/>
    <mergeCell ref="E13:F13"/>
    <mergeCell ref="E14:F14"/>
    <mergeCell ref="E15:F15"/>
    <mergeCell ref="D16:D21"/>
    <mergeCell ref="E16:F16"/>
    <mergeCell ref="E17:F17"/>
    <mergeCell ref="E18:F18"/>
    <mergeCell ref="E19:F19"/>
    <mergeCell ref="E20:F20"/>
    <mergeCell ref="E21:F21"/>
  </mergeCells>
  <pageMargins left="0.75" right="0.75" top="1" bottom="1" header="0.5" footer="0.5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Q72"/>
  <sheetViews>
    <sheetView zoomScale="75" zoomScaleNormal="75" workbookViewId="0">
      <selection activeCell="G19" sqref="G19"/>
    </sheetView>
  </sheetViews>
  <sheetFormatPr defaultColWidth="9.1328125" defaultRowHeight="13.15"/>
  <cols>
    <col min="1" max="1" width="9.1328125" style="108" customWidth="1"/>
    <col min="2" max="2" width="14.73046875" style="108" customWidth="1"/>
    <col min="3" max="11" width="14.59765625" style="108" customWidth="1"/>
    <col min="12" max="12" width="12.59765625" style="108" customWidth="1"/>
    <col min="13" max="13" width="8.59765625" style="108" customWidth="1"/>
    <col min="14" max="14" width="8.1328125" style="108" customWidth="1"/>
    <col min="15" max="15" width="9.1328125" style="108" customWidth="1"/>
    <col min="16" max="16" width="10" style="108" bestFit="1" customWidth="1"/>
    <col min="17" max="17" width="14.265625" style="108" bestFit="1" customWidth="1"/>
    <col min="18" max="18" width="48.86328125" style="108" bestFit="1" customWidth="1"/>
    <col min="19" max="19" width="4.73046875" style="108" bestFit="1" customWidth="1"/>
    <col min="20" max="20" width="8.73046875" style="108" bestFit="1" customWidth="1"/>
    <col min="21" max="21" width="7.59765625" style="108" bestFit="1" customWidth="1"/>
    <col min="22" max="22" width="8.265625" style="108" bestFit="1" customWidth="1"/>
    <col min="23" max="23" width="6.3984375" style="108" bestFit="1" customWidth="1"/>
    <col min="24" max="16384" width="9.1328125" style="108"/>
  </cols>
  <sheetData>
    <row r="2" spans="2:17" ht="18">
      <c r="B2" s="109" t="s">
        <v>375</v>
      </c>
      <c r="C2" s="110"/>
      <c r="D2" s="110"/>
      <c r="E2" s="110"/>
      <c r="F2" s="110"/>
      <c r="G2" s="110"/>
    </row>
    <row r="3" spans="2:17">
      <c r="B3" s="111"/>
      <c r="C3" s="112" t="s">
        <v>376</v>
      </c>
    </row>
    <row r="4" spans="2:17" ht="21.6" customHeight="1" thickBot="1">
      <c r="B4" s="113" t="s">
        <v>54</v>
      </c>
      <c r="C4" s="113" t="s">
        <v>82</v>
      </c>
      <c r="D4" s="114" t="s">
        <v>367</v>
      </c>
      <c r="E4" s="114" t="s">
        <v>391</v>
      </c>
      <c r="F4" s="114" t="s">
        <v>392</v>
      </c>
      <c r="G4" s="114" t="s">
        <v>393</v>
      </c>
      <c r="H4" s="114" t="s">
        <v>371</v>
      </c>
      <c r="I4" s="114" t="s">
        <v>394</v>
      </c>
      <c r="J4" s="114" t="s">
        <v>369</v>
      </c>
      <c r="K4" s="114" t="s">
        <v>395</v>
      </c>
      <c r="L4" s="114" t="s">
        <v>416</v>
      </c>
    </row>
    <row r="5" spans="2:17" ht="13.9" customHeight="1">
      <c r="B5" s="115" t="s">
        <v>377</v>
      </c>
      <c r="C5" s="116" t="s">
        <v>380</v>
      </c>
      <c r="D5" s="117">
        <v>65.680000000000007</v>
      </c>
      <c r="E5" s="117">
        <v>69.3</v>
      </c>
      <c r="F5" s="117">
        <v>74</v>
      </c>
      <c r="G5" s="117">
        <v>73.25</v>
      </c>
      <c r="H5" s="117">
        <v>78</v>
      </c>
      <c r="I5" s="117">
        <v>0</v>
      </c>
      <c r="J5" s="117">
        <v>56.24</v>
      </c>
      <c r="K5" s="117">
        <v>0</v>
      </c>
      <c r="L5" s="117">
        <f>J5</f>
        <v>56.24</v>
      </c>
    </row>
    <row r="6" spans="2:17" ht="13.9" customHeight="1">
      <c r="B6" s="115" t="s">
        <v>377</v>
      </c>
      <c r="C6" s="116" t="s">
        <v>381</v>
      </c>
      <c r="D6" s="117"/>
      <c r="E6" s="117"/>
      <c r="F6" s="117"/>
      <c r="G6" s="117"/>
      <c r="H6" s="117"/>
      <c r="I6" s="117"/>
      <c r="J6" s="117"/>
      <c r="K6" s="117"/>
      <c r="L6" s="117"/>
    </row>
    <row r="7" spans="2:17" ht="13.9" customHeight="1">
      <c r="B7" s="115" t="s">
        <v>377</v>
      </c>
      <c r="C7" s="116" t="s">
        <v>382</v>
      </c>
      <c r="D7" s="117"/>
      <c r="E7" s="117"/>
      <c r="F7" s="117"/>
      <c r="G7" s="117"/>
      <c r="H7" s="117"/>
      <c r="I7" s="117"/>
      <c r="J7" s="117"/>
      <c r="K7" s="117"/>
      <c r="L7" s="117"/>
    </row>
    <row r="8" spans="2:17" ht="13.9" customHeight="1">
      <c r="B8" s="115" t="s">
        <v>377</v>
      </c>
      <c r="C8" s="116" t="s">
        <v>383</v>
      </c>
      <c r="D8" s="117"/>
      <c r="E8" s="117"/>
      <c r="F8" s="117"/>
      <c r="G8" s="117"/>
      <c r="H8" s="117"/>
      <c r="I8" s="117"/>
      <c r="J8" s="117"/>
      <c r="K8" s="117"/>
      <c r="L8" s="117"/>
    </row>
    <row r="9" spans="2:17" ht="13.9" customHeight="1">
      <c r="B9" s="115" t="s">
        <v>377</v>
      </c>
      <c r="C9" s="116" t="s">
        <v>384</v>
      </c>
      <c r="D9" s="117"/>
      <c r="E9" s="117"/>
      <c r="F9" s="117"/>
      <c r="G9" s="117"/>
      <c r="H9" s="117"/>
      <c r="I9" s="117"/>
      <c r="J9" s="117"/>
      <c r="K9" s="117"/>
      <c r="L9" s="117"/>
    </row>
    <row r="10" spans="2:17" ht="13.9" customHeight="1">
      <c r="B10" s="115" t="s">
        <v>377</v>
      </c>
      <c r="C10" s="116" t="s">
        <v>385</v>
      </c>
      <c r="D10" s="117"/>
      <c r="E10" s="117"/>
      <c r="F10" s="117"/>
      <c r="G10" s="117"/>
      <c r="H10" s="117"/>
      <c r="I10" s="117"/>
      <c r="J10" s="117"/>
      <c r="K10" s="117"/>
      <c r="L10" s="117"/>
    </row>
    <row r="11" spans="2:17" ht="13.9" customHeight="1">
      <c r="B11" s="115" t="s">
        <v>377</v>
      </c>
      <c r="C11" s="116" t="s">
        <v>386</v>
      </c>
      <c r="D11" s="117"/>
      <c r="E11" s="117"/>
      <c r="F11" s="117"/>
      <c r="G11" s="117"/>
      <c r="H11" s="117"/>
      <c r="I11" s="117"/>
      <c r="J11" s="117"/>
      <c r="K11" s="117"/>
      <c r="L11" s="117"/>
    </row>
    <row r="12" spans="2:17" ht="13.9" customHeight="1">
      <c r="B12" s="115" t="s">
        <v>377</v>
      </c>
      <c r="C12" s="116" t="s">
        <v>387</v>
      </c>
      <c r="D12" s="117"/>
      <c r="E12" s="117"/>
      <c r="F12" s="117"/>
      <c r="G12" s="117"/>
      <c r="H12" s="117"/>
      <c r="I12" s="117"/>
      <c r="J12" s="117"/>
      <c r="K12" s="117"/>
      <c r="L12" s="117"/>
      <c r="P12"/>
      <c r="Q12"/>
    </row>
    <row r="13" spans="2:17" ht="13.9" customHeight="1">
      <c r="B13" s="115" t="s">
        <v>377</v>
      </c>
      <c r="C13" s="116" t="s">
        <v>388</v>
      </c>
      <c r="D13" s="117"/>
      <c r="E13" s="117"/>
      <c r="F13" s="117"/>
      <c r="G13" s="117"/>
      <c r="H13" s="117"/>
      <c r="I13" s="117"/>
      <c r="J13" s="117"/>
      <c r="K13" s="117"/>
      <c r="L13" s="117"/>
    </row>
    <row r="14" spans="2:17" ht="13.9" customHeight="1">
      <c r="B14" s="115" t="s">
        <v>377</v>
      </c>
      <c r="C14" s="116" t="s">
        <v>389</v>
      </c>
      <c r="D14" s="117"/>
      <c r="E14" s="117"/>
      <c r="F14" s="117"/>
      <c r="G14" s="117"/>
      <c r="H14" s="117"/>
      <c r="I14" s="117"/>
      <c r="J14" s="117"/>
      <c r="K14" s="117"/>
      <c r="L14" s="117"/>
    </row>
    <row r="15" spans="2:17">
      <c r="B15" s="115" t="s">
        <v>377</v>
      </c>
      <c r="C15" s="116" t="s">
        <v>390</v>
      </c>
      <c r="D15" s="117"/>
      <c r="E15" s="117"/>
      <c r="F15" s="117"/>
      <c r="G15" s="117"/>
      <c r="H15" s="117"/>
      <c r="I15" s="117"/>
      <c r="J15" s="117"/>
      <c r="K15" s="117"/>
      <c r="L15" s="117"/>
    </row>
    <row r="17" spans="2:15" ht="18">
      <c r="B17" s="109" t="s">
        <v>378</v>
      </c>
      <c r="C17" s="110"/>
      <c r="D17" s="110"/>
      <c r="E17" s="110"/>
      <c r="F17" s="110"/>
      <c r="G17" s="110"/>
    </row>
    <row r="18" spans="2:15" ht="18">
      <c r="B18" s="118" t="s">
        <v>379</v>
      </c>
      <c r="C18" s="119"/>
    </row>
    <row r="19" spans="2:15" ht="13.5" thickBot="1">
      <c r="B19" s="113" t="s">
        <v>82</v>
      </c>
      <c r="C19" s="114" t="s">
        <v>97</v>
      </c>
      <c r="D19" s="114" t="s">
        <v>407</v>
      </c>
      <c r="E19" s="114" t="s">
        <v>192</v>
      </c>
      <c r="F19" s="114" t="s">
        <v>96</v>
      </c>
      <c r="G19" s="114" t="s">
        <v>175</v>
      </c>
      <c r="H19" s="114" t="s">
        <v>95</v>
      </c>
      <c r="I19" s="114" t="s">
        <v>136</v>
      </c>
    </row>
    <row r="20" spans="2:15" ht="14.25">
      <c r="B20" s="115" t="s">
        <v>396</v>
      </c>
      <c r="C20" s="120">
        <f t="shared" ref="C20:G30" si="0">D5</f>
        <v>65.680000000000007</v>
      </c>
      <c r="D20" s="120">
        <f t="shared" si="0"/>
        <v>69.3</v>
      </c>
      <c r="E20" s="120">
        <f>F5</f>
        <v>74</v>
      </c>
      <c r="F20" s="120">
        <f t="shared" si="0"/>
        <v>73.25</v>
      </c>
      <c r="G20" s="120">
        <f t="shared" si="0"/>
        <v>78</v>
      </c>
      <c r="H20" s="120">
        <f>J5</f>
        <v>56.24</v>
      </c>
      <c r="I20" s="120">
        <v>73.38</v>
      </c>
      <c r="K20"/>
      <c r="L20"/>
      <c r="M20"/>
      <c r="N20"/>
      <c r="O20"/>
    </row>
    <row r="21" spans="2:15">
      <c r="B21" s="115" t="s">
        <v>397</v>
      </c>
      <c r="C21" s="120">
        <f t="shared" si="0"/>
        <v>0</v>
      </c>
      <c r="D21" s="120">
        <f t="shared" si="0"/>
        <v>0</v>
      </c>
      <c r="E21" s="120">
        <f t="shared" si="0"/>
        <v>0</v>
      </c>
      <c r="F21" s="120">
        <f t="shared" si="0"/>
        <v>0</v>
      </c>
      <c r="G21" s="120">
        <f t="shared" si="0"/>
        <v>0</v>
      </c>
      <c r="H21" s="120">
        <f t="shared" ref="H21:H30" si="1">J6</f>
        <v>0</v>
      </c>
      <c r="I21" s="120"/>
    </row>
    <row r="22" spans="2:15">
      <c r="B22" s="115" t="s">
        <v>398</v>
      </c>
      <c r="C22" s="120">
        <f t="shared" si="0"/>
        <v>0</v>
      </c>
      <c r="D22" s="120">
        <f t="shared" si="0"/>
        <v>0</v>
      </c>
      <c r="E22" s="120">
        <f t="shared" si="0"/>
        <v>0</v>
      </c>
      <c r="F22" s="120">
        <f t="shared" si="0"/>
        <v>0</v>
      </c>
      <c r="G22" s="120">
        <f t="shared" si="0"/>
        <v>0</v>
      </c>
      <c r="H22" s="120">
        <f t="shared" si="1"/>
        <v>0</v>
      </c>
      <c r="I22" s="120"/>
    </row>
    <row r="23" spans="2:15">
      <c r="B23" s="115" t="s">
        <v>399</v>
      </c>
      <c r="C23" s="120">
        <f t="shared" si="0"/>
        <v>0</v>
      </c>
      <c r="D23" s="120">
        <f t="shared" si="0"/>
        <v>0</v>
      </c>
      <c r="E23" s="120">
        <f t="shared" si="0"/>
        <v>0</v>
      </c>
      <c r="F23" s="120">
        <f t="shared" si="0"/>
        <v>0</v>
      </c>
      <c r="G23" s="120">
        <f t="shared" si="0"/>
        <v>0</v>
      </c>
      <c r="H23" s="120">
        <f t="shared" si="1"/>
        <v>0</v>
      </c>
      <c r="I23" s="120"/>
    </row>
    <row r="24" spans="2:15">
      <c r="B24" s="115" t="s">
        <v>400</v>
      </c>
      <c r="C24" s="120">
        <f t="shared" si="0"/>
        <v>0</v>
      </c>
      <c r="D24" s="120">
        <f t="shared" si="0"/>
        <v>0</v>
      </c>
      <c r="E24" s="120">
        <f t="shared" si="0"/>
        <v>0</v>
      </c>
      <c r="F24" s="120">
        <f t="shared" si="0"/>
        <v>0</v>
      </c>
      <c r="G24" s="120">
        <f t="shared" si="0"/>
        <v>0</v>
      </c>
      <c r="H24" s="120">
        <f t="shared" si="1"/>
        <v>0</v>
      </c>
      <c r="I24" s="120"/>
    </row>
    <row r="25" spans="2:15">
      <c r="B25" s="115" t="s">
        <v>401</v>
      </c>
      <c r="C25" s="120">
        <f t="shared" si="0"/>
        <v>0</v>
      </c>
      <c r="D25" s="120">
        <f t="shared" si="0"/>
        <v>0</v>
      </c>
      <c r="E25" s="120">
        <f t="shared" si="0"/>
        <v>0</v>
      </c>
      <c r="F25" s="120">
        <f t="shared" si="0"/>
        <v>0</v>
      </c>
      <c r="G25" s="120">
        <f t="shared" si="0"/>
        <v>0</v>
      </c>
      <c r="H25" s="120">
        <f t="shared" si="1"/>
        <v>0</v>
      </c>
      <c r="I25" s="120"/>
    </row>
    <row r="26" spans="2:15">
      <c r="B26" s="115" t="s">
        <v>402</v>
      </c>
      <c r="C26" s="120">
        <f t="shared" si="0"/>
        <v>0</v>
      </c>
      <c r="D26" s="120">
        <f t="shared" si="0"/>
        <v>0</v>
      </c>
      <c r="E26" s="120">
        <f t="shared" si="0"/>
        <v>0</v>
      </c>
      <c r="F26" s="120">
        <f t="shared" si="0"/>
        <v>0</v>
      </c>
      <c r="G26" s="120">
        <f t="shared" si="0"/>
        <v>0</v>
      </c>
      <c r="H26" s="120">
        <f t="shared" si="1"/>
        <v>0</v>
      </c>
      <c r="I26" s="120"/>
    </row>
    <row r="27" spans="2:15">
      <c r="B27" s="115" t="s">
        <v>403</v>
      </c>
      <c r="C27" s="120">
        <f t="shared" si="0"/>
        <v>0</v>
      </c>
      <c r="D27" s="120">
        <f t="shared" si="0"/>
        <v>0</v>
      </c>
      <c r="E27" s="120">
        <f t="shared" si="0"/>
        <v>0</v>
      </c>
      <c r="F27" s="120">
        <f t="shared" si="0"/>
        <v>0</v>
      </c>
      <c r="G27" s="120">
        <f t="shared" si="0"/>
        <v>0</v>
      </c>
      <c r="H27" s="120">
        <f t="shared" si="1"/>
        <v>0</v>
      </c>
      <c r="I27" s="120"/>
    </row>
    <row r="28" spans="2:15">
      <c r="B28" s="115" t="s">
        <v>404</v>
      </c>
      <c r="C28" s="120">
        <f t="shared" si="0"/>
        <v>0</v>
      </c>
      <c r="D28" s="120">
        <f t="shared" si="0"/>
        <v>0</v>
      </c>
      <c r="E28" s="120">
        <f t="shared" si="0"/>
        <v>0</v>
      </c>
      <c r="F28" s="120">
        <f t="shared" si="0"/>
        <v>0</v>
      </c>
      <c r="G28" s="120">
        <f t="shared" si="0"/>
        <v>0</v>
      </c>
      <c r="H28" s="120">
        <f t="shared" si="1"/>
        <v>0</v>
      </c>
      <c r="I28" s="120"/>
    </row>
    <row r="29" spans="2:15">
      <c r="B29" s="115" t="s">
        <v>405</v>
      </c>
      <c r="C29" s="120">
        <f t="shared" si="0"/>
        <v>0</v>
      </c>
      <c r="D29" s="120">
        <f t="shared" si="0"/>
        <v>0</v>
      </c>
      <c r="E29" s="120">
        <f t="shared" si="0"/>
        <v>0</v>
      </c>
      <c r="F29" s="120">
        <f t="shared" si="0"/>
        <v>0</v>
      </c>
      <c r="G29" s="120">
        <f t="shared" si="0"/>
        <v>0</v>
      </c>
      <c r="H29" s="120">
        <f t="shared" si="1"/>
        <v>0</v>
      </c>
      <c r="I29" s="120"/>
    </row>
    <row r="30" spans="2:15">
      <c r="B30" s="115" t="s">
        <v>406</v>
      </c>
      <c r="C30" s="120">
        <f t="shared" si="0"/>
        <v>0</v>
      </c>
      <c r="D30" s="120">
        <f t="shared" si="0"/>
        <v>0</v>
      </c>
      <c r="E30" s="120">
        <f t="shared" si="0"/>
        <v>0</v>
      </c>
      <c r="F30" s="120">
        <f t="shared" si="0"/>
        <v>0</v>
      </c>
      <c r="G30" s="120">
        <f t="shared" si="0"/>
        <v>0</v>
      </c>
      <c r="H30" s="120">
        <f t="shared" si="1"/>
        <v>0</v>
      </c>
      <c r="I30" s="120"/>
    </row>
    <row r="35" spans="2:15">
      <c r="B35" s="122"/>
      <c r="C35" s="122"/>
      <c r="D35" s="122"/>
      <c r="E35" s="122"/>
      <c r="F35" s="122"/>
      <c r="G35" s="122"/>
      <c r="H35" s="122"/>
      <c r="I35" s="122"/>
      <c r="J35" s="122"/>
      <c r="L35" s="122"/>
      <c r="M35" s="122"/>
      <c r="N35" s="122"/>
      <c r="O35" s="122"/>
    </row>
    <row r="36" spans="2:15">
      <c r="B36" s="122"/>
      <c r="C36" s="122"/>
      <c r="D36" s="122"/>
      <c r="E36" s="122"/>
      <c r="F36" s="122"/>
      <c r="G36" s="122"/>
      <c r="H36" s="122"/>
      <c r="I36" s="122"/>
      <c r="J36" s="122"/>
      <c r="L36" s="122"/>
      <c r="M36" s="122"/>
      <c r="N36" s="122"/>
      <c r="O36" s="122"/>
    </row>
    <row r="37" spans="2:15">
      <c r="B37" s="122"/>
      <c r="C37" s="122"/>
      <c r="D37" s="122"/>
      <c r="E37" s="122"/>
      <c r="F37" s="122"/>
      <c r="G37" s="122"/>
      <c r="H37" s="122"/>
      <c r="I37" s="122"/>
      <c r="J37" s="122"/>
      <c r="L37" s="122"/>
      <c r="M37" s="122"/>
      <c r="N37" s="122"/>
      <c r="O37" s="122"/>
    </row>
    <row r="38" spans="2:15">
      <c r="B38" s="122"/>
      <c r="C38" s="122"/>
      <c r="D38" s="122"/>
      <c r="E38" s="122"/>
      <c r="F38" s="122"/>
      <c r="G38" s="122"/>
      <c r="H38" s="122"/>
      <c r="I38" s="122"/>
      <c r="J38" s="122"/>
      <c r="L38" s="122"/>
      <c r="M38" s="122"/>
      <c r="N38" s="122"/>
      <c r="O38" s="122"/>
    </row>
    <row r="39" spans="2:15">
      <c r="B39" s="122"/>
      <c r="C39" s="122"/>
      <c r="D39" s="122"/>
      <c r="E39" s="122"/>
      <c r="F39" s="122"/>
      <c r="G39" s="122"/>
      <c r="H39" s="122"/>
      <c r="I39" s="122"/>
      <c r="J39" s="122"/>
      <c r="L39" s="122"/>
      <c r="M39" s="122"/>
      <c r="N39" s="122"/>
      <c r="O39" s="122"/>
    </row>
    <row r="40" spans="2:15">
      <c r="B40" s="122"/>
      <c r="C40" s="122"/>
      <c r="D40" s="122"/>
      <c r="E40" s="122"/>
      <c r="F40" s="122"/>
      <c r="G40" s="122"/>
      <c r="H40" s="122"/>
      <c r="I40" s="122"/>
      <c r="J40" s="122"/>
      <c r="L40" s="122"/>
      <c r="M40" s="122"/>
      <c r="N40" s="122"/>
      <c r="O40" s="122"/>
    </row>
    <row r="41" spans="2:15">
      <c r="B41" s="122"/>
      <c r="C41" s="122"/>
      <c r="D41" s="122"/>
      <c r="E41" s="122"/>
      <c r="F41" s="122"/>
      <c r="G41" s="122"/>
      <c r="H41" s="122"/>
      <c r="I41" s="122"/>
      <c r="J41" s="122"/>
      <c r="L41" s="122"/>
      <c r="M41" s="122"/>
      <c r="N41" s="122"/>
      <c r="O41" s="122"/>
    </row>
    <row r="42" spans="2:15">
      <c r="B42" s="122"/>
      <c r="C42" s="122"/>
      <c r="D42" s="122"/>
      <c r="E42" s="122"/>
      <c r="F42" s="122"/>
      <c r="G42" s="122"/>
      <c r="H42" s="122"/>
      <c r="I42" s="122"/>
      <c r="J42" s="122"/>
      <c r="L42" s="122"/>
      <c r="M42" s="122"/>
      <c r="N42" s="122"/>
      <c r="O42" s="122"/>
    </row>
    <row r="43" spans="2:15">
      <c r="B43" s="122"/>
      <c r="C43" s="122"/>
      <c r="D43" s="122"/>
      <c r="E43" s="122"/>
      <c r="F43" s="122"/>
      <c r="G43" s="122"/>
      <c r="H43" s="122"/>
      <c r="I43" s="122"/>
      <c r="J43" s="122"/>
      <c r="L43" s="122"/>
      <c r="M43" s="122"/>
      <c r="N43" s="122"/>
      <c r="O43" s="122"/>
    </row>
    <row r="44" spans="2:15">
      <c r="B44" s="122"/>
      <c r="C44" s="122"/>
      <c r="D44" s="122"/>
      <c r="E44" s="122"/>
      <c r="F44" s="122"/>
      <c r="G44" s="122"/>
      <c r="H44" s="122"/>
      <c r="I44" s="122"/>
      <c r="J44" s="122"/>
      <c r="L44" s="122"/>
      <c r="M44" s="122"/>
      <c r="N44" s="122"/>
      <c r="O44" s="122"/>
    </row>
    <row r="45" spans="2:15">
      <c r="B45" s="122"/>
      <c r="C45" s="122"/>
      <c r="D45" s="122"/>
      <c r="E45" s="122"/>
      <c r="F45" s="122"/>
      <c r="G45" s="122"/>
      <c r="H45" s="122"/>
      <c r="I45" s="122"/>
      <c r="J45" s="122"/>
      <c r="L45" s="122"/>
      <c r="M45" s="122"/>
      <c r="N45" s="122"/>
      <c r="O45" s="122"/>
    </row>
    <row r="46" spans="2:15">
      <c r="B46" s="122"/>
      <c r="C46" s="122"/>
      <c r="D46" s="122"/>
      <c r="E46" s="122"/>
      <c r="F46" s="122"/>
      <c r="G46" s="122"/>
      <c r="H46" s="122"/>
      <c r="I46" s="123"/>
      <c r="J46" s="122"/>
      <c r="L46" s="122"/>
      <c r="M46" s="122"/>
      <c r="N46" s="122"/>
      <c r="O46" s="122"/>
    </row>
    <row r="47" spans="2:15">
      <c r="B47" s="122"/>
      <c r="C47" s="122"/>
      <c r="D47" s="122"/>
      <c r="E47" s="122"/>
      <c r="F47" s="122"/>
      <c r="G47" s="122"/>
      <c r="H47" s="122"/>
      <c r="I47" s="121"/>
      <c r="J47" s="122"/>
      <c r="L47" s="122"/>
      <c r="M47" s="122"/>
      <c r="N47" s="122"/>
      <c r="O47" s="122"/>
    </row>
    <row r="48" spans="2:15">
      <c r="B48" s="122"/>
      <c r="C48" s="122"/>
      <c r="D48" s="122"/>
      <c r="E48" s="122"/>
      <c r="F48" s="122"/>
      <c r="G48" s="122"/>
      <c r="H48" s="122"/>
      <c r="I48" s="121"/>
      <c r="J48" s="122"/>
      <c r="L48" s="122"/>
      <c r="M48" s="122"/>
      <c r="N48" s="122"/>
      <c r="O48" s="122"/>
    </row>
    <row r="49" spans="2:15">
      <c r="B49" s="122"/>
      <c r="C49" s="122"/>
      <c r="D49" s="122"/>
      <c r="E49" s="122"/>
      <c r="F49" s="122"/>
      <c r="G49" s="122"/>
      <c r="H49" s="122"/>
      <c r="I49" s="121"/>
      <c r="J49" s="122"/>
      <c r="L49" s="122"/>
      <c r="M49" s="122"/>
      <c r="N49" s="122"/>
      <c r="O49" s="122"/>
    </row>
    <row r="50" spans="2:15">
      <c r="B50" s="122"/>
      <c r="C50" s="122"/>
      <c r="D50" s="122"/>
      <c r="E50" s="122"/>
      <c r="F50" s="122"/>
      <c r="G50" s="122"/>
      <c r="H50" s="122"/>
      <c r="I50" s="121"/>
      <c r="J50" s="122"/>
      <c r="L50" s="122"/>
      <c r="M50" s="122"/>
      <c r="N50" s="122"/>
      <c r="O50" s="122"/>
    </row>
    <row r="51" spans="2:15">
      <c r="B51" s="122"/>
      <c r="C51" s="122"/>
      <c r="D51" s="122"/>
      <c r="E51" s="122"/>
      <c r="F51" s="122"/>
      <c r="G51" s="122"/>
      <c r="H51" s="122"/>
      <c r="I51" s="121"/>
      <c r="J51" s="122"/>
      <c r="L51" s="122"/>
      <c r="M51" s="122"/>
      <c r="N51" s="122"/>
      <c r="O51" s="122"/>
    </row>
    <row r="52" spans="2:15">
      <c r="B52" s="122"/>
      <c r="C52" s="122"/>
      <c r="D52" s="122"/>
      <c r="E52" s="122"/>
      <c r="F52" s="122"/>
      <c r="G52" s="122"/>
      <c r="H52" s="122"/>
      <c r="I52" s="121"/>
      <c r="J52" s="122"/>
      <c r="L52" s="122"/>
      <c r="M52" s="122"/>
      <c r="N52" s="122"/>
      <c r="O52" s="122"/>
    </row>
    <row r="53" spans="2:15">
      <c r="B53" s="122"/>
      <c r="C53" s="122"/>
      <c r="D53" s="122"/>
      <c r="E53" s="122"/>
      <c r="F53" s="122"/>
      <c r="G53" s="122"/>
      <c r="H53" s="122"/>
      <c r="I53" s="121"/>
      <c r="J53" s="122"/>
      <c r="L53" s="122"/>
      <c r="M53" s="122"/>
      <c r="N53" s="122"/>
      <c r="O53" s="122"/>
    </row>
    <row r="54" spans="2:15">
      <c r="B54" s="122"/>
      <c r="C54" s="122"/>
      <c r="D54" s="122"/>
      <c r="E54" s="122"/>
      <c r="F54" s="122"/>
      <c r="G54" s="122"/>
      <c r="H54" s="122"/>
      <c r="I54" s="121"/>
      <c r="J54" s="122"/>
      <c r="K54" s="122"/>
      <c r="L54" s="122"/>
      <c r="M54" s="122"/>
      <c r="N54" s="122"/>
      <c r="O54" s="122"/>
    </row>
    <row r="55" spans="2:15">
      <c r="B55" s="122"/>
      <c r="C55" s="122"/>
      <c r="D55" s="122"/>
      <c r="E55" s="122"/>
      <c r="F55" s="122"/>
      <c r="G55" s="122"/>
      <c r="H55" s="122"/>
      <c r="I55" s="121"/>
      <c r="J55" s="122"/>
      <c r="K55" s="122"/>
      <c r="L55" s="122"/>
      <c r="M55" s="122"/>
      <c r="N55" s="122"/>
      <c r="O55" s="122"/>
    </row>
    <row r="56" spans="2:15">
      <c r="B56" s="122"/>
      <c r="C56" s="122"/>
      <c r="D56" s="122"/>
      <c r="E56" s="122"/>
      <c r="F56" s="122"/>
      <c r="G56" s="122"/>
      <c r="H56" s="122"/>
      <c r="I56" s="121"/>
      <c r="J56" s="122"/>
      <c r="K56" s="122"/>
      <c r="L56" s="122"/>
      <c r="M56" s="122"/>
      <c r="N56" s="122"/>
      <c r="O56" s="122"/>
    </row>
    <row r="57" spans="2:15">
      <c r="B57" s="122"/>
      <c r="C57" s="122"/>
      <c r="D57" s="122"/>
      <c r="E57" s="122"/>
      <c r="F57" s="122"/>
      <c r="G57" s="122"/>
      <c r="H57" s="122"/>
      <c r="I57" s="121"/>
      <c r="J57" s="122"/>
      <c r="K57" s="122"/>
      <c r="L57" s="122"/>
      <c r="M57" s="122"/>
      <c r="N57" s="122"/>
      <c r="O57" s="122"/>
    </row>
    <row r="58" spans="2:15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</row>
    <row r="59" spans="2:15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</row>
    <row r="60" spans="2:15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</row>
    <row r="61" spans="2:15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</row>
    <row r="62" spans="2:15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</row>
    <row r="63" spans="2:15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</row>
    <row r="64" spans="2:15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</row>
    <row r="65" spans="2:15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</row>
    <row r="66" spans="2:15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</row>
    <row r="67" spans="2:15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</row>
    <row r="68" spans="2:15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</row>
    <row r="69" spans="2:15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</row>
    <row r="70" spans="2:15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</row>
    <row r="71" spans="2:15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</row>
    <row r="72" spans="2:15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AY33"/>
  <sheetViews>
    <sheetView zoomScale="85" zoomScaleNormal="85" workbookViewId="0">
      <selection activeCell="I23" sqref="I23"/>
    </sheetView>
  </sheetViews>
  <sheetFormatPr defaultColWidth="9.1328125" defaultRowHeight="14.25"/>
  <cols>
    <col min="1" max="1" width="16.73046875" style="152" bestFit="1" customWidth="1"/>
    <col min="2" max="2" width="26" style="152" bestFit="1" customWidth="1"/>
    <col min="3" max="3" width="23.86328125" style="152" bestFit="1" customWidth="1"/>
    <col min="4" max="4" width="8" style="152" customWidth="1"/>
    <col min="5" max="5" width="8.3984375" style="152" bestFit="1" customWidth="1"/>
    <col min="6" max="6" width="6" style="152" customWidth="1"/>
    <col min="7" max="7" width="6" style="152" bestFit="1" customWidth="1"/>
    <col min="8" max="8" width="6" style="152" customWidth="1"/>
    <col min="9" max="10" width="7" style="152" bestFit="1" customWidth="1"/>
    <col min="11" max="11" width="6" style="152" bestFit="1" customWidth="1"/>
    <col min="12" max="12" width="7" style="152" bestFit="1" customWidth="1"/>
    <col min="13" max="13" width="8" style="152" bestFit="1" customWidth="1"/>
    <col min="14" max="15" width="7" style="152" bestFit="1" customWidth="1"/>
    <col min="16" max="16" width="5.59765625" style="152" bestFit="1" customWidth="1"/>
    <col min="17" max="17" width="5.59765625" style="152" customWidth="1"/>
    <col min="18" max="18" width="6" style="152" bestFit="1" customWidth="1"/>
    <col min="19" max="19" width="8" style="152" bestFit="1" customWidth="1"/>
    <col min="20" max="20" width="6" style="152" bestFit="1" customWidth="1"/>
    <col min="21" max="21" width="6" style="152" customWidth="1"/>
    <col min="22" max="22" width="6" style="152" bestFit="1" customWidth="1"/>
    <col min="23" max="23" width="7" style="152" bestFit="1" customWidth="1"/>
    <col min="24" max="24" width="8" style="152" bestFit="1" customWidth="1"/>
    <col min="25" max="25" width="6" style="152" bestFit="1" customWidth="1"/>
    <col min="26" max="26" width="7" style="152" bestFit="1" customWidth="1"/>
    <col min="27" max="27" width="6" style="152" bestFit="1" customWidth="1"/>
    <col min="28" max="28" width="7" style="152" bestFit="1" customWidth="1"/>
    <col min="29" max="29" width="5.59765625" style="152" bestFit="1" customWidth="1"/>
    <col min="30" max="30" width="5.59765625" style="152" customWidth="1"/>
    <col min="31" max="31" width="7" style="152" bestFit="1" customWidth="1"/>
    <col min="32" max="40" width="7" style="152" customWidth="1"/>
    <col min="41" max="16384" width="9.1328125" style="152"/>
  </cols>
  <sheetData>
    <row r="1" spans="1:48">
      <c r="A1" s="160" t="s">
        <v>287</v>
      </c>
      <c r="B1" s="163">
        <f>1000/23884.58966275</f>
        <v>4.1867999999999288E-2</v>
      </c>
      <c r="C1" s="163" t="s">
        <v>152</v>
      </c>
      <c r="D1" s="154" t="s">
        <v>1</v>
      </c>
      <c r="E1" s="154" t="s">
        <v>2</v>
      </c>
      <c r="F1" s="154" t="s">
        <v>3</v>
      </c>
      <c r="G1" s="154" t="s">
        <v>5</v>
      </c>
      <c r="H1" s="154" t="s">
        <v>6</v>
      </c>
      <c r="I1" s="154" t="s">
        <v>7</v>
      </c>
      <c r="J1" s="154" t="s">
        <v>8</v>
      </c>
      <c r="K1" s="154" t="s">
        <v>9</v>
      </c>
      <c r="L1" s="154" t="s">
        <v>110</v>
      </c>
      <c r="M1" s="154" t="s">
        <v>10</v>
      </c>
      <c r="N1" s="154" t="s">
        <v>11</v>
      </c>
      <c r="O1" s="154" t="s">
        <v>12</v>
      </c>
      <c r="P1" s="154" t="s">
        <v>13</v>
      </c>
      <c r="Q1" s="154" t="s">
        <v>14</v>
      </c>
      <c r="R1" s="154" t="s">
        <v>15</v>
      </c>
      <c r="S1" s="154" t="s">
        <v>17</v>
      </c>
      <c r="T1" s="154" t="s">
        <v>18</v>
      </c>
      <c r="U1" s="154" t="s">
        <v>19</v>
      </c>
      <c r="V1" s="154" t="s">
        <v>20</v>
      </c>
      <c r="W1" s="154" t="s">
        <v>22</v>
      </c>
      <c r="X1" s="154" t="s">
        <v>23</v>
      </c>
      <c r="Y1" s="154" t="s">
        <v>25</v>
      </c>
      <c r="Z1" s="154" t="s">
        <v>26</v>
      </c>
      <c r="AA1" s="154" t="s">
        <v>27</v>
      </c>
      <c r="AB1" s="154" t="s">
        <v>28</v>
      </c>
      <c r="AC1" s="154" t="s">
        <v>29</v>
      </c>
      <c r="AD1" s="154" t="s">
        <v>30</v>
      </c>
      <c r="AE1" s="154" t="s">
        <v>31</v>
      </c>
      <c r="AF1" s="154" t="s">
        <v>4</v>
      </c>
      <c r="AG1" s="154" t="s">
        <v>16</v>
      </c>
      <c r="AH1" s="154" t="s">
        <v>24</v>
      </c>
      <c r="AI1" s="154" t="s">
        <v>127</v>
      </c>
      <c r="AJ1" s="154" t="s">
        <v>128</v>
      </c>
      <c r="AK1" s="154" t="s">
        <v>129</v>
      </c>
      <c r="AL1" s="154" t="s">
        <v>21</v>
      </c>
      <c r="AM1" s="154" t="s">
        <v>130</v>
      </c>
      <c r="AN1" s="154" t="s">
        <v>131</v>
      </c>
    </row>
    <row r="2" spans="1:48">
      <c r="B2" s="152" t="s">
        <v>140</v>
      </c>
      <c r="C2" s="152" t="s">
        <v>141</v>
      </c>
      <c r="E2" s="152">
        <f>E4*$B$1</f>
        <v>318.04733123999461</v>
      </c>
      <c r="F2" s="152">
        <f t="shared" ref="F2:AE2" si="0">F4*$B$1</f>
        <v>4.0552088759999307</v>
      </c>
      <c r="G2" s="152">
        <f t="shared" si="0"/>
        <v>7.6177988639998704</v>
      </c>
      <c r="I2" s="152">
        <f t="shared" si="0"/>
        <v>115.18891631999803</v>
      </c>
      <c r="J2" s="152">
        <f t="shared" si="0"/>
        <v>28.743219359999511</v>
      </c>
      <c r="K2" s="152">
        <f t="shared" si="0"/>
        <v>9.0946088279998456</v>
      </c>
      <c r="L2" s="152">
        <f t="shared" si="0"/>
        <v>113.46437339999808</v>
      </c>
      <c r="M2" s="152">
        <f t="shared" si="0"/>
        <v>349.03509407999405</v>
      </c>
      <c r="N2" s="152">
        <f t="shared" si="0"/>
        <v>8.7637678919998496</v>
      </c>
      <c r="O2" s="152">
        <f t="shared" si="0"/>
        <v>102.50835515999825</v>
      </c>
      <c r="P2" s="152">
        <f t="shared" si="0"/>
        <v>0.28256713199999517</v>
      </c>
      <c r="R2" s="152">
        <f t="shared" si="0"/>
        <v>3.4880230799999405</v>
      </c>
      <c r="S2" s="152">
        <f t="shared" si="0"/>
        <v>124.54432091999789</v>
      </c>
      <c r="T2" s="152">
        <f t="shared" si="0"/>
        <v>5.8468243319999003</v>
      </c>
      <c r="V2" s="152">
        <f t="shared" si="0"/>
        <v>10.419396083999823</v>
      </c>
      <c r="W2" s="152">
        <f t="shared" si="0"/>
        <v>61.051498919998963</v>
      </c>
      <c r="X2" s="152">
        <f t="shared" si="0"/>
        <v>575.39192399999024</v>
      </c>
      <c r="Y2" s="152">
        <f t="shared" si="0"/>
        <v>8.9803929239998475</v>
      </c>
      <c r="Z2" s="152">
        <f t="shared" si="0"/>
        <v>19.171985219999673</v>
      </c>
      <c r="AA2" s="152">
        <f t="shared" si="0"/>
        <v>4.6412352719999213</v>
      </c>
      <c r="AB2" s="152">
        <f t="shared" si="0"/>
        <v>81.149394959998617</v>
      </c>
      <c r="AC2" s="152">
        <f t="shared" si="0"/>
        <v>1.1786679359999801</v>
      </c>
      <c r="AE2" s="152">
        <f t="shared" si="0"/>
        <v>87.658194239998508</v>
      </c>
      <c r="AG2" s="164"/>
    </row>
    <row r="3" spans="1:48">
      <c r="B3" s="152" t="s">
        <v>158</v>
      </c>
      <c r="C3" s="152" t="s">
        <v>159</v>
      </c>
      <c r="D3" s="153"/>
      <c r="E3" s="153">
        <v>7596.43</v>
      </c>
      <c r="F3" s="153">
        <v>96.856999999999999</v>
      </c>
      <c r="G3" s="153">
        <v>181.94800000000001</v>
      </c>
      <c r="H3" s="153"/>
      <c r="I3" s="153">
        <v>2751.24</v>
      </c>
      <c r="J3" s="153">
        <v>686.52</v>
      </c>
      <c r="K3" s="153">
        <v>217.221</v>
      </c>
      <c r="L3" s="153">
        <v>2710.05</v>
      </c>
      <c r="M3" s="153">
        <v>8336.56</v>
      </c>
      <c r="N3" s="153">
        <v>209.31899999999999</v>
      </c>
      <c r="O3" s="153">
        <v>2448.37</v>
      </c>
      <c r="P3" s="153">
        <v>6.7489999999999997</v>
      </c>
      <c r="Q3" s="153"/>
      <c r="R3" s="153">
        <v>83.31</v>
      </c>
      <c r="S3" s="153">
        <v>2974.69</v>
      </c>
      <c r="T3" s="153">
        <v>139.649</v>
      </c>
      <c r="U3" s="153"/>
      <c r="V3" s="153">
        <v>248.863</v>
      </c>
      <c r="W3" s="153">
        <v>1458.19</v>
      </c>
      <c r="X3" s="153">
        <v>13743</v>
      </c>
      <c r="Y3" s="153">
        <v>214.49299999999999</v>
      </c>
      <c r="Z3" s="153">
        <v>457.91500000000002</v>
      </c>
      <c r="AA3" s="153">
        <v>110.854</v>
      </c>
      <c r="AB3" s="153">
        <v>1938.22</v>
      </c>
      <c r="AC3" s="153">
        <v>28.152000000000001</v>
      </c>
      <c r="AD3" s="153"/>
      <c r="AE3" s="153">
        <v>2093.6799999999998</v>
      </c>
      <c r="AO3" s="153"/>
      <c r="AP3" s="155" t="s">
        <v>64</v>
      </c>
      <c r="AQ3" s="156"/>
      <c r="AR3" s="157"/>
      <c r="AS3" s="157"/>
      <c r="AT3" s="157"/>
      <c r="AU3" s="157"/>
      <c r="AV3" s="157"/>
    </row>
    <row r="4" spans="1:48" ht="14.65" thickBot="1">
      <c r="B4" s="152" t="s">
        <v>158</v>
      </c>
      <c r="C4" s="152" t="s">
        <v>160</v>
      </c>
      <c r="D4" s="162">
        <f>SUM(D5:D7)</f>
        <v>17.411865864144751</v>
      </c>
      <c r="E4" s="153">
        <v>7596.43</v>
      </c>
      <c r="F4" s="153">
        <v>96.856999999999999</v>
      </c>
      <c r="G4" s="153">
        <v>181.94800000000001</v>
      </c>
      <c r="H4" s="162">
        <f>SUM(H5:H7)</f>
        <v>0</v>
      </c>
      <c r="I4" s="153">
        <v>2751.24</v>
      </c>
      <c r="J4" s="153">
        <v>686.52</v>
      </c>
      <c r="K4" s="153">
        <v>217.221</v>
      </c>
      <c r="L4" s="153">
        <v>2710.05</v>
      </c>
      <c r="M4" s="153">
        <v>8336.56</v>
      </c>
      <c r="N4" s="153">
        <v>209.31899999999999</v>
      </c>
      <c r="O4" s="153">
        <v>2448.37</v>
      </c>
      <c r="P4" s="153">
        <v>6.7489999999999997</v>
      </c>
      <c r="Q4" s="162">
        <f>SUM(Q5:Q7)</f>
        <v>0</v>
      </c>
      <c r="R4" s="153">
        <v>83.31</v>
      </c>
      <c r="S4" s="153">
        <v>2974.69</v>
      </c>
      <c r="T4" s="153">
        <v>139.649</v>
      </c>
      <c r="U4" s="162">
        <f>SUM(U5:U7)</f>
        <v>0</v>
      </c>
      <c r="V4" s="153">
        <v>248.863</v>
      </c>
      <c r="W4" s="153">
        <v>1458.19</v>
      </c>
      <c r="X4" s="153">
        <v>13743</v>
      </c>
      <c r="Y4" s="153">
        <v>214.49299999999999</v>
      </c>
      <c r="Z4" s="153">
        <v>457.91500000000002</v>
      </c>
      <c r="AA4" s="153">
        <v>110.854</v>
      </c>
      <c r="AB4" s="153">
        <v>1938.22</v>
      </c>
      <c r="AC4" s="153">
        <v>28.152000000000001</v>
      </c>
      <c r="AD4" s="162">
        <f>SUM(AD5:AD7)</f>
        <v>0</v>
      </c>
      <c r="AE4" s="153">
        <v>2093.6799999999998</v>
      </c>
      <c r="AF4" s="162">
        <f>SUM(AF5:AF7)</f>
        <v>0</v>
      </c>
      <c r="AG4" s="162">
        <f>SUM(AG5:AG7)</f>
        <v>57.490207318239257</v>
      </c>
      <c r="AH4" s="162">
        <f t="shared" ref="AH4:AN4" si="1">SUM(AH5:AH7)</f>
        <v>387.52746727811871</v>
      </c>
      <c r="AI4" s="162">
        <f t="shared" si="1"/>
        <v>0</v>
      </c>
      <c r="AJ4" s="162">
        <f t="shared" si="1"/>
        <v>0</v>
      </c>
      <c r="AK4" s="162">
        <f t="shared" si="1"/>
        <v>0</v>
      </c>
      <c r="AL4" s="162">
        <f t="shared" si="1"/>
        <v>0</v>
      </c>
      <c r="AM4" s="162">
        <f t="shared" si="1"/>
        <v>0</v>
      </c>
      <c r="AN4" s="162">
        <f t="shared" si="1"/>
        <v>0</v>
      </c>
      <c r="AO4" s="153"/>
      <c r="AP4" s="158" t="s">
        <v>65</v>
      </c>
      <c r="AQ4" s="158" t="s">
        <v>54</v>
      </c>
      <c r="AR4" s="158" t="s">
        <v>66</v>
      </c>
      <c r="AS4" s="158" t="s">
        <v>67</v>
      </c>
      <c r="AT4" s="158" t="s">
        <v>68</v>
      </c>
      <c r="AU4" s="158" t="s">
        <v>69</v>
      </c>
      <c r="AV4" s="158" t="s">
        <v>70</v>
      </c>
    </row>
    <row r="5" spans="1:48">
      <c r="B5" s="165" t="s">
        <v>160</v>
      </c>
      <c r="C5" s="165" t="s">
        <v>165</v>
      </c>
      <c r="D5" s="162">
        <f>'[2]Eurostat-IEA'!P$55/$B$1</f>
        <v>17.411865864144751</v>
      </c>
      <c r="E5" s="153">
        <v>500.60199999999998</v>
      </c>
      <c r="F5" s="153">
        <v>52.908999999999999</v>
      </c>
      <c r="G5" s="153">
        <v>53.927</v>
      </c>
      <c r="H5" s="162">
        <f>'[2]Eurostat-IEA'!R$55/$B$1</f>
        <v>0</v>
      </c>
      <c r="I5" s="153">
        <v>532.14400000000001</v>
      </c>
      <c r="J5" s="153">
        <v>273.70299999999997</v>
      </c>
      <c r="K5" s="153">
        <v>21.367000000000001</v>
      </c>
      <c r="L5" s="153">
        <v>350.01400000000001</v>
      </c>
      <c r="M5" s="153">
        <v>1500.79</v>
      </c>
      <c r="N5" s="153">
        <v>64.100999999999999</v>
      </c>
      <c r="O5" s="153">
        <v>197.392</v>
      </c>
      <c r="P5" s="153">
        <v>1.0169999999999999</v>
      </c>
      <c r="Q5" s="162">
        <f>'[2]Eurostat-IEA'!S$55/$B$1</f>
        <v>0</v>
      </c>
      <c r="R5" s="153">
        <v>81.399000000000001</v>
      </c>
      <c r="S5" s="153">
        <v>241.14400000000001</v>
      </c>
      <c r="T5" s="153">
        <v>18.315000000000001</v>
      </c>
      <c r="U5" s="162">
        <f>'[2]Eurostat-IEA'!T$55/$B$1</f>
        <v>0</v>
      </c>
      <c r="V5" s="153">
        <v>70.206000000000003</v>
      </c>
      <c r="W5" s="153">
        <v>270.65100000000001</v>
      </c>
      <c r="X5" s="153">
        <v>1563.87</v>
      </c>
      <c r="Y5" s="153">
        <v>54.944000000000003</v>
      </c>
      <c r="Z5" s="153">
        <v>50.874000000000002</v>
      </c>
      <c r="AA5" s="153">
        <v>11.192</v>
      </c>
      <c r="AB5" s="153">
        <v>182.13</v>
      </c>
      <c r="AC5" s="153"/>
      <c r="AD5" s="162">
        <f>'[2]Eurostat-IEA'!W$55/$B$1</f>
        <v>0</v>
      </c>
      <c r="AE5" s="153">
        <v>821.10900000000004</v>
      </c>
      <c r="AF5" s="162">
        <f>'[2]Eurostat-IEA'!F$55/$B$1</f>
        <v>0</v>
      </c>
      <c r="AG5" s="162">
        <f>'[2]Eurostat-IEA'!G$55/$B$1</f>
        <v>30.73946689595925</v>
      </c>
      <c r="AH5" s="162">
        <f>'[2]Eurostat-IEA'!H$55/$B$1</f>
        <v>192.62921563007873</v>
      </c>
      <c r="AI5" s="162">
        <f>'[2]Eurostat-IEA'!I$55/$B$1</f>
        <v>0</v>
      </c>
      <c r="AJ5" s="162">
        <f>'[2]Eurostat-IEA'!J$55/$B$1</f>
        <v>0</v>
      </c>
      <c r="AK5" s="162">
        <f>'[2]Eurostat-IEA'!K$55/$B$1</f>
        <v>0</v>
      </c>
      <c r="AL5" s="162">
        <f>'[2]Eurostat-IEA'!L$55/$B$1</f>
        <v>0</v>
      </c>
      <c r="AM5" s="162">
        <f>'[2]Eurostat-IEA'!M$55/$B$1</f>
        <v>0</v>
      </c>
      <c r="AN5" s="162">
        <f>'[2]Eurostat-IEA'!N$55/$B$1</f>
        <v>0</v>
      </c>
      <c r="AO5" s="153"/>
      <c r="AP5" s="152" t="s">
        <v>71</v>
      </c>
      <c r="AQ5" s="152" t="str">
        <f>A23</f>
        <v>TRA_Bunk</v>
      </c>
      <c r="AR5" s="152" t="s">
        <v>223</v>
      </c>
      <c r="AS5" s="152" t="s">
        <v>194</v>
      </c>
      <c r="AT5" s="152" t="s">
        <v>195</v>
      </c>
    </row>
    <row r="6" spans="1:48">
      <c r="B6" s="165" t="s">
        <v>160</v>
      </c>
      <c r="C6" s="165" t="s">
        <v>167</v>
      </c>
      <c r="D6" s="153"/>
      <c r="E6" s="153">
        <v>4.0129999999999999</v>
      </c>
      <c r="F6" s="153"/>
      <c r="G6" s="153"/>
      <c r="H6" s="153"/>
      <c r="I6" s="153">
        <v>15.981</v>
      </c>
      <c r="J6" s="153">
        <v>2.0019999999999998</v>
      </c>
      <c r="K6" s="153"/>
      <c r="L6" s="153">
        <v>25.079000000000001</v>
      </c>
      <c r="M6" s="153">
        <v>11.465</v>
      </c>
      <c r="N6" s="153"/>
      <c r="O6" s="153">
        <v>22.068999999999999</v>
      </c>
      <c r="P6" s="153">
        <v>8.8817800000000003E-16</v>
      </c>
      <c r="Q6" s="153"/>
      <c r="R6" s="153">
        <v>1.3322700000000001E-15</v>
      </c>
      <c r="S6" s="153">
        <v>44.139000000000003</v>
      </c>
      <c r="T6" s="153"/>
      <c r="U6" s="153"/>
      <c r="V6" s="153">
        <v>-2.84217E-14</v>
      </c>
      <c r="W6" s="153"/>
      <c r="X6" s="153">
        <v>82.072000000000003</v>
      </c>
      <c r="Y6" s="153">
        <v>-2.84217E-14</v>
      </c>
      <c r="Z6" s="153">
        <v>1.0029999999999999</v>
      </c>
      <c r="AA6" s="153">
        <v>0.84</v>
      </c>
      <c r="AB6" s="153">
        <v>2.0059999999999998</v>
      </c>
      <c r="AC6" s="153"/>
      <c r="AD6" s="153"/>
      <c r="AE6" s="153"/>
      <c r="AF6" s="162"/>
      <c r="AG6" s="162"/>
      <c r="AH6" s="162"/>
      <c r="AI6" s="162"/>
      <c r="AJ6" s="162"/>
      <c r="AK6" s="162"/>
      <c r="AL6" s="162"/>
      <c r="AM6" s="162"/>
      <c r="AN6" s="162"/>
      <c r="AO6" s="153"/>
    </row>
    <row r="7" spans="1:48">
      <c r="B7" s="165" t="s">
        <v>160</v>
      </c>
      <c r="C7" s="165" t="s">
        <v>168</v>
      </c>
      <c r="D7" s="162">
        <f>'[2]Eurostat-IEA'!P$56/$B$1</f>
        <v>0</v>
      </c>
      <c r="E7" s="153">
        <v>7091.81</v>
      </c>
      <c r="F7" s="153">
        <v>43.948</v>
      </c>
      <c r="G7" s="153">
        <v>128.02099999999999</v>
      </c>
      <c r="H7" s="162">
        <f>'[2]Eurostat-IEA'!R$56/$B$1</f>
        <v>0</v>
      </c>
      <c r="I7" s="153">
        <v>2203.11</v>
      </c>
      <c r="J7" s="153">
        <v>410.815</v>
      </c>
      <c r="K7" s="153">
        <v>195.85400000000001</v>
      </c>
      <c r="L7" s="153">
        <v>2334.96</v>
      </c>
      <c r="M7" s="153">
        <v>6824.31</v>
      </c>
      <c r="N7" s="153">
        <v>145.21799999999999</v>
      </c>
      <c r="O7" s="153">
        <v>2228.91</v>
      </c>
      <c r="P7" s="153">
        <v>5.7320000000000002</v>
      </c>
      <c r="Q7" s="162">
        <f>'[2]Eurostat-IEA'!S$56/$B$1</f>
        <v>0</v>
      </c>
      <c r="R7" s="153">
        <v>1.911</v>
      </c>
      <c r="S7" s="153">
        <v>2689.41</v>
      </c>
      <c r="T7" s="153">
        <v>121.334</v>
      </c>
      <c r="U7" s="162">
        <f>'[2]Eurostat-IEA'!T$56/$B$1</f>
        <v>0</v>
      </c>
      <c r="V7" s="153">
        <v>178.65700000000001</v>
      </c>
      <c r="W7" s="153">
        <v>1187.54</v>
      </c>
      <c r="X7" s="153">
        <v>12097.1</v>
      </c>
      <c r="Y7" s="153">
        <v>159.54900000000001</v>
      </c>
      <c r="Z7" s="153">
        <v>406.03800000000001</v>
      </c>
      <c r="AA7" s="153">
        <v>98.822000000000003</v>
      </c>
      <c r="AB7" s="153">
        <v>1754.08</v>
      </c>
      <c r="AC7" s="153">
        <v>28.152000000000001</v>
      </c>
      <c r="AD7" s="162">
        <f>'[2]Eurostat-IEA'!W$56/$B$1</f>
        <v>0</v>
      </c>
      <c r="AE7" s="153">
        <v>1272.57</v>
      </c>
      <c r="AF7" s="162">
        <f>'[2]Eurostat-IEA'!F$56/$B$1</f>
        <v>0</v>
      </c>
      <c r="AG7" s="162">
        <f>'[2]Eurostat-IEA'!G$56/$B$1</f>
        <v>26.750740422280003</v>
      </c>
      <c r="AH7" s="162">
        <f>'[2]Eurostat-IEA'!H$56/$B$1</f>
        <v>194.89825164804</v>
      </c>
      <c r="AI7" s="162">
        <f>'[2]Eurostat-IEA'!I$56/$B$1</f>
        <v>0</v>
      </c>
      <c r="AJ7" s="162">
        <f>'[2]Eurostat-IEA'!J$56/$B$1</f>
        <v>0</v>
      </c>
      <c r="AK7" s="162">
        <f>'[2]Eurostat-IEA'!K$56/$B$1</f>
        <v>0</v>
      </c>
      <c r="AL7" s="162">
        <f>'[2]Eurostat-IEA'!L$56/$B$1</f>
        <v>0</v>
      </c>
      <c r="AM7" s="162">
        <f>'[2]Eurostat-IEA'!M$56/$B$1</f>
        <v>0</v>
      </c>
      <c r="AN7" s="162">
        <f>'[2]Eurostat-IEA'!N$56/$B$1</f>
        <v>0</v>
      </c>
      <c r="AO7" s="153"/>
    </row>
    <row r="8" spans="1:48">
      <c r="B8" s="152" t="s">
        <v>162</v>
      </c>
      <c r="D8" s="162">
        <f>D4*$I$8/$I$4</f>
        <v>5406.7259758730461</v>
      </c>
      <c r="E8" s="153">
        <v>2282750</v>
      </c>
      <c r="F8" s="153">
        <v>25225</v>
      </c>
      <c r="G8" s="153">
        <v>50301.8</v>
      </c>
      <c r="H8" s="162">
        <f>H4*$Y$8/$Y$4</f>
        <v>0</v>
      </c>
      <c r="I8" s="153">
        <v>854314</v>
      </c>
      <c r="J8" s="153">
        <v>193923</v>
      </c>
      <c r="K8" s="153">
        <v>52220.4</v>
      </c>
      <c r="L8" s="153">
        <v>770944</v>
      </c>
      <c r="M8" s="153">
        <v>2398270</v>
      </c>
      <c r="N8" s="153">
        <v>100641</v>
      </c>
      <c r="O8" s="153">
        <v>750457</v>
      </c>
      <c r="P8" s="153">
        <v>1810.41</v>
      </c>
      <c r="Q8" s="162">
        <f>Q4*$Y$8/$Y$4</f>
        <v>0</v>
      </c>
      <c r="R8" s="153">
        <v>35382.6</v>
      </c>
      <c r="S8" s="153">
        <v>1025010</v>
      </c>
      <c r="T8" s="153">
        <v>40901.800000000003</v>
      </c>
      <c r="U8" s="162">
        <f>U4*$E$8/$E$4</f>
        <v>0</v>
      </c>
      <c r="V8" s="153">
        <v>56137.9</v>
      </c>
      <c r="W8" s="153">
        <v>421832</v>
      </c>
      <c r="X8" s="153">
        <v>4446430</v>
      </c>
      <c r="Y8" s="153">
        <v>60072.7</v>
      </c>
      <c r="Z8" s="153">
        <v>133477</v>
      </c>
      <c r="AA8" s="153">
        <v>36154.5</v>
      </c>
      <c r="AB8" s="153">
        <v>604961</v>
      </c>
      <c r="AC8" s="153">
        <v>7004.68</v>
      </c>
      <c r="AD8" s="162">
        <f>AD4*$Y$8/$Y$4</f>
        <v>0</v>
      </c>
      <c r="AE8" s="153">
        <v>721852</v>
      </c>
      <c r="AF8" s="162">
        <f>AF4*$I$8/$I$4</f>
        <v>0</v>
      </c>
      <c r="AG8" s="162">
        <f>AG4*$N$8/$N$4</f>
        <v>27641.408351439273</v>
      </c>
      <c r="AH8" s="162">
        <f>AH4*$N$8/$N$4</f>
        <v>186323.99273041217</v>
      </c>
      <c r="AI8" s="162">
        <f>AI4*$L$8/$L$4</f>
        <v>0</v>
      </c>
      <c r="AJ8" s="162">
        <f>AJ4*$P$8/$P$4</f>
        <v>0</v>
      </c>
      <c r="AK8" s="162">
        <f>AK4*$L$8/$L$4</f>
        <v>0</v>
      </c>
      <c r="AL8" s="162">
        <f>AL4*$P$8/$P$4</f>
        <v>0</v>
      </c>
      <c r="AM8" s="162">
        <f>AM4*$P$8/$P$4</f>
        <v>0</v>
      </c>
      <c r="AN8" s="162">
        <f>AN4*$P$8/$P$4</f>
        <v>0</v>
      </c>
      <c r="AO8" s="153"/>
    </row>
    <row r="9" spans="1:48">
      <c r="B9" s="165" t="s">
        <v>162</v>
      </c>
      <c r="C9" s="165" t="s">
        <v>173</v>
      </c>
      <c r="D9" s="153"/>
      <c r="E9" s="153">
        <v>2213200</v>
      </c>
      <c r="F9" s="153">
        <v>14469.8</v>
      </c>
      <c r="G9" s="153">
        <v>44128.800000000003</v>
      </c>
      <c r="H9" s="153"/>
      <c r="I9" s="153">
        <v>762349</v>
      </c>
      <c r="J9" s="153">
        <v>165183</v>
      </c>
      <c r="K9" s="153">
        <v>20585.5</v>
      </c>
      <c r="L9" s="153">
        <v>727183</v>
      </c>
      <c r="M9" s="153">
        <v>2273910</v>
      </c>
      <c r="N9" s="153">
        <v>29012.2</v>
      </c>
      <c r="O9" s="153">
        <v>645765</v>
      </c>
      <c r="P9" s="153">
        <v>1490.48</v>
      </c>
      <c r="Q9" s="153"/>
      <c r="R9" s="153">
        <v>13499.8</v>
      </c>
      <c r="S9" s="153">
        <v>929450</v>
      </c>
      <c r="T9" s="153">
        <v>24507.1</v>
      </c>
      <c r="U9" s="153"/>
      <c r="V9" s="153">
        <v>8151.66</v>
      </c>
      <c r="W9" s="153">
        <v>410210</v>
      </c>
      <c r="X9" s="153">
        <v>4304260</v>
      </c>
      <c r="Y9" s="153">
        <v>26813.200000000001</v>
      </c>
      <c r="Z9" s="153">
        <v>108599</v>
      </c>
      <c r="AA9" s="153">
        <v>14726.6</v>
      </c>
      <c r="AB9" s="153">
        <v>516717</v>
      </c>
      <c r="AC9" s="153">
        <v>1630.22</v>
      </c>
      <c r="AD9" s="153"/>
      <c r="AE9" s="153">
        <v>579412</v>
      </c>
      <c r="AF9" s="153"/>
      <c r="AG9" s="162"/>
      <c r="AH9" s="153"/>
      <c r="AI9" s="153"/>
      <c r="AJ9" s="153"/>
      <c r="AK9" s="153"/>
      <c r="AL9" s="153"/>
      <c r="AM9" s="153"/>
      <c r="AN9" s="153"/>
      <c r="AO9" s="153"/>
    </row>
    <row r="10" spans="1:48">
      <c r="B10" s="165" t="s">
        <v>162</v>
      </c>
      <c r="C10" s="165" t="s">
        <v>174</v>
      </c>
      <c r="D10" s="153"/>
      <c r="E10" s="153">
        <v>69543.100000000006</v>
      </c>
      <c r="F10" s="153">
        <v>10755.2</v>
      </c>
      <c r="G10" s="153">
        <v>6173.01</v>
      </c>
      <c r="H10" s="153"/>
      <c r="I10" s="153">
        <v>91964.5</v>
      </c>
      <c r="J10" s="153">
        <v>28739.7</v>
      </c>
      <c r="K10" s="153">
        <v>31634.9</v>
      </c>
      <c r="L10" s="153">
        <v>43761.1</v>
      </c>
      <c r="M10" s="153">
        <v>124367</v>
      </c>
      <c r="N10" s="153">
        <v>71629.3</v>
      </c>
      <c r="O10" s="153">
        <v>104692</v>
      </c>
      <c r="P10" s="153">
        <v>319.93</v>
      </c>
      <c r="Q10" s="153"/>
      <c r="R10" s="153">
        <v>21882.799999999999</v>
      </c>
      <c r="S10" s="153">
        <v>95557.2</v>
      </c>
      <c r="T10" s="153">
        <v>16394.7</v>
      </c>
      <c r="U10" s="153"/>
      <c r="V10" s="153">
        <v>47986.2</v>
      </c>
      <c r="W10" s="153">
        <v>11621.8</v>
      </c>
      <c r="X10" s="153">
        <v>142171</v>
      </c>
      <c r="Y10" s="153">
        <v>33259.599999999999</v>
      </c>
      <c r="Z10" s="153">
        <v>24877.4</v>
      </c>
      <c r="AA10" s="153">
        <v>21427.9</v>
      </c>
      <c r="AB10" s="153">
        <v>88244.4</v>
      </c>
      <c r="AC10" s="153">
        <v>5374.46</v>
      </c>
      <c r="AD10" s="153"/>
      <c r="AE10" s="153">
        <v>142440</v>
      </c>
      <c r="AF10" s="153"/>
      <c r="AG10" s="162"/>
      <c r="AH10" s="153"/>
      <c r="AI10" s="153"/>
      <c r="AJ10" s="153"/>
      <c r="AK10" s="153"/>
      <c r="AL10" s="153"/>
      <c r="AM10" s="153"/>
      <c r="AN10" s="153"/>
      <c r="AO10" s="153"/>
    </row>
    <row r="12" spans="1:48">
      <c r="A12" s="152" t="s">
        <v>171</v>
      </c>
    </row>
    <row r="13" spans="1:48">
      <c r="E13" s="168" t="s">
        <v>417</v>
      </c>
      <c r="F13" s="169"/>
    </row>
    <row r="14" spans="1:48" ht="14.65" thickBot="1">
      <c r="A14" s="158" t="s">
        <v>54</v>
      </c>
      <c r="B14" s="158" t="s">
        <v>418</v>
      </c>
      <c r="C14" s="158" t="s">
        <v>85</v>
      </c>
      <c r="D14" s="158" t="s">
        <v>60</v>
      </c>
      <c r="E14" s="158" t="s">
        <v>61</v>
      </c>
      <c r="F14" s="159" t="str">
        <f t="shared" ref="F14:AP14" si="2">D$1</f>
        <v>AT</v>
      </c>
      <c r="G14" s="159" t="str">
        <f t="shared" si="2"/>
        <v>BE</v>
      </c>
      <c r="H14" s="159" t="str">
        <f t="shared" si="2"/>
        <v>BG</v>
      </c>
      <c r="I14" s="159" t="str">
        <f t="shared" si="2"/>
        <v>CY</v>
      </c>
      <c r="J14" s="159" t="str">
        <f t="shared" si="2"/>
        <v>CZ</v>
      </c>
      <c r="K14" s="159" t="str">
        <f t="shared" si="2"/>
        <v>DE</v>
      </c>
      <c r="L14" s="159" t="str">
        <f t="shared" si="2"/>
        <v>DK</v>
      </c>
      <c r="M14" s="159" t="str">
        <f t="shared" si="2"/>
        <v>EE</v>
      </c>
      <c r="N14" s="159" t="str">
        <f t="shared" si="2"/>
        <v>EL</v>
      </c>
      <c r="O14" s="159" t="str">
        <f t="shared" si="2"/>
        <v>ES</v>
      </c>
      <c r="P14" s="159" t="str">
        <f t="shared" si="2"/>
        <v>FI</v>
      </c>
      <c r="Q14" s="159" t="str">
        <f t="shared" si="2"/>
        <v>FR</v>
      </c>
      <c r="R14" s="159" t="str">
        <f t="shared" si="2"/>
        <v>HR</v>
      </c>
      <c r="S14" s="159" t="str">
        <f t="shared" si="2"/>
        <v>HU</v>
      </c>
      <c r="T14" s="159" t="str">
        <f t="shared" si="2"/>
        <v>IE</v>
      </c>
      <c r="U14" s="159" t="str">
        <f t="shared" si="2"/>
        <v>IT</v>
      </c>
      <c r="V14" s="159" t="str">
        <f t="shared" si="2"/>
        <v>LT</v>
      </c>
      <c r="W14" s="159" t="str">
        <f t="shared" si="2"/>
        <v>LU</v>
      </c>
      <c r="X14" s="159" t="str">
        <f t="shared" si="2"/>
        <v>LV</v>
      </c>
      <c r="Y14" s="159" t="str">
        <f t="shared" si="2"/>
        <v>MT</v>
      </c>
      <c r="Z14" s="159" t="str">
        <f t="shared" si="2"/>
        <v>NL</v>
      </c>
      <c r="AA14" s="159" t="str">
        <f t="shared" si="2"/>
        <v>PL</v>
      </c>
      <c r="AB14" s="159" t="str">
        <f t="shared" si="2"/>
        <v>PT</v>
      </c>
      <c r="AC14" s="159" t="str">
        <f t="shared" si="2"/>
        <v>RO</v>
      </c>
      <c r="AD14" s="159" t="str">
        <f t="shared" si="2"/>
        <v>SE</v>
      </c>
      <c r="AE14" s="159" t="str">
        <f t="shared" si="2"/>
        <v>SI</v>
      </c>
      <c r="AF14" s="159" t="str">
        <f t="shared" si="2"/>
        <v>SK</v>
      </c>
      <c r="AG14" s="159" t="str">
        <f t="shared" si="2"/>
        <v>UK</v>
      </c>
      <c r="AH14" s="159" t="str">
        <f t="shared" si="2"/>
        <v>CH</v>
      </c>
      <c r="AI14" s="159" t="str">
        <f t="shared" si="2"/>
        <v>IS</v>
      </c>
      <c r="AJ14" s="159" t="str">
        <f t="shared" si="2"/>
        <v>NO</v>
      </c>
      <c r="AK14" s="159" t="str">
        <f t="shared" si="2"/>
        <v>AL</v>
      </c>
      <c r="AL14" s="159" t="str">
        <f t="shared" si="2"/>
        <v>BA</v>
      </c>
      <c r="AM14" s="159" t="str">
        <f t="shared" si="2"/>
        <v>ME</v>
      </c>
      <c r="AN14" s="159" t="str">
        <f t="shared" si="2"/>
        <v>MK</v>
      </c>
      <c r="AO14" s="159" t="str">
        <f t="shared" si="2"/>
        <v>RS</v>
      </c>
      <c r="AP14" s="159" t="str">
        <f t="shared" si="2"/>
        <v>KS</v>
      </c>
    </row>
    <row r="15" spans="1:48">
      <c r="A15" s="152" t="s">
        <v>221</v>
      </c>
      <c r="E15" s="152" t="s">
        <v>222</v>
      </c>
    </row>
    <row r="16" spans="1:48">
      <c r="A16" s="152" t="s">
        <v>221</v>
      </c>
      <c r="D16" s="152" t="s">
        <v>96</v>
      </c>
      <c r="E16" s="161"/>
      <c r="F16" s="161">
        <f>IFERROR(1/(D4*$B$1/D8*1000),0)</f>
        <v>7.4166337117600092</v>
      </c>
      <c r="G16" s="161">
        <f t="shared" ref="G16:AP16" si="3">IFERROR(1/(E4*$B$1/E8*1000),0)</f>
        <v>7.1773908339368049</v>
      </c>
      <c r="H16" s="161">
        <f t="shared" si="3"/>
        <v>6.2203947494024048</v>
      </c>
      <c r="I16" s="161">
        <f t="shared" si="3"/>
        <v>6.6031935074731134</v>
      </c>
      <c r="J16" s="161">
        <f t="shared" si="3"/>
        <v>0</v>
      </c>
      <c r="K16" s="161">
        <f t="shared" si="3"/>
        <v>7.4166337117600092</v>
      </c>
      <c r="L16" s="161">
        <f t="shared" si="3"/>
        <v>6.7467390333412993</v>
      </c>
      <c r="M16" s="161">
        <f t="shared" si="3"/>
        <v>5.7419072098216564</v>
      </c>
      <c r="N16" s="161">
        <f t="shared" si="3"/>
        <v>6.7945909090087397</v>
      </c>
      <c r="O16" s="161">
        <f t="shared" si="3"/>
        <v>6.8711428755366049</v>
      </c>
      <c r="P16" s="161">
        <f t="shared" si="3"/>
        <v>11.483759182151754</v>
      </c>
      <c r="Q16" s="161">
        <f t="shared" si="3"/>
        <v>7.3209349504112442</v>
      </c>
      <c r="R16" s="161">
        <f t="shared" si="3"/>
        <v>6.4070084414489896</v>
      </c>
      <c r="S16" s="161">
        <f t="shared" si="3"/>
        <v>0</v>
      </c>
      <c r="T16" s="161">
        <f t="shared" si="3"/>
        <v>10.144026913950523</v>
      </c>
      <c r="U16" s="161">
        <f t="shared" si="3"/>
        <v>8.2300822103195213</v>
      </c>
      <c r="V16" s="161">
        <f t="shared" si="3"/>
        <v>6.9955582171577886</v>
      </c>
      <c r="W16" s="161">
        <f t="shared" si="3"/>
        <v>0</v>
      </c>
      <c r="X16" s="161">
        <f t="shared" si="3"/>
        <v>5.3878266597625739</v>
      </c>
      <c r="Y16" s="161">
        <f t="shared" si="3"/>
        <v>6.9094454266022662</v>
      </c>
      <c r="Z16" s="161">
        <f t="shared" si="3"/>
        <v>7.7276545160548267</v>
      </c>
      <c r="AA16" s="161">
        <f t="shared" si="3"/>
        <v>6.6893175508453986</v>
      </c>
      <c r="AB16" s="161">
        <f t="shared" si="3"/>
        <v>6.9620854840197017</v>
      </c>
      <c r="AC16" s="161">
        <f t="shared" si="3"/>
        <v>7.7898442723031636</v>
      </c>
      <c r="AD16" s="161">
        <f t="shared" si="3"/>
        <v>7.4549046274245967</v>
      </c>
      <c r="AE16" s="161">
        <f t="shared" si="3"/>
        <v>5.9428782153620228</v>
      </c>
      <c r="AF16" s="161">
        <f t="shared" si="3"/>
        <v>0</v>
      </c>
      <c r="AG16" s="161">
        <f t="shared" si="3"/>
        <v>8.2348490778129477</v>
      </c>
      <c r="AH16" s="161">
        <f t="shared" si="3"/>
        <v>0</v>
      </c>
      <c r="AI16" s="161">
        <f t="shared" si="3"/>
        <v>11.483759182151752</v>
      </c>
      <c r="AJ16" s="161">
        <f t="shared" si="3"/>
        <v>11.483759182151752</v>
      </c>
      <c r="AK16" s="161">
        <f t="shared" si="3"/>
        <v>0</v>
      </c>
      <c r="AL16" s="161">
        <f t="shared" si="3"/>
        <v>0</v>
      </c>
      <c r="AM16" s="161">
        <f t="shared" si="3"/>
        <v>0</v>
      </c>
      <c r="AN16" s="161">
        <f t="shared" si="3"/>
        <v>0</v>
      </c>
      <c r="AO16" s="161">
        <f t="shared" si="3"/>
        <v>0</v>
      </c>
      <c r="AP16" s="161">
        <f t="shared" si="3"/>
        <v>0</v>
      </c>
    </row>
    <row r="17" spans="1:51">
      <c r="A17" s="152" t="s">
        <v>221</v>
      </c>
      <c r="D17" s="152" t="s">
        <v>175</v>
      </c>
      <c r="F17" s="161">
        <f>IFERROR(1/(D4*$B$1/D8*1000),0)</f>
        <v>7.4166337117600092</v>
      </c>
      <c r="G17" s="161">
        <f t="shared" ref="G17:AP17" si="4">IFERROR(1/(E4*$B$1/E8*1000),0)</f>
        <v>7.1773908339368049</v>
      </c>
      <c r="H17" s="161">
        <f t="shared" si="4"/>
        <v>6.2203947494024048</v>
      </c>
      <c r="I17" s="161">
        <f t="shared" si="4"/>
        <v>6.6031935074731134</v>
      </c>
      <c r="J17" s="161">
        <f t="shared" si="4"/>
        <v>0</v>
      </c>
      <c r="K17" s="161">
        <f t="shared" si="4"/>
        <v>7.4166337117600092</v>
      </c>
      <c r="L17" s="161">
        <f t="shared" si="4"/>
        <v>6.7467390333412993</v>
      </c>
      <c r="M17" s="161">
        <f t="shared" si="4"/>
        <v>5.7419072098216564</v>
      </c>
      <c r="N17" s="161">
        <f t="shared" si="4"/>
        <v>6.7945909090087397</v>
      </c>
      <c r="O17" s="161">
        <f t="shared" si="4"/>
        <v>6.8711428755366049</v>
      </c>
      <c r="P17" s="161">
        <f t="shared" si="4"/>
        <v>11.483759182151754</v>
      </c>
      <c r="Q17" s="161">
        <f t="shared" si="4"/>
        <v>7.3209349504112442</v>
      </c>
      <c r="R17" s="161">
        <f t="shared" si="4"/>
        <v>6.4070084414489896</v>
      </c>
      <c r="S17" s="161">
        <f t="shared" si="4"/>
        <v>0</v>
      </c>
      <c r="T17" s="161">
        <f t="shared" si="4"/>
        <v>10.144026913950523</v>
      </c>
      <c r="U17" s="161">
        <f t="shared" si="4"/>
        <v>8.2300822103195213</v>
      </c>
      <c r="V17" s="161">
        <f t="shared" si="4"/>
        <v>6.9955582171577886</v>
      </c>
      <c r="W17" s="161">
        <f t="shared" si="4"/>
        <v>0</v>
      </c>
      <c r="X17" s="161">
        <f t="shared" si="4"/>
        <v>5.3878266597625739</v>
      </c>
      <c r="Y17" s="161">
        <f t="shared" si="4"/>
        <v>6.9094454266022662</v>
      </c>
      <c r="Z17" s="161">
        <f t="shared" si="4"/>
        <v>7.7276545160548267</v>
      </c>
      <c r="AA17" s="161">
        <f t="shared" si="4"/>
        <v>6.6893175508453986</v>
      </c>
      <c r="AB17" s="161">
        <f t="shared" si="4"/>
        <v>6.9620854840197017</v>
      </c>
      <c r="AC17" s="161">
        <f t="shared" si="4"/>
        <v>7.7898442723031636</v>
      </c>
      <c r="AD17" s="161">
        <f t="shared" si="4"/>
        <v>7.4549046274245967</v>
      </c>
      <c r="AE17" s="161">
        <f t="shared" si="4"/>
        <v>5.9428782153620228</v>
      </c>
      <c r="AF17" s="161">
        <f t="shared" si="4"/>
        <v>0</v>
      </c>
      <c r="AG17" s="161">
        <f t="shared" si="4"/>
        <v>8.2348490778129477</v>
      </c>
      <c r="AH17" s="161">
        <f t="shared" si="4"/>
        <v>0</v>
      </c>
      <c r="AI17" s="161">
        <f t="shared" si="4"/>
        <v>11.483759182151752</v>
      </c>
      <c r="AJ17" s="161">
        <f t="shared" si="4"/>
        <v>11.483759182151752</v>
      </c>
      <c r="AK17" s="161">
        <f t="shared" si="4"/>
        <v>0</v>
      </c>
      <c r="AL17" s="161">
        <f t="shared" si="4"/>
        <v>0</v>
      </c>
      <c r="AM17" s="161">
        <f t="shared" si="4"/>
        <v>0</v>
      </c>
      <c r="AN17" s="161">
        <f t="shared" si="4"/>
        <v>0</v>
      </c>
      <c r="AO17" s="161">
        <f t="shared" si="4"/>
        <v>0</v>
      </c>
      <c r="AP17" s="161">
        <f t="shared" si="4"/>
        <v>0</v>
      </c>
    </row>
    <row r="18" spans="1:51">
      <c r="A18" s="152" t="s">
        <v>221</v>
      </c>
      <c r="D18" s="152" t="s">
        <v>421</v>
      </c>
      <c r="F18" s="161">
        <f>F17</f>
        <v>7.4166337117600092</v>
      </c>
      <c r="G18" s="161">
        <f t="shared" ref="G18:AP18" si="5">G17</f>
        <v>7.1773908339368049</v>
      </c>
      <c r="H18" s="161">
        <f t="shared" si="5"/>
        <v>6.2203947494024048</v>
      </c>
      <c r="I18" s="161">
        <f t="shared" si="5"/>
        <v>6.6031935074731134</v>
      </c>
      <c r="J18" s="161">
        <f t="shared" si="5"/>
        <v>0</v>
      </c>
      <c r="K18" s="161">
        <f t="shared" si="5"/>
        <v>7.4166337117600092</v>
      </c>
      <c r="L18" s="161">
        <f t="shared" si="5"/>
        <v>6.7467390333412993</v>
      </c>
      <c r="M18" s="161">
        <f t="shared" si="5"/>
        <v>5.7419072098216564</v>
      </c>
      <c r="N18" s="161">
        <f t="shared" si="5"/>
        <v>6.7945909090087397</v>
      </c>
      <c r="O18" s="161">
        <f t="shared" si="5"/>
        <v>6.8711428755366049</v>
      </c>
      <c r="P18" s="161">
        <f t="shared" si="5"/>
        <v>11.483759182151754</v>
      </c>
      <c r="Q18" s="161">
        <f t="shared" si="5"/>
        <v>7.3209349504112442</v>
      </c>
      <c r="R18" s="161">
        <f t="shared" si="5"/>
        <v>6.4070084414489896</v>
      </c>
      <c r="S18" s="161">
        <f t="shared" si="5"/>
        <v>0</v>
      </c>
      <c r="T18" s="161">
        <f t="shared" si="5"/>
        <v>10.144026913950523</v>
      </c>
      <c r="U18" s="161">
        <f t="shared" si="5"/>
        <v>8.2300822103195213</v>
      </c>
      <c r="V18" s="161">
        <f t="shared" si="5"/>
        <v>6.9955582171577886</v>
      </c>
      <c r="W18" s="161">
        <f t="shared" si="5"/>
        <v>0</v>
      </c>
      <c r="X18" s="161">
        <f t="shared" si="5"/>
        <v>5.3878266597625739</v>
      </c>
      <c r="Y18" s="161">
        <f t="shared" si="5"/>
        <v>6.9094454266022662</v>
      </c>
      <c r="Z18" s="161">
        <f t="shared" si="5"/>
        <v>7.7276545160548267</v>
      </c>
      <c r="AA18" s="161">
        <f t="shared" si="5"/>
        <v>6.6893175508453986</v>
      </c>
      <c r="AB18" s="161">
        <f t="shared" si="5"/>
        <v>6.9620854840197017</v>
      </c>
      <c r="AC18" s="161">
        <f t="shared" si="5"/>
        <v>7.7898442723031636</v>
      </c>
      <c r="AD18" s="161">
        <f t="shared" si="5"/>
        <v>7.4549046274245967</v>
      </c>
      <c r="AE18" s="161">
        <f t="shared" si="5"/>
        <v>5.9428782153620228</v>
      </c>
      <c r="AF18" s="161">
        <f t="shared" si="5"/>
        <v>0</v>
      </c>
      <c r="AG18" s="161">
        <f t="shared" si="5"/>
        <v>8.2348490778129477</v>
      </c>
      <c r="AH18" s="161">
        <f t="shared" si="5"/>
        <v>0</v>
      </c>
      <c r="AI18" s="161">
        <f t="shared" si="5"/>
        <v>11.483759182151752</v>
      </c>
      <c r="AJ18" s="161">
        <f t="shared" si="5"/>
        <v>11.483759182151752</v>
      </c>
      <c r="AK18" s="161">
        <f t="shared" si="5"/>
        <v>0</v>
      </c>
      <c r="AL18" s="161">
        <f t="shared" si="5"/>
        <v>0</v>
      </c>
      <c r="AM18" s="161">
        <f t="shared" si="5"/>
        <v>0</v>
      </c>
      <c r="AN18" s="161">
        <f t="shared" si="5"/>
        <v>0</v>
      </c>
      <c r="AO18" s="161">
        <f t="shared" si="5"/>
        <v>0</v>
      </c>
      <c r="AP18" s="161">
        <f t="shared" si="5"/>
        <v>0</v>
      </c>
    </row>
    <row r="19" spans="1:51">
      <c r="F19" s="161"/>
      <c r="G19" s="166"/>
      <c r="H19" s="166"/>
      <c r="I19" s="166"/>
      <c r="J19" s="161"/>
      <c r="K19" s="166"/>
      <c r="L19" s="166"/>
      <c r="M19" s="166"/>
      <c r="N19" s="166"/>
      <c r="O19" s="166"/>
      <c r="P19" s="166"/>
      <c r="Q19" s="166"/>
      <c r="R19" s="166"/>
      <c r="S19" s="161"/>
      <c r="T19" s="166"/>
      <c r="U19" s="166"/>
      <c r="V19" s="166"/>
      <c r="W19" s="161"/>
      <c r="X19" s="166"/>
      <c r="Y19" s="166"/>
      <c r="Z19" s="166"/>
      <c r="AA19" s="166"/>
      <c r="AB19" s="166"/>
      <c r="AC19" s="166"/>
      <c r="AD19" s="166"/>
      <c r="AE19" s="166"/>
      <c r="AF19" s="161"/>
      <c r="AG19" s="166"/>
      <c r="AH19" s="161"/>
      <c r="AI19" s="161"/>
      <c r="AJ19" s="161"/>
      <c r="AK19" s="161"/>
      <c r="AL19" s="161"/>
      <c r="AM19" s="161"/>
      <c r="AN19" s="161"/>
      <c r="AO19" s="161"/>
      <c r="AP19" s="161"/>
    </row>
    <row r="20" spans="1:51">
      <c r="F20" s="161"/>
      <c r="G20" s="166"/>
      <c r="H20" s="166"/>
      <c r="I20" s="166"/>
      <c r="J20" s="161"/>
      <c r="K20" s="166"/>
      <c r="L20" s="166"/>
      <c r="M20" s="166"/>
      <c r="N20" s="166"/>
      <c r="O20" s="166"/>
      <c r="P20" s="166"/>
      <c r="Q20" s="166"/>
      <c r="R20" s="166"/>
      <c r="S20" s="161"/>
      <c r="T20" s="166"/>
      <c r="U20" s="166"/>
      <c r="V20" s="166"/>
      <c r="W20" s="161"/>
      <c r="X20" s="166"/>
      <c r="Y20" s="166"/>
      <c r="Z20" s="166"/>
      <c r="AA20" s="166"/>
      <c r="AB20" s="166"/>
      <c r="AC20" s="166"/>
      <c r="AD20" s="166"/>
      <c r="AE20" s="166"/>
      <c r="AF20" s="161"/>
      <c r="AG20" s="166"/>
      <c r="AH20" s="161"/>
      <c r="AI20" s="161"/>
      <c r="AJ20" s="161"/>
      <c r="AK20" s="161"/>
      <c r="AL20" s="161"/>
      <c r="AM20" s="161"/>
      <c r="AN20" s="161"/>
      <c r="AO20" s="161"/>
      <c r="AP20" s="161"/>
    </row>
    <row r="21" spans="1:51">
      <c r="E21" s="155" t="s">
        <v>360</v>
      </c>
    </row>
    <row r="22" spans="1:51" ht="14.65" thickBot="1">
      <c r="A22" s="158" t="s">
        <v>54</v>
      </c>
      <c r="B22" s="158" t="s">
        <v>418</v>
      </c>
      <c r="C22" s="158" t="s">
        <v>85</v>
      </c>
      <c r="D22" s="158" t="s">
        <v>60</v>
      </c>
      <c r="E22" s="158" t="s">
        <v>61</v>
      </c>
      <c r="F22" s="159" t="str">
        <f>D$1</f>
        <v>AT</v>
      </c>
      <c r="G22" s="159" t="str">
        <f>E$1</f>
        <v>BE</v>
      </c>
      <c r="H22" s="159" t="str">
        <f t="shared" ref="H22:AP22" si="6">F$1</f>
        <v>BG</v>
      </c>
      <c r="I22" s="159" t="str">
        <f t="shared" si="6"/>
        <v>CY</v>
      </c>
      <c r="J22" s="159" t="str">
        <f t="shared" si="6"/>
        <v>CZ</v>
      </c>
      <c r="K22" s="159" t="str">
        <f t="shared" si="6"/>
        <v>DE</v>
      </c>
      <c r="L22" s="159" t="str">
        <f t="shared" si="6"/>
        <v>DK</v>
      </c>
      <c r="M22" s="159" t="str">
        <f t="shared" si="6"/>
        <v>EE</v>
      </c>
      <c r="N22" s="159" t="str">
        <f t="shared" si="6"/>
        <v>EL</v>
      </c>
      <c r="O22" s="159" t="str">
        <f t="shared" si="6"/>
        <v>ES</v>
      </c>
      <c r="P22" s="159" t="str">
        <f t="shared" si="6"/>
        <v>FI</v>
      </c>
      <c r="Q22" s="159" t="str">
        <f t="shared" si="6"/>
        <v>FR</v>
      </c>
      <c r="R22" s="159" t="str">
        <f t="shared" si="6"/>
        <v>HR</v>
      </c>
      <c r="S22" s="159" t="str">
        <f t="shared" si="6"/>
        <v>HU</v>
      </c>
      <c r="T22" s="159" t="str">
        <f t="shared" si="6"/>
        <v>IE</v>
      </c>
      <c r="U22" s="159" t="str">
        <f t="shared" si="6"/>
        <v>IT</v>
      </c>
      <c r="V22" s="159" t="str">
        <f t="shared" si="6"/>
        <v>LT</v>
      </c>
      <c r="W22" s="159" t="str">
        <f t="shared" si="6"/>
        <v>LU</v>
      </c>
      <c r="X22" s="159" t="str">
        <f t="shared" si="6"/>
        <v>LV</v>
      </c>
      <c r="Y22" s="159" t="str">
        <f t="shared" si="6"/>
        <v>MT</v>
      </c>
      <c r="Z22" s="159" t="str">
        <f t="shared" si="6"/>
        <v>NL</v>
      </c>
      <c r="AA22" s="159" t="str">
        <f t="shared" si="6"/>
        <v>PL</v>
      </c>
      <c r="AB22" s="159" t="str">
        <f t="shared" si="6"/>
        <v>PT</v>
      </c>
      <c r="AC22" s="159" t="str">
        <f t="shared" si="6"/>
        <v>RO</v>
      </c>
      <c r="AD22" s="159" t="str">
        <f t="shared" si="6"/>
        <v>SE</v>
      </c>
      <c r="AE22" s="159" t="str">
        <f t="shared" si="6"/>
        <v>SI</v>
      </c>
      <c r="AF22" s="159" t="str">
        <f t="shared" si="6"/>
        <v>SK</v>
      </c>
      <c r="AG22" s="159" t="str">
        <f t="shared" si="6"/>
        <v>UK</v>
      </c>
      <c r="AH22" s="159" t="str">
        <f t="shared" si="6"/>
        <v>CH</v>
      </c>
      <c r="AI22" s="159" t="str">
        <f t="shared" si="6"/>
        <v>IS</v>
      </c>
      <c r="AJ22" s="159" t="str">
        <f t="shared" si="6"/>
        <v>NO</v>
      </c>
      <c r="AK22" s="159" t="str">
        <f t="shared" si="6"/>
        <v>AL</v>
      </c>
      <c r="AL22" s="159" t="str">
        <f t="shared" si="6"/>
        <v>BA</v>
      </c>
      <c r="AM22" s="159" t="str">
        <f t="shared" si="6"/>
        <v>ME</v>
      </c>
      <c r="AN22" s="159" t="str">
        <f t="shared" si="6"/>
        <v>MK</v>
      </c>
      <c r="AO22" s="159" t="str">
        <f t="shared" si="6"/>
        <v>RS</v>
      </c>
      <c r="AP22" s="159" t="str">
        <f t="shared" si="6"/>
        <v>KS</v>
      </c>
      <c r="AQ22" s="158" t="s">
        <v>361</v>
      </c>
    </row>
    <row r="23" spans="1:51" ht="15.75">
      <c r="A23" s="152" t="s">
        <v>221</v>
      </c>
      <c r="E23" s="152" t="s">
        <v>222</v>
      </c>
      <c r="AQ23" s="167">
        <v>1</v>
      </c>
    </row>
    <row r="24" spans="1:51">
      <c r="A24" s="152" t="s">
        <v>221</v>
      </c>
      <c r="B24" s="152" t="s">
        <v>419</v>
      </c>
      <c r="C24" s="152" t="s">
        <v>420</v>
      </c>
      <c r="D24" s="152" t="s">
        <v>96</v>
      </c>
      <c r="F24" s="152">
        <f>IF(D4=0,0,D5/D4)</f>
        <v>1</v>
      </c>
      <c r="G24" s="152">
        <f t="shared" ref="G24:AP24" si="7">IF(E4=0,0,E5/E4)</f>
        <v>6.5899639699174478E-2</v>
      </c>
      <c r="H24" s="152">
        <f t="shared" si="7"/>
        <v>0.54625891778601443</v>
      </c>
      <c r="I24" s="152">
        <f t="shared" si="7"/>
        <v>0.29638687976784572</v>
      </c>
      <c r="J24" s="152">
        <f t="shared" si="7"/>
        <v>0</v>
      </c>
      <c r="K24" s="152">
        <f t="shared" si="7"/>
        <v>0.19341969439234674</v>
      </c>
      <c r="L24" s="152">
        <f t="shared" si="7"/>
        <v>0.39868175726854277</v>
      </c>
      <c r="M24" s="152">
        <f t="shared" si="7"/>
        <v>9.8365259344170231E-2</v>
      </c>
      <c r="N24" s="152">
        <f t="shared" si="7"/>
        <v>0.12915407464806922</v>
      </c>
      <c r="O24" s="152">
        <f t="shared" si="7"/>
        <v>0.18002509428349345</v>
      </c>
      <c r="P24" s="152">
        <f t="shared" si="7"/>
        <v>0.30623593653705589</v>
      </c>
      <c r="Q24" s="152">
        <f t="shared" si="7"/>
        <v>8.0621801443409288E-2</v>
      </c>
      <c r="R24" s="152">
        <f t="shared" si="7"/>
        <v>0.15068899096162394</v>
      </c>
      <c r="S24" s="152">
        <f t="shared" si="7"/>
        <v>0</v>
      </c>
      <c r="T24" s="152">
        <f t="shared" si="7"/>
        <v>0.97706157724162768</v>
      </c>
      <c r="U24" s="152">
        <f t="shared" si="7"/>
        <v>8.1065253858385242E-2</v>
      </c>
      <c r="V24" s="152">
        <f t="shared" si="7"/>
        <v>0.13115024096126718</v>
      </c>
      <c r="W24" s="152">
        <f t="shared" si="7"/>
        <v>0</v>
      </c>
      <c r="X24" s="152">
        <f t="shared" si="7"/>
        <v>0.2821070227394189</v>
      </c>
      <c r="Y24" s="152">
        <f t="shared" si="7"/>
        <v>0.18560749970854279</v>
      </c>
      <c r="Z24" s="152">
        <f t="shared" si="7"/>
        <v>0.11379393145601396</v>
      </c>
      <c r="AA24" s="152">
        <f t="shared" si="7"/>
        <v>0.25615754360282156</v>
      </c>
      <c r="AB24" s="152">
        <f t="shared" si="7"/>
        <v>0.11109922147123374</v>
      </c>
      <c r="AC24" s="152">
        <f t="shared" si="7"/>
        <v>0.10096162520071446</v>
      </c>
      <c r="AD24" s="152">
        <f t="shared" si="7"/>
        <v>9.3967661049829218E-2</v>
      </c>
      <c r="AE24" s="152">
        <f t="shared" si="7"/>
        <v>0</v>
      </c>
      <c r="AF24" s="152">
        <f t="shared" si="7"/>
        <v>0</v>
      </c>
      <c r="AG24" s="152">
        <f t="shared" si="7"/>
        <v>0.39218457452905892</v>
      </c>
      <c r="AH24" s="152">
        <f t="shared" si="7"/>
        <v>0</v>
      </c>
      <c r="AI24" s="152">
        <f t="shared" si="7"/>
        <v>0.53469048608226</v>
      </c>
      <c r="AJ24" s="152">
        <f t="shared" si="7"/>
        <v>0.49707241910631744</v>
      </c>
      <c r="AK24" s="152">
        <f t="shared" si="7"/>
        <v>0</v>
      </c>
      <c r="AL24" s="152">
        <f t="shared" si="7"/>
        <v>0</v>
      </c>
      <c r="AM24" s="152">
        <f t="shared" si="7"/>
        <v>0</v>
      </c>
      <c r="AN24" s="152">
        <f t="shared" si="7"/>
        <v>0</v>
      </c>
      <c r="AO24" s="152">
        <f t="shared" si="7"/>
        <v>0</v>
      </c>
      <c r="AP24" s="152">
        <f t="shared" si="7"/>
        <v>0</v>
      </c>
    </row>
    <row r="25" spans="1:51">
      <c r="A25" s="152" t="s">
        <v>221</v>
      </c>
      <c r="B25" s="152" t="s">
        <v>419</v>
      </c>
      <c r="C25" s="152" t="s">
        <v>420</v>
      </c>
      <c r="D25" s="152" t="s">
        <v>175</v>
      </c>
      <c r="F25" s="152">
        <f>IF(D4=0,0,(D7+D6)/D4)</f>
        <v>0</v>
      </c>
      <c r="G25" s="152">
        <f t="shared" ref="G25:AP25" si="8">IF(E4=0,0,(E7+E6)/E4)</f>
        <v>0.93409970209690607</v>
      </c>
      <c r="H25" s="152">
        <f t="shared" si="8"/>
        <v>0.45374108221398557</v>
      </c>
      <c r="I25" s="152">
        <f t="shared" si="8"/>
        <v>0.70361312023215417</v>
      </c>
      <c r="J25" s="152">
        <f t="shared" si="8"/>
        <v>0</v>
      </c>
      <c r="K25" s="152">
        <f t="shared" si="8"/>
        <v>0.80657848824530054</v>
      </c>
      <c r="L25" s="152">
        <f t="shared" si="8"/>
        <v>0.60131824273145729</v>
      </c>
      <c r="M25" s="152">
        <f t="shared" si="8"/>
        <v>0.90163474065582982</v>
      </c>
      <c r="N25" s="152">
        <f t="shared" si="8"/>
        <v>0.87084703234257677</v>
      </c>
      <c r="O25" s="152">
        <f t="shared" si="8"/>
        <v>0.81997550548427656</v>
      </c>
      <c r="P25" s="152">
        <f t="shared" si="8"/>
        <v>0.69376406346294406</v>
      </c>
      <c r="Q25" s="152">
        <f t="shared" si="8"/>
        <v>0.91937860699159024</v>
      </c>
      <c r="R25" s="152">
        <f t="shared" si="8"/>
        <v>0.84931100903837631</v>
      </c>
      <c r="S25" s="152">
        <f t="shared" si="8"/>
        <v>0</v>
      </c>
      <c r="T25" s="152">
        <f t="shared" si="8"/>
        <v>2.2938422758372361E-2</v>
      </c>
      <c r="U25" s="152">
        <f t="shared" si="8"/>
        <v>0.91893575465006438</v>
      </c>
      <c r="V25" s="152">
        <f t="shared" si="8"/>
        <v>0.86884975903873285</v>
      </c>
      <c r="W25" s="152">
        <f t="shared" si="8"/>
        <v>0</v>
      </c>
      <c r="X25" s="152">
        <f t="shared" si="8"/>
        <v>0.7178929772605811</v>
      </c>
      <c r="Y25" s="152">
        <f t="shared" si="8"/>
        <v>0.81439318607314537</v>
      </c>
      <c r="Z25" s="152">
        <f t="shared" si="8"/>
        <v>0.88620912464527402</v>
      </c>
      <c r="AA25" s="152">
        <f t="shared" si="8"/>
        <v>0.74384245639717839</v>
      </c>
      <c r="AB25" s="152">
        <f t="shared" si="8"/>
        <v>0.88890077852876626</v>
      </c>
      <c r="AC25" s="152">
        <f t="shared" si="8"/>
        <v>0.89903837479928561</v>
      </c>
      <c r="AD25" s="152">
        <f t="shared" si="8"/>
        <v>0.90603027520095758</v>
      </c>
      <c r="AE25" s="152">
        <f t="shared" si="8"/>
        <v>1</v>
      </c>
      <c r="AF25" s="152">
        <f t="shared" si="8"/>
        <v>0</v>
      </c>
      <c r="AG25" s="152">
        <f t="shared" si="8"/>
        <v>0.60781494784303236</v>
      </c>
      <c r="AH25" s="152">
        <f t="shared" si="8"/>
        <v>0</v>
      </c>
      <c r="AI25" s="152">
        <f t="shared" si="8"/>
        <v>0.46530951391773995</v>
      </c>
      <c r="AJ25" s="152">
        <f t="shared" si="8"/>
        <v>0.50292758089368261</v>
      </c>
      <c r="AK25" s="152">
        <f t="shared" si="8"/>
        <v>0</v>
      </c>
      <c r="AL25" s="152">
        <f t="shared" si="8"/>
        <v>0</v>
      </c>
      <c r="AM25" s="152">
        <f t="shared" si="8"/>
        <v>0</v>
      </c>
      <c r="AN25" s="152">
        <f t="shared" si="8"/>
        <v>0</v>
      </c>
      <c r="AO25" s="152">
        <f t="shared" si="8"/>
        <v>0</v>
      </c>
      <c r="AP25" s="152">
        <f t="shared" si="8"/>
        <v>0</v>
      </c>
    </row>
    <row r="26" spans="1:51">
      <c r="F26" s="161"/>
      <c r="G26" s="166"/>
      <c r="H26" s="166"/>
      <c r="I26" s="166"/>
      <c r="J26" s="161"/>
      <c r="K26" s="166"/>
      <c r="L26" s="166"/>
      <c r="M26" s="166"/>
      <c r="N26" s="166"/>
      <c r="O26" s="166"/>
      <c r="P26" s="166"/>
      <c r="Q26" s="166"/>
      <c r="R26" s="166"/>
      <c r="S26" s="161"/>
      <c r="T26" s="166"/>
      <c r="U26" s="166"/>
      <c r="V26" s="166"/>
      <c r="W26" s="161"/>
      <c r="X26" s="166"/>
      <c r="Y26" s="166"/>
      <c r="Z26" s="166"/>
      <c r="AA26" s="166"/>
      <c r="AB26" s="166"/>
      <c r="AC26" s="166"/>
      <c r="AD26" s="166"/>
      <c r="AE26" s="166"/>
      <c r="AF26" s="161"/>
      <c r="AG26" s="166"/>
      <c r="AH26" s="161"/>
      <c r="AI26" s="161"/>
      <c r="AJ26" s="161"/>
      <c r="AK26" s="161"/>
      <c r="AL26" s="161"/>
      <c r="AM26" s="161"/>
      <c r="AN26" s="161"/>
      <c r="AO26" s="161"/>
      <c r="AP26" s="161"/>
    </row>
    <row r="27" spans="1:51">
      <c r="F27" s="170">
        <f>D8*F24/IF(F16&gt;0,F16,1)*0.001/$B$1</f>
        <v>17.411865864144747</v>
      </c>
      <c r="G27" s="170">
        <f>E8*G24/IF(G16&gt;0,G16,1)*0.001/$B$1</f>
        <v>500.60200000000009</v>
      </c>
      <c r="H27" s="170">
        <f t="shared" ref="H27:AP27" si="9">F8*H24/IF(H16&gt;0,H16,1)*0.001/$B$1</f>
        <v>52.908999999999999</v>
      </c>
      <c r="I27" s="170">
        <f t="shared" si="9"/>
        <v>53.926999999999985</v>
      </c>
      <c r="J27" s="170">
        <f t="shared" si="9"/>
        <v>0</v>
      </c>
      <c r="K27" s="170">
        <f t="shared" si="9"/>
        <v>532.14400000000001</v>
      </c>
      <c r="L27" s="170">
        <f t="shared" si="9"/>
        <v>273.70299999999997</v>
      </c>
      <c r="M27" s="170">
        <f t="shared" si="9"/>
        <v>21.367000000000004</v>
      </c>
      <c r="N27" s="170">
        <f t="shared" si="9"/>
        <v>350.01400000000001</v>
      </c>
      <c r="O27" s="170">
        <f t="shared" si="9"/>
        <v>1500.7900000000004</v>
      </c>
      <c r="P27" s="170">
        <f t="shared" si="9"/>
        <v>64.100999999999999</v>
      </c>
      <c r="Q27" s="170">
        <f t="shared" si="9"/>
        <v>197.392</v>
      </c>
      <c r="R27" s="170">
        <f t="shared" si="9"/>
        <v>1.0170000000000001</v>
      </c>
      <c r="S27" s="170">
        <f t="shared" si="9"/>
        <v>0</v>
      </c>
      <c r="T27" s="170">
        <f t="shared" si="9"/>
        <v>81.399000000000001</v>
      </c>
      <c r="U27" s="170">
        <f t="shared" si="9"/>
        <v>241.14400000000001</v>
      </c>
      <c r="V27" s="170">
        <f t="shared" si="9"/>
        <v>18.315000000000001</v>
      </c>
      <c r="W27" s="170">
        <f t="shared" si="9"/>
        <v>0</v>
      </c>
      <c r="X27" s="170">
        <f t="shared" si="9"/>
        <v>70.205999999999989</v>
      </c>
      <c r="Y27" s="170">
        <f t="shared" si="9"/>
        <v>270.65100000000001</v>
      </c>
      <c r="Z27" s="170">
        <f t="shared" si="9"/>
        <v>1563.87</v>
      </c>
      <c r="AA27" s="170">
        <f t="shared" si="9"/>
        <v>54.944000000000003</v>
      </c>
      <c r="AB27" s="170">
        <f t="shared" si="9"/>
        <v>50.873999999999995</v>
      </c>
      <c r="AC27" s="170">
        <f t="shared" si="9"/>
        <v>11.192</v>
      </c>
      <c r="AD27" s="170">
        <f t="shared" si="9"/>
        <v>182.13</v>
      </c>
      <c r="AE27" s="170">
        <f t="shared" si="9"/>
        <v>0</v>
      </c>
      <c r="AF27" s="170">
        <f t="shared" si="9"/>
        <v>0</v>
      </c>
      <c r="AG27" s="170">
        <f t="shared" si="9"/>
        <v>821.10900000000015</v>
      </c>
      <c r="AH27" s="170">
        <f t="shared" si="9"/>
        <v>0</v>
      </c>
      <c r="AI27" s="170">
        <f t="shared" si="9"/>
        <v>30.73946689595925</v>
      </c>
      <c r="AJ27" s="170">
        <f t="shared" si="9"/>
        <v>192.62921563007873</v>
      </c>
      <c r="AK27" s="170">
        <f t="shared" si="9"/>
        <v>0</v>
      </c>
      <c r="AL27" s="170">
        <f t="shared" si="9"/>
        <v>0</v>
      </c>
      <c r="AM27" s="170">
        <f t="shared" si="9"/>
        <v>0</v>
      </c>
      <c r="AN27" s="170">
        <f t="shared" si="9"/>
        <v>0</v>
      </c>
      <c r="AO27" s="170">
        <f t="shared" si="9"/>
        <v>0</v>
      </c>
      <c r="AP27" s="170">
        <f t="shared" si="9"/>
        <v>0</v>
      </c>
    </row>
    <row r="28" spans="1:51">
      <c r="F28" s="170">
        <f>D8*F25/IF(F17&gt;0,F17,1)*0.001/$B$1</f>
        <v>0</v>
      </c>
      <c r="G28" s="170">
        <f>E8*G25/IF(G17&gt;0,G17,1)*0.001/$B$1</f>
        <v>7095.8230000000003</v>
      </c>
      <c r="H28" s="170">
        <f t="shared" ref="H28:AP28" si="10">F8*H25/IF(H17&gt;0,H17,1)*0.001/$B$1</f>
        <v>43.948000000000015</v>
      </c>
      <c r="I28" s="170">
        <f t="shared" si="10"/>
        <v>128.02099999999999</v>
      </c>
      <c r="J28" s="170">
        <f t="shared" si="10"/>
        <v>0</v>
      </c>
      <c r="K28" s="170">
        <f t="shared" si="10"/>
        <v>2219.0910000000003</v>
      </c>
      <c r="L28" s="170">
        <f t="shared" si="10"/>
        <v>412.81700000000006</v>
      </c>
      <c r="M28" s="170">
        <f t="shared" si="10"/>
        <v>195.85400000000007</v>
      </c>
      <c r="N28" s="170">
        <f t="shared" si="10"/>
        <v>2360.0390000000007</v>
      </c>
      <c r="O28" s="170">
        <f t="shared" si="10"/>
        <v>6835.7750000000005</v>
      </c>
      <c r="P28" s="170">
        <f t="shared" si="10"/>
        <v>145.21799999999999</v>
      </c>
      <c r="Q28" s="170">
        <f t="shared" si="10"/>
        <v>2250.9789999999998</v>
      </c>
      <c r="R28" s="170">
        <f t="shared" si="10"/>
        <v>5.7320000000000011</v>
      </c>
      <c r="S28" s="170">
        <f t="shared" si="10"/>
        <v>0</v>
      </c>
      <c r="T28" s="170">
        <f t="shared" si="10"/>
        <v>1.9110000000000018</v>
      </c>
      <c r="U28" s="170">
        <f t="shared" si="10"/>
        <v>2733.5490000000004</v>
      </c>
      <c r="V28" s="170">
        <f t="shared" si="10"/>
        <v>121.33400000000002</v>
      </c>
      <c r="W28" s="170">
        <f t="shared" si="10"/>
        <v>0</v>
      </c>
      <c r="X28" s="170">
        <f t="shared" si="10"/>
        <v>178.65699999999995</v>
      </c>
      <c r="Y28" s="170">
        <f t="shared" si="10"/>
        <v>1187.54</v>
      </c>
      <c r="Z28" s="170">
        <f t="shared" si="10"/>
        <v>12179.172000000002</v>
      </c>
      <c r="AA28" s="170">
        <f t="shared" si="10"/>
        <v>159.54899999999998</v>
      </c>
      <c r="AB28" s="170">
        <f t="shared" si="10"/>
        <v>407.04100000000005</v>
      </c>
      <c r="AC28" s="170">
        <f t="shared" si="10"/>
        <v>99.66200000000002</v>
      </c>
      <c r="AD28" s="170">
        <f t="shared" si="10"/>
        <v>1756.0860000000007</v>
      </c>
      <c r="AE28" s="170">
        <f t="shared" si="10"/>
        <v>28.152000000000005</v>
      </c>
      <c r="AF28" s="170">
        <f t="shared" si="10"/>
        <v>0</v>
      </c>
      <c r="AG28" s="170">
        <f t="shared" si="10"/>
        <v>1272.5700000000002</v>
      </c>
      <c r="AH28" s="170">
        <f t="shared" si="10"/>
        <v>0</v>
      </c>
      <c r="AI28" s="170">
        <f t="shared" si="10"/>
        <v>26.750740422280007</v>
      </c>
      <c r="AJ28" s="170">
        <f t="shared" si="10"/>
        <v>194.89825164804</v>
      </c>
      <c r="AK28" s="170">
        <f t="shared" si="10"/>
        <v>0</v>
      </c>
      <c r="AL28" s="170">
        <f t="shared" si="10"/>
        <v>0</v>
      </c>
      <c r="AM28" s="170">
        <f t="shared" si="10"/>
        <v>0</v>
      </c>
      <c r="AN28" s="170">
        <f t="shared" si="10"/>
        <v>0</v>
      </c>
      <c r="AO28" s="170">
        <f t="shared" si="10"/>
        <v>0</v>
      </c>
      <c r="AP28" s="170">
        <f t="shared" si="10"/>
        <v>0</v>
      </c>
    </row>
    <row r="29" spans="1:51">
      <c r="F29" s="161"/>
      <c r="G29" s="166"/>
      <c r="H29" s="166"/>
      <c r="I29" s="166"/>
      <c r="J29" s="161"/>
      <c r="K29" s="166"/>
      <c r="L29" s="166"/>
      <c r="M29" s="166"/>
      <c r="N29" s="166"/>
      <c r="O29" s="166"/>
      <c r="P29" s="166"/>
      <c r="Q29" s="166"/>
      <c r="R29" s="166"/>
      <c r="S29" s="161"/>
      <c r="T29" s="166"/>
      <c r="U29" s="166"/>
      <c r="V29" s="166"/>
      <c r="W29" s="161"/>
      <c r="X29" s="166"/>
      <c r="Y29" s="166"/>
      <c r="Z29" s="166"/>
      <c r="AA29" s="166"/>
      <c r="AB29" s="166"/>
      <c r="AC29" s="166"/>
      <c r="AD29" s="166"/>
      <c r="AE29" s="166"/>
      <c r="AF29" s="161"/>
      <c r="AG29" s="166"/>
      <c r="AH29" s="161"/>
      <c r="AI29" s="161"/>
      <c r="AJ29" s="161"/>
      <c r="AK29" s="161"/>
      <c r="AL29" s="161"/>
      <c r="AM29" s="161"/>
      <c r="AN29" s="161"/>
      <c r="AO29" s="161"/>
      <c r="AP29" s="161"/>
    </row>
    <row r="31" spans="1:51">
      <c r="E31" s="155" t="s">
        <v>103</v>
      </c>
      <c r="AR31" s="156" t="s">
        <v>374</v>
      </c>
      <c r="AS31" s="156"/>
      <c r="AT31" s="157"/>
      <c r="AU31" s="157"/>
      <c r="AV31" s="157"/>
      <c r="AW31" s="157"/>
      <c r="AX31" s="157"/>
      <c r="AY31" s="157"/>
    </row>
    <row r="32" spans="1:51" ht="14.65" thickBot="1">
      <c r="E32" s="158" t="s">
        <v>82</v>
      </c>
      <c r="F32" s="159" t="str">
        <f>D$1</f>
        <v>AT</v>
      </c>
      <c r="G32" s="159" t="str">
        <f>E$1</f>
        <v>BE</v>
      </c>
      <c r="H32" s="159" t="str">
        <f t="shared" ref="H32:AP32" si="11">F$1</f>
        <v>BG</v>
      </c>
      <c r="I32" s="159" t="str">
        <f t="shared" si="11"/>
        <v>CY</v>
      </c>
      <c r="J32" s="159" t="str">
        <f t="shared" si="11"/>
        <v>CZ</v>
      </c>
      <c r="K32" s="159" t="str">
        <f t="shared" si="11"/>
        <v>DE</v>
      </c>
      <c r="L32" s="159" t="str">
        <f t="shared" si="11"/>
        <v>DK</v>
      </c>
      <c r="M32" s="159" t="str">
        <f t="shared" si="11"/>
        <v>EE</v>
      </c>
      <c r="N32" s="159" t="str">
        <f t="shared" si="11"/>
        <v>EL</v>
      </c>
      <c r="O32" s="159" t="str">
        <f t="shared" si="11"/>
        <v>ES</v>
      </c>
      <c r="P32" s="159" t="str">
        <f t="shared" si="11"/>
        <v>FI</v>
      </c>
      <c r="Q32" s="159" t="str">
        <f t="shared" si="11"/>
        <v>FR</v>
      </c>
      <c r="R32" s="159" t="str">
        <f t="shared" si="11"/>
        <v>HR</v>
      </c>
      <c r="S32" s="159" t="str">
        <f t="shared" si="11"/>
        <v>HU</v>
      </c>
      <c r="T32" s="159" t="str">
        <f t="shared" si="11"/>
        <v>IE</v>
      </c>
      <c r="U32" s="159" t="str">
        <f t="shared" si="11"/>
        <v>IT</v>
      </c>
      <c r="V32" s="159" t="str">
        <f t="shared" si="11"/>
        <v>LT</v>
      </c>
      <c r="W32" s="159" t="str">
        <f t="shared" si="11"/>
        <v>LU</v>
      </c>
      <c r="X32" s="159" t="str">
        <f t="shared" si="11"/>
        <v>LV</v>
      </c>
      <c r="Y32" s="159" t="str">
        <f t="shared" si="11"/>
        <v>MT</v>
      </c>
      <c r="Z32" s="159" t="str">
        <f t="shared" si="11"/>
        <v>NL</v>
      </c>
      <c r="AA32" s="159" t="str">
        <f t="shared" si="11"/>
        <v>PL</v>
      </c>
      <c r="AB32" s="159" t="str">
        <f t="shared" si="11"/>
        <v>PT</v>
      </c>
      <c r="AC32" s="159" t="str">
        <f t="shared" si="11"/>
        <v>RO</v>
      </c>
      <c r="AD32" s="159" t="str">
        <f t="shared" si="11"/>
        <v>SE</v>
      </c>
      <c r="AE32" s="159" t="str">
        <f t="shared" si="11"/>
        <v>SI</v>
      </c>
      <c r="AF32" s="159" t="str">
        <f t="shared" si="11"/>
        <v>SK</v>
      </c>
      <c r="AG32" s="159" t="str">
        <f t="shared" si="11"/>
        <v>UK</v>
      </c>
      <c r="AH32" s="159" t="str">
        <f t="shared" si="11"/>
        <v>CH</v>
      </c>
      <c r="AI32" s="159" t="str">
        <f t="shared" si="11"/>
        <v>IS</v>
      </c>
      <c r="AJ32" s="159" t="str">
        <f t="shared" si="11"/>
        <v>NO</v>
      </c>
      <c r="AK32" s="159" t="str">
        <f t="shared" si="11"/>
        <v>AL</v>
      </c>
      <c r="AL32" s="159" t="str">
        <f t="shared" si="11"/>
        <v>BA</v>
      </c>
      <c r="AM32" s="159" t="str">
        <f t="shared" si="11"/>
        <v>ME</v>
      </c>
      <c r="AN32" s="159" t="str">
        <f t="shared" si="11"/>
        <v>MK</v>
      </c>
      <c r="AO32" s="159" t="str">
        <f t="shared" si="11"/>
        <v>RS</v>
      </c>
      <c r="AP32" s="159" t="str">
        <f t="shared" si="11"/>
        <v>KS</v>
      </c>
      <c r="AR32" s="158" t="s">
        <v>81</v>
      </c>
      <c r="AS32" s="158" t="s">
        <v>82</v>
      </c>
      <c r="AT32" s="158" t="s">
        <v>83</v>
      </c>
      <c r="AU32" s="158" t="s">
        <v>84</v>
      </c>
      <c r="AV32" s="158" t="s">
        <v>85</v>
      </c>
      <c r="AW32" s="158" t="s">
        <v>86</v>
      </c>
      <c r="AX32" s="158" t="s">
        <v>87</v>
      </c>
      <c r="AY32" s="158" t="s">
        <v>88</v>
      </c>
    </row>
    <row r="33" spans="5:47">
      <c r="E33" s="152" t="str">
        <f>E23</f>
        <v>TBunk</v>
      </c>
      <c r="F33" s="162">
        <f t="shared" ref="F33:AP33" si="12">D8/10^3</f>
        <v>5.4067259758730462</v>
      </c>
      <c r="G33" s="153">
        <f t="shared" si="12"/>
        <v>2282.75</v>
      </c>
      <c r="H33" s="153">
        <f t="shared" si="12"/>
        <v>25.225000000000001</v>
      </c>
      <c r="I33" s="153">
        <f t="shared" si="12"/>
        <v>50.3018</v>
      </c>
      <c r="J33" s="162">
        <f t="shared" si="12"/>
        <v>0</v>
      </c>
      <c r="K33" s="153">
        <f t="shared" si="12"/>
        <v>854.31399999999996</v>
      </c>
      <c r="L33" s="153">
        <f t="shared" si="12"/>
        <v>193.923</v>
      </c>
      <c r="M33" s="153">
        <f t="shared" si="12"/>
        <v>52.220399999999998</v>
      </c>
      <c r="N33" s="153">
        <f t="shared" si="12"/>
        <v>770.94399999999996</v>
      </c>
      <c r="O33" s="153">
        <f t="shared" si="12"/>
        <v>2398.27</v>
      </c>
      <c r="P33" s="153">
        <f t="shared" si="12"/>
        <v>100.64100000000001</v>
      </c>
      <c r="Q33" s="153">
        <f t="shared" si="12"/>
        <v>750.45699999999999</v>
      </c>
      <c r="R33" s="153">
        <f t="shared" si="12"/>
        <v>1.8104100000000001</v>
      </c>
      <c r="S33" s="162">
        <f t="shared" si="12"/>
        <v>0</v>
      </c>
      <c r="T33" s="153">
        <f t="shared" si="12"/>
        <v>35.382599999999996</v>
      </c>
      <c r="U33" s="153">
        <f t="shared" si="12"/>
        <v>1025.01</v>
      </c>
      <c r="V33" s="153">
        <f t="shared" si="12"/>
        <v>40.901800000000001</v>
      </c>
      <c r="W33" s="162">
        <f t="shared" si="12"/>
        <v>0</v>
      </c>
      <c r="X33" s="153">
        <f t="shared" si="12"/>
        <v>56.137900000000002</v>
      </c>
      <c r="Y33" s="153">
        <f t="shared" si="12"/>
        <v>421.83199999999999</v>
      </c>
      <c r="Z33" s="153">
        <f t="shared" si="12"/>
        <v>4446.43</v>
      </c>
      <c r="AA33" s="153">
        <f t="shared" si="12"/>
        <v>60.072699999999998</v>
      </c>
      <c r="AB33" s="153">
        <f t="shared" si="12"/>
        <v>133.477</v>
      </c>
      <c r="AC33" s="153">
        <f t="shared" si="12"/>
        <v>36.154499999999999</v>
      </c>
      <c r="AD33" s="153">
        <f t="shared" si="12"/>
        <v>604.96100000000001</v>
      </c>
      <c r="AE33" s="153">
        <f t="shared" si="12"/>
        <v>7.0046800000000005</v>
      </c>
      <c r="AF33" s="162">
        <f t="shared" si="12"/>
        <v>0</v>
      </c>
      <c r="AG33" s="153">
        <f t="shared" si="12"/>
        <v>721.85199999999998</v>
      </c>
      <c r="AH33" s="162">
        <f t="shared" si="12"/>
        <v>0</v>
      </c>
      <c r="AI33" s="162">
        <f t="shared" si="12"/>
        <v>27.641408351439274</v>
      </c>
      <c r="AJ33" s="162">
        <f t="shared" si="12"/>
        <v>186.32399273041216</v>
      </c>
      <c r="AK33" s="162">
        <f t="shared" si="12"/>
        <v>0</v>
      </c>
      <c r="AL33" s="162">
        <f t="shared" si="12"/>
        <v>0</v>
      </c>
      <c r="AM33" s="162">
        <f t="shared" si="12"/>
        <v>0</v>
      </c>
      <c r="AN33" s="162">
        <f t="shared" si="12"/>
        <v>0</v>
      </c>
      <c r="AO33" s="162">
        <f t="shared" si="12"/>
        <v>0</v>
      </c>
      <c r="AP33" s="162">
        <f t="shared" si="12"/>
        <v>0</v>
      </c>
      <c r="AR33" s="152" t="s">
        <v>80</v>
      </c>
      <c r="AS33" s="152" t="str">
        <f>E23</f>
        <v>TBunk</v>
      </c>
      <c r="AT33" s="152" t="s">
        <v>223</v>
      </c>
      <c r="AU33" s="152" t="s">
        <v>194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2" tint="-9.9978637043366805E-2"/>
  </sheetPr>
  <dimension ref="A1:AJ186"/>
  <sheetViews>
    <sheetView workbookViewId="0">
      <pane ySplit="2" topLeftCell="A3" activePane="bottomLeft" state="frozen"/>
      <selection activeCell="F29" sqref="F29"/>
      <selection pane="bottomLeft" activeCell="D20" sqref="D20"/>
    </sheetView>
  </sheetViews>
  <sheetFormatPr defaultColWidth="9.1328125" defaultRowHeight="14.25"/>
  <cols>
    <col min="1" max="1" width="34.86328125" bestFit="1" customWidth="1"/>
    <col min="2" max="3" width="9.3984375" customWidth="1"/>
    <col min="4" max="4" width="11.73046875" bestFit="1" customWidth="1"/>
    <col min="5" max="5" width="27.1328125" bestFit="1" customWidth="1"/>
    <col min="6" max="6" width="9.1328125" style="70"/>
    <col min="7" max="8" width="9" customWidth="1"/>
    <col min="9" max="10" width="9.1328125" style="70"/>
    <col min="11" max="13" width="9" customWidth="1"/>
    <col min="14" max="15" width="9.1328125" style="70"/>
    <col min="16" max="24" width="9" customWidth="1"/>
    <col min="25" max="16384" width="9.1328125" style="70"/>
  </cols>
  <sheetData>
    <row r="1" spans="1:23">
      <c r="A1" s="69" t="s">
        <v>226</v>
      </c>
      <c r="B1" s="69" t="s">
        <v>84</v>
      </c>
      <c r="C1" s="69" t="s">
        <v>227</v>
      </c>
      <c r="D1" s="69" t="s">
        <v>228</v>
      </c>
      <c r="E1" s="69" t="s">
        <v>229</v>
      </c>
      <c r="F1" s="69" t="s">
        <v>4</v>
      </c>
      <c r="G1" s="69" t="s">
        <v>16</v>
      </c>
      <c r="H1" s="69" t="s">
        <v>24</v>
      </c>
      <c r="I1" s="69" t="s">
        <v>127</v>
      </c>
      <c r="J1" s="69" t="s">
        <v>128</v>
      </c>
      <c r="K1" s="69" t="s">
        <v>129</v>
      </c>
      <c r="L1" s="69" t="s">
        <v>21</v>
      </c>
      <c r="M1" s="69" t="s">
        <v>130</v>
      </c>
      <c r="N1" s="69" t="s">
        <v>131</v>
      </c>
      <c r="P1" s="69" t="s">
        <v>1</v>
      </c>
      <c r="Q1" s="69" t="s">
        <v>5</v>
      </c>
      <c r="R1" s="69" t="s">
        <v>6</v>
      </c>
      <c r="S1" s="69" t="s">
        <v>14</v>
      </c>
      <c r="T1" s="69" t="s">
        <v>19</v>
      </c>
      <c r="U1" s="69" t="s">
        <v>22</v>
      </c>
      <c r="V1" s="69" t="s">
        <v>29</v>
      </c>
      <c r="W1" s="69" t="s">
        <v>30</v>
      </c>
    </row>
    <row r="2" spans="1:23">
      <c r="A2" s="69"/>
      <c r="B2" s="69"/>
      <c r="C2" s="69"/>
      <c r="D2" s="69"/>
      <c r="E2" s="83" t="s">
        <v>246</v>
      </c>
      <c r="F2" s="83" t="s">
        <v>245</v>
      </c>
      <c r="G2" s="83" t="s">
        <v>244</v>
      </c>
      <c r="H2" s="83" t="s">
        <v>244</v>
      </c>
      <c r="I2" s="83" t="s">
        <v>245</v>
      </c>
      <c r="J2" s="83" t="s">
        <v>245</v>
      </c>
      <c r="K2" s="83" t="s">
        <v>244</v>
      </c>
      <c r="L2" s="83" t="s">
        <v>244</v>
      </c>
      <c r="M2" s="83" t="s">
        <v>244</v>
      </c>
      <c r="N2" s="83" t="s">
        <v>245</v>
      </c>
      <c r="P2" s="83" t="s">
        <v>244</v>
      </c>
      <c r="Q2" s="83" t="s">
        <v>244</v>
      </c>
      <c r="R2" s="83" t="s">
        <v>244</v>
      </c>
      <c r="S2" s="83" t="s">
        <v>244</v>
      </c>
      <c r="T2" s="83" t="s">
        <v>244</v>
      </c>
      <c r="U2" s="83" t="s">
        <v>244</v>
      </c>
      <c r="V2" s="83" t="s">
        <v>244</v>
      </c>
      <c r="W2" s="83" t="s">
        <v>244</v>
      </c>
    </row>
    <row r="3" spans="1:23">
      <c r="A3" s="71" t="s">
        <v>230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P3" s="72"/>
      <c r="Q3" s="72"/>
      <c r="R3" s="72"/>
      <c r="S3" s="72"/>
      <c r="T3" s="72"/>
      <c r="U3" s="72"/>
      <c r="V3" s="72"/>
      <c r="W3" s="72"/>
    </row>
    <row r="4" spans="1:23">
      <c r="A4" s="27" t="s">
        <v>237</v>
      </c>
      <c r="B4" t="s">
        <v>102</v>
      </c>
      <c r="C4" t="s">
        <v>230</v>
      </c>
      <c r="D4" s="13" t="s">
        <v>97</v>
      </c>
      <c r="E4" s="13" t="s">
        <v>101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1:23">
      <c r="A5" s="27"/>
      <c r="B5" t="s">
        <v>102</v>
      </c>
      <c r="C5" t="s">
        <v>230</v>
      </c>
      <c r="D5" s="13" t="s">
        <v>136</v>
      </c>
      <c r="E5" s="13" t="s">
        <v>100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1:23">
      <c r="A6" s="27"/>
      <c r="B6" t="s">
        <v>102</v>
      </c>
      <c r="C6" t="s">
        <v>230</v>
      </c>
      <c r="D6" s="13" t="s">
        <v>192</v>
      </c>
      <c r="E6" s="13" t="s">
        <v>193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</row>
    <row r="7" spans="1:23">
      <c r="A7" s="27"/>
      <c r="B7" t="s">
        <v>102</v>
      </c>
      <c r="C7" t="s">
        <v>230</v>
      </c>
      <c r="D7" t="s">
        <v>96</v>
      </c>
      <c r="E7" s="13" t="s">
        <v>99</v>
      </c>
      <c r="F7" s="4">
        <v>0.51120999999999994</v>
      </c>
      <c r="G7" s="4">
        <v>0</v>
      </c>
      <c r="H7" s="4">
        <v>0.55800000000000005</v>
      </c>
      <c r="I7" s="4">
        <v>0.12778</v>
      </c>
      <c r="J7" s="4">
        <v>0</v>
      </c>
      <c r="K7" s="4">
        <v>4.2999999999999997E-2</v>
      </c>
      <c r="L7" s="4">
        <v>0.17199999999999999</v>
      </c>
      <c r="M7" s="4">
        <v>11.762</v>
      </c>
      <c r="N7" s="4">
        <v>4.258E-2</v>
      </c>
      <c r="P7" s="4">
        <v>2.0590000000000002</v>
      </c>
      <c r="Q7" s="4">
        <v>0</v>
      </c>
      <c r="R7" s="4">
        <v>3.9329999999999998</v>
      </c>
      <c r="S7" s="4">
        <v>2.31</v>
      </c>
      <c r="T7" s="4">
        <v>0.127</v>
      </c>
      <c r="U7" s="4">
        <v>0</v>
      </c>
      <c r="V7" s="4">
        <v>0.51100000000000001</v>
      </c>
      <c r="W7" s="4">
        <v>0</v>
      </c>
    </row>
    <row r="8" spans="1:23">
      <c r="A8" s="27"/>
      <c r="B8" t="s">
        <v>102</v>
      </c>
      <c r="C8" t="s">
        <v>230</v>
      </c>
      <c r="D8" s="70" t="s">
        <v>175</v>
      </c>
      <c r="E8" t="s">
        <v>225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>
      <c r="A9" s="27"/>
      <c r="B9" t="s">
        <v>102</v>
      </c>
      <c r="C9" t="s">
        <v>230</v>
      </c>
      <c r="D9" t="s">
        <v>95</v>
      </c>
      <c r="E9" t="s">
        <v>231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>
      <c r="A10" s="27"/>
      <c r="B10" t="s">
        <v>102</v>
      </c>
      <c r="C10" t="s">
        <v>230</v>
      </c>
      <c r="D10" t="s">
        <v>232</v>
      </c>
      <c r="E10" t="s">
        <v>169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4">
        <v>0.14599999999999999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1:23">
      <c r="A11" s="27"/>
      <c r="B11" t="s">
        <v>102</v>
      </c>
      <c r="C11" t="s">
        <v>230</v>
      </c>
      <c r="D11" t="s">
        <v>233</v>
      </c>
      <c r="E11" t="s">
        <v>170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</row>
    <row r="12" spans="1:23">
      <c r="A12" s="27"/>
      <c r="B12" t="s">
        <v>102</v>
      </c>
      <c r="C12" t="s">
        <v>230</v>
      </c>
      <c r="D12" t="s">
        <v>234</v>
      </c>
      <c r="E12" t="s">
        <v>235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>
      <c r="A13" s="27"/>
      <c r="B13" t="s">
        <v>102</v>
      </c>
      <c r="C13" t="s">
        <v>230</v>
      </c>
      <c r="D13" t="s">
        <v>202</v>
      </c>
      <c r="E13" t="s">
        <v>224</v>
      </c>
      <c r="F13" s="4">
        <v>11.39245</v>
      </c>
      <c r="G13" s="4">
        <v>0</v>
      </c>
      <c r="H13" s="4">
        <v>2.1709999999999998</v>
      </c>
      <c r="I13" s="4">
        <v>0</v>
      </c>
      <c r="J13" s="4">
        <v>0.48969000000000001</v>
      </c>
      <c r="K13" s="4">
        <v>7.9000000000000001E-2</v>
      </c>
      <c r="L13" s="4">
        <v>7.1999999999999995E-2</v>
      </c>
      <c r="M13" s="4">
        <v>0.80600000000000005</v>
      </c>
      <c r="N13" s="4">
        <v>0</v>
      </c>
      <c r="P13" s="4">
        <v>8.0709999999999997</v>
      </c>
      <c r="Q13" s="4">
        <v>0</v>
      </c>
      <c r="R13" s="4">
        <v>3.8479999999999999</v>
      </c>
      <c r="S13" s="4">
        <v>3.9820000000000002</v>
      </c>
      <c r="T13" s="4">
        <v>0.432</v>
      </c>
      <c r="U13" s="4">
        <v>0</v>
      </c>
      <c r="V13" s="4">
        <v>0.59</v>
      </c>
      <c r="W13" s="4">
        <v>1.667</v>
      </c>
    </row>
    <row r="14" spans="1:23">
      <c r="A14" s="73"/>
      <c r="B14" s="73" t="s">
        <v>102</v>
      </c>
      <c r="C14" s="73" t="s">
        <v>230</v>
      </c>
      <c r="D14" s="73" t="s">
        <v>236</v>
      </c>
      <c r="E14" s="73" t="s">
        <v>52</v>
      </c>
      <c r="F14" s="74">
        <f>SUM(F4:F13)</f>
        <v>11.90366</v>
      </c>
      <c r="G14" s="74">
        <v>0</v>
      </c>
      <c r="H14" s="74">
        <v>2.7290000000000001</v>
      </c>
      <c r="I14" s="74">
        <f>SUM(I4:I13)</f>
        <v>0.12778</v>
      </c>
      <c r="J14" s="74">
        <f>SUM(J4:J13)</f>
        <v>0.48969000000000001</v>
      </c>
      <c r="K14" s="74">
        <v>0.122</v>
      </c>
      <c r="L14" s="74">
        <v>0.24399999999999999</v>
      </c>
      <c r="M14" s="74">
        <v>12.568000000000001</v>
      </c>
      <c r="N14" s="74">
        <f>SUM(N4:N13)</f>
        <v>4.258E-2</v>
      </c>
      <c r="P14" s="74">
        <v>10.276</v>
      </c>
      <c r="Q14" s="74">
        <v>0</v>
      </c>
      <c r="R14" s="74">
        <v>7.7949999999999999</v>
      </c>
      <c r="S14" s="74">
        <v>6.2919999999999998</v>
      </c>
      <c r="T14" s="74">
        <v>0.55899999999999994</v>
      </c>
      <c r="U14" s="74">
        <v>0</v>
      </c>
      <c r="V14" s="74">
        <v>1.101</v>
      </c>
      <c r="W14" s="74">
        <v>1.667</v>
      </c>
    </row>
    <row r="15" spans="1:23" ht="14.65" thickBot="1">
      <c r="A15" s="75"/>
      <c r="B15" s="76"/>
      <c r="C15" s="76"/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P15" s="77"/>
      <c r="Q15" s="77"/>
      <c r="R15" s="77"/>
      <c r="S15" s="77"/>
      <c r="T15" s="77"/>
      <c r="U15" s="77"/>
      <c r="V15" s="77"/>
      <c r="W15" s="77"/>
    </row>
    <row r="16" spans="1:23" ht="14.65" thickTop="1">
      <c r="A16" s="27" t="s">
        <v>238</v>
      </c>
      <c r="B16" t="s">
        <v>102</v>
      </c>
      <c r="C16" t="s">
        <v>230</v>
      </c>
      <c r="D16" s="13" t="s">
        <v>97</v>
      </c>
      <c r="E16" s="13" t="s">
        <v>101</v>
      </c>
      <c r="F16" s="51">
        <v>0</v>
      </c>
      <c r="G16" s="4">
        <v>0</v>
      </c>
      <c r="H16" s="4">
        <v>0</v>
      </c>
      <c r="I16" s="51">
        <f>L16*Population!$H$48/Population!$H$47</f>
        <v>0</v>
      </c>
      <c r="J16" s="51">
        <f>L16*Population!$G$53/Population!$G$47</f>
        <v>0</v>
      </c>
      <c r="K16" s="4">
        <v>0</v>
      </c>
      <c r="L16" s="4">
        <v>0</v>
      </c>
      <c r="M16" s="4">
        <v>0</v>
      </c>
      <c r="N16" s="51">
        <f>M16*Population!$G$54/Population!$G$47</f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>
      <c r="A17" s="27"/>
      <c r="B17" t="s">
        <v>102</v>
      </c>
      <c r="C17" t="s">
        <v>230</v>
      </c>
      <c r="D17" s="13" t="s">
        <v>136</v>
      </c>
      <c r="E17" s="13" t="s">
        <v>100</v>
      </c>
      <c r="F17" s="51">
        <v>0</v>
      </c>
      <c r="G17" s="4">
        <v>0</v>
      </c>
      <c r="H17" s="4">
        <v>0</v>
      </c>
      <c r="I17" s="51">
        <f>L17*Population!$H$48/Population!$H$47</f>
        <v>0</v>
      </c>
      <c r="J17" s="51">
        <f>L17*Population!$G$53/Population!$G$47</f>
        <v>0</v>
      </c>
      <c r="K17" s="4">
        <v>0</v>
      </c>
      <c r="L17" s="4">
        <v>0</v>
      </c>
      <c r="M17" s="4">
        <v>4.4999999999999998E-2</v>
      </c>
      <c r="N17" s="51">
        <f>M17*Population!$G$54/Population!$G$47</f>
        <v>4.8406367252847686E-2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>
      <c r="A18" s="27"/>
      <c r="B18" t="s">
        <v>102</v>
      </c>
      <c r="C18" t="s">
        <v>230</v>
      </c>
      <c r="D18" s="13" t="s">
        <v>192</v>
      </c>
      <c r="E18" s="13" t="s">
        <v>193</v>
      </c>
      <c r="F18" s="51">
        <f>F26</f>
        <v>27.568903637222064</v>
      </c>
      <c r="G18" s="4">
        <v>5.16</v>
      </c>
      <c r="H18" s="4">
        <v>18.059000000000001</v>
      </c>
      <c r="I18" s="51">
        <f>L18*Population!$H$48/Population!$H$47</f>
        <v>0.47762687455888442</v>
      </c>
      <c r="J18" s="51">
        <f>L18*Population!$G$53/Population!$G$47</f>
        <v>0.64981227950009779</v>
      </c>
      <c r="K18" s="4">
        <v>8.7999999999999995E-2</v>
      </c>
      <c r="L18" s="4">
        <v>0.34699999999999998</v>
      </c>
      <c r="M18" s="4">
        <v>1.784</v>
      </c>
      <c r="N18" s="51">
        <f>M18*Population!$G$54/Population!$G$47</f>
        <v>1.9190435373128949</v>
      </c>
      <c r="P18" s="4">
        <v>28.184000000000001</v>
      </c>
      <c r="Q18" s="4">
        <v>11.61</v>
      </c>
      <c r="R18" s="4">
        <v>13.12</v>
      </c>
      <c r="S18" s="4">
        <v>9.6180000000000003</v>
      </c>
      <c r="T18" s="4">
        <v>18.061</v>
      </c>
      <c r="U18" s="4">
        <v>4.2569999999999997</v>
      </c>
      <c r="V18" s="4">
        <v>1.1759999999999999</v>
      </c>
      <c r="W18" s="4">
        <v>1.732</v>
      </c>
    </row>
    <row r="19" spans="1:23">
      <c r="A19" s="27"/>
      <c r="B19" t="s">
        <v>102</v>
      </c>
      <c r="C19" t="s">
        <v>230</v>
      </c>
      <c r="D19" t="s">
        <v>96</v>
      </c>
      <c r="E19" s="13" t="s">
        <v>99</v>
      </c>
      <c r="F19" s="51">
        <v>0</v>
      </c>
      <c r="G19" s="4">
        <v>0</v>
      </c>
      <c r="H19" s="4">
        <v>0</v>
      </c>
      <c r="I19" s="51">
        <f>L19*Population!$H$48/Population!$H$47</f>
        <v>0</v>
      </c>
      <c r="J19" s="51">
        <f>L19*Population!$G$53/Population!$G$47</f>
        <v>0</v>
      </c>
      <c r="K19" s="4">
        <v>0</v>
      </c>
      <c r="L19" s="4">
        <v>0</v>
      </c>
      <c r="M19" s="4">
        <v>0</v>
      </c>
      <c r="N19" s="51">
        <f>M19*Population!$G$54/Population!$G$47</f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>
      <c r="A20" s="27"/>
      <c r="B20" t="s">
        <v>102</v>
      </c>
      <c r="C20" t="s">
        <v>230</v>
      </c>
      <c r="D20" s="70" t="s">
        <v>175</v>
      </c>
      <c r="E20" t="s">
        <v>225</v>
      </c>
      <c r="F20" s="51">
        <v>0</v>
      </c>
      <c r="G20" s="4">
        <v>0</v>
      </c>
      <c r="H20" s="4">
        <v>0</v>
      </c>
      <c r="I20" s="51">
        <f>L20*Population!$H$48/Population!$H$47</f>
        <v>0</v>
      </c>
      <c r="J20" s="51">
        <f>L20*Population!$G$53/Population!$G$47</f>
        <v>0</v>
      </c>
      <c r="K20" s="4">
        <v>0</v>
      </c>
      <c r="L20" s="4">
        <v>0</v>
      </c>
      <c r="M20" s="4">
        <v>0</v>
      </c>
      <c r="N20" s="51">
        <f>M20*Population!$G$54/Population!$G$47</f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>
      <c r="A21" s="27"/>
      <c r="B21" t="s">
        <v>102</v>
      </c>
      <c r="C21" t="s">
        <v>230</v>
      </c>
      <c r="D21" t="s">
        <v>95</v>
      </c>
      <c r="E21" t="s">
        <v>231</v>
      </c>
      <c r="F21" s="51">
        <v>0</v>
      </c>
      <c r="G21" s="4">
        <v>0</v>
      </c>
      <c r="H21" s="4">
        <v>0</v>
      </c>
      <c r="I21" s="51">
        <f>L21*Population!$H$48/Population!$H$47</f>
        <v>0</v>
      </c>
      <c r="J21" s="51">
        <f>L21*Population!$G$53/Population!$G$47</f>
        <v>0</v>
      </c>
      <c r="K21" s="4">
        <v>0</v>
      </c>
      <c r="L21" s="4">
        <v>0</v>
      </c>
      <c r="M21" s="4">
        <v>0</v>
      </c>
      <c r="N21" s="51">
        <f>M21*Population!$G$54/Population!$G$47</f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>
      <c r="A22" s="27"/>
      <c r="B22" t="s">
        <v>102</v>
      </c>
      <c r="C22" t="s">
        <v>230</v>
      </c>
      <c r="D22" t="s">
        <v>232</v>
      </c>
      <c r="E22" t="s">
        <v>169</v>
      </c>
      <c r="F22" s="51">
        <v>0</v>
      </c>
      <c r="G22" s="4">
        <v>0</v>
      </c>
      <c r="H22" s="4">
        <v>0</v>
      </c>
      <c r="I22" s="51">
        <f>L22*Population!$H$48/Population!$H$47</f>
        <v>0</v>
      </c>
      <c r="J22" s="51">
        <f>L22*Population!$G$53/Population!$G$47</f>
        <v>0</v>
      </c>
      <c r="K22" s="4">
        <v>0</v>
      </c>
      <c r="L22" s="4">
        <v>0</v>
      </c>
      <c r="M22" s="4">
        <v>0</v>
      </c>
      <c r="N22" s="51">
        <f>M22*Population!$G$54/Population!$G$47</f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>
      <c r="A23" s="27"/>
      <c r="B23" t="s">
        <v>102</v>
      </c>
      <c r="C23" t="s">
        <v>230</v>
      </c>
      <c r="D23" t="s">
        <v>233</v>
      </c>
      <c r="E23" t="s">
        <v>170</v>
      </c>
      <c r="F23" s="51">
        <v>0</v>
      </c>
      <c r="G23" s="4">
        <v>0</v>
      </c>
      <c r="H23" s="4">
        <v>0</v>
      </c>
      <c r="I23" s="51">
        <f>L23*Population!$H$48/Population!$H$47</f>
        <v>0</v>
      </c>
      <c r="J23" s="51">
        <f>L23*Population!$G$53/Population!$G$47</f>
        <v>0</v>
      </c>
      <c r="K23" s="4">
        <v>0</v>
      </c>
      <c r="L23" s="4">
        <v>0</v>
      </c>
      <c r="M23" s="4">
        <v>0</v>
      </c>
      <c r="N23" s="51">
        <f>M23*Population!$G$54/Population!$G$47</f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>
      <c r="A24" s="27"/>
      <c r="B24" t="s">
        <v>102</v>
      </c>
      <c r="C24" t="s">
        <v>230</v>
      </c>
      <c r="D24" t="s">
        <v>234</v>
      </c>
      <c r="E24" t="s">
        <v>235</v>
      </c>
      <c r="F24" s="51">
        <v>0</v>
      </c>
      <c r="G24" s="4">
        <v>0</v>
      </c>
      <c r="H24" s="4">
        <v>0</v>
      </c>
      <c r="I24" s="51">
        <f>L24*Population!$H$48/Population!$H$47</f>
        <v>0</v>
      </c>
      <c r="J24" s="51">
        <f>L24*Population!$G$53/Population!$G$47</f>
        <v>0</v>
      </c>
      <c r="K24" s="4">
        <v>0</v>
      </c>
      <c r="L24" s="4">
        <v>0</v>
      </c>
      <c r="M24" s="4">
        <v>0</v>
      </c>
      <c r="N24" s="51">
        <f>M24*Population!$G$54/Population!$G$47</f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>
      <c r="A25" s="27"/>
      <c r="B25" t="s">
        <v>102</v>
      </c>
      <c r="C25" t="s">
        <v>230</v>
      </c>
      <c r="D25" t="s">
        <v>202</v>
      </c>
      <c r="E25" t="s">
        <v>224</v>
      </c>
      <c r="F25" s="51">
        <v>0</v>
      </c>
      <c r="G25" s="4">
        <v>0</v>
      </c>
      <c r="H25" s="4">
        <v>0</v>
      </c>
      <c r="I25" s="51">
        <f>L25*Population!$H$48/Population!$H$47</f>
        <v>0</v>
      </c>
      <c r="J25" s="51">
        <f>L25*Population!$G$53/Population!$G$47</f>
        <v>0</v>
      </c>
      <c r="K25" s="4">
        <v>0</v>
      </c>
      <c r="L25" s="4">
        <v>0</v>
      </c>
      <c r="M25" s="4">
        <v>0</v>
      </c>
      <c r="N25" s="51">
        <f>M25*Population!$G$54/Population!$G$47</f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>
      <c r="A26" s="73"/>
      <c r="B26" s="73" t="s">
        <v>102</v>
      </c>
      <c r="C26" s="73" t="s">
        <v>230</v>
      </c>
      <c r="D26" s="73" t="s">
        <v>236</v>
      </c>
      <c r="E26" s="73" t="s">
        <v>52</v>
      </c>
      <c r="F26" s="96">
        <f>(Aviation!E4+Aviation!E7)*Aviation!A2*Population!$G$45/Population!$G$30</f>
        <v>27.568903637222064</v>
      </c>
      <c r="G26" s="74">
        <v>5.16</v>
      </c>
      <c r="H26" s="74">
        <v>18.059000000000001</v>
      </c>
      <c r="I26" s="96">
        <f>L26*Population!$H$48/Population!$H$47</f>
        <v>0.47762687455888442</v>
      </c>
      <c r="J26" s="96">
        <f>L26*Population!$G$53/Population!$G$47</f>
        <v>0.64981227950009779</v>
      </c>
      <c r="K26" s="74">
        <v>8.7999999999999995E-2</v>
      </c>
      <c r="L26" s="74">
        <v>0.34699999999999998</v>
      </c>
      <c r="M26" s="74">
        <v>1.829</v>
      </c>
      <c r="N26" s="96">
        <f>M26*Population!$G$54/Population!$G$47</f>
        <v>1.9674499045657423</v>
      </c>
      <c r="P26" s="74">
        <v>28.184000000000001</v>
      </c>
      <c r="Q26" s="74">
        <v>11.61</v>
      </c>
      <c r="R26" s="74">
        <v>13.12</v>
      </c>
      <c r="S26" s="74">
        <v>9.6180000000000003</v>
      </c>
      <c r="T26" s="74">
        <v>18.061</v>
      </c>
      <c r="U26" s="74">
        <v>4.2569999999999997</v>
      </c>
      <c r="V26" s="74">
        <v>1.1759999999999999</v>
      </c>
      <c r="W26" s="74">
        <v>1.732</v>
      </c>
    </row>
    <row r="27" spans="1:23" ht="14.65" thickBot="1">
      <c r="A27" s="75"/>
      <c r="B27" s="76"/>
      <c r="C27" s="76"/>
      <c r="D27" s="76"/>
      <c r="E27" s="77"/>
      <c r="F27" s="77"/>
      <c r="G27" s="77"/>
      <c r="H27" s="77"/>
      <c r="I27" s="77"/>
      <c r="J27" s="77"/>
      <c r="K27" s="77"/>
      <c r="L27" s="77"/>
      <c r="M27" s="77"/>
      <c r="N27" s="77"/>
      <c r="P27" s="77"/>
      <c r="Q27" s="77"/>
      <c r="R27" s="77"/>
      <c r="S27" s="77"/>
      <c r="T27" s="77"/>
      <c r="U27" s="77"/>
      <c r="V27" s="77"/>
      <c r="W27" s="77"/>
    </row>
    <row r="28" spans="1:23" ht="14.65" thickTop="1">
      <c r="A28" s="27" t="s">
        <v>239</v>
      </c>
      <c r="B28" t="s">
        <v>102</v>
      </c>
      <c r="C28" t="s">
        <v>230</v>
      </c>
      <c r="D28" s="13" t="s">
        <v>97</v>
      </c>
      <c r="E28" s="13" t="s">
        <v>101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>
      <c r="A29" s="27"/>
      <c r="B29" t="s">
        <v>102</v>
      </c>
      <c r="C29" t="s">
        <v>230</v>
      </c>
      <c r="D29" s="13" t="s">
        <v>136</v>
      </c>
      <c r="E29" s="13" t="s">
        <v>100</v>
      </c>
      <c r="F29" s="4">
        <v>0.17601</v>
      </c>
      <c r="G29" s="4">
        <v>4.3999999999999997E-2</v>
      </c>
      <c r="H29" s="4">
        <v>8.7999999999999995E-2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P29" s="4">
        <v>0</v>
      </c>
      <c r="Q29" s="4">
        <v>0</v>
      </c>
      <c r="R29" s="4">
        <v>8.7999999999999995E-2</v>
      </c>
      <c r="S29" s="4">
        <v>0</v>
      </c>
      <c r="T29" s="4">
        <v>0</v>
      </c>
      <c r="U29" s="4">
        <v>0</v>
      </c>
      <c r="V29" s="4">
        <v>4.3999999999999997E-2</v>
      </c>
      <c r="W29" s="4">
        <v>0</v>
      </c>
    </row>
    <row r="30" spans="1:23">
      <c r="A30" s="27"/>
      <c r="B30" t="s">
        <v>102</v>
      </c>
      <c r="C30" t="s">
        <v>230</v>
      </c>
      <c r="D30" s="13" t="s">
        <v>192</v>
      </c>
      <c r="E30" s="13" t="s">
        <v>193</v>
      </c>
      <c r="F30" s="4">
        <v>2.45099</v>
      </c>
      <c r="G30" s="4">
        <v>0.25800000000000001</v>
      </c>
      <c r="H30" s="4">
        <v>14.568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v>1.429</v>
      </c>
      <c r="Q30" s="4">
        <v>0</v>
      </c>
      <c r="R30" s="4">
        <v>1.169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>
      <c r="A31" s="27"/>
      <c r="B31" t="s">
        <v>102</v>
      </c>
      <c r="C31" t="s">
        <v>230</v>
      </c>
      <c r="D31" t="s">
        <v>96</v>
      </c>
      <c r="E31" s="13" t="s">
        <v>99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1:23">
      <c r="A32" s="27"/>
      <c r="B32" t="s">
        <v>102</v>
      </c>
      <c r="C32" t="s">
        <v>230</v>
      </c>
      <c r="D32" s="70" t="s">
        <v>175</v>
      </c>
      <c r="E32" t="s">
        <v>225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1:36">
      <c r="A33" s="27"/>
      <c r="B33" t="s">
        <v>102</v>
      </c>
      <c r="C33" t="s">
        <v>230</v>
      </c>
      <c r="D33" t="s">
        <v>95</v>
      </c>
      <c r="E33" t="s">
        <v>231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1:36">
      <c r="A34" s="27"/>
      <c r="B34" t="s">
        <v>102</v>
      </c>
      <c r="C34" t="s">
        <v>230</v>
      </c>
      <c r="D34" t="s">
        <v>232</v>
      </c>
      <c r="E34" t="s">
        <v>169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1:36">
      <c r="A35" s="27"/>
      <c r="B35" t="s">
        <v>102</v>
      </c>
      <c r="C35" t="s">
        <v>230</v>
      </c>
      <c r="D35" t="s">
        <v>233</v>
      </c>
      <c r="E35" t="s">
        <v>170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36">
      <c r="A36" s="27"/>
      <c r="B36" t="s">
        <v>102</v>
      </c>
      <c r="C36" t="s">
        <v>230</v>
      </c>
      <c r="D36" t="s">
        <v>234</v>
      </c>
      <c r="E36" t="s">
        <v>235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1:36">
      <c r="A37" s="27"/>
      <c r="B37" t="s">
        <v>102</v>
      </c>
      <c r="C37" t="s">
        <v>230</v>
      </c>
      <c r="D37" t="s">
        <v>202</v>
      </c>
      <c r="E37" t="s">
        <v>224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1:36">
      <c r="A38" s="73"/>
      <c r="B38" s="73" t="s">
        <v>102</v>
      </c>
      <c r="C38" s="73" t="s">
        <v>230</v>
      </c>
      <c r="D38" s="73" t="s">
        <v>236</v>
      </c>
      <c r="E38" s="73" t="s">
        <v>52</v>
      </c>
      <c r="F38" s="74">
        <v>2.6270100000000003</v>
      </c>
      <c r="G38" s="74">
        <v>0.30199999999999999</v>
      </c>
      <c r="H38" s="74">
        <v>14.655999999999999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P38" s="74">
        <v>1.429</v>
      </c>
      <c r="Q38" s="74">
        <v>0</v>
      </c>
      <c r="R38" s="74">
        <v>1.2570000000000001</v>
      </c>
      <c r="S38" s="74">
        <v>0</v>
      </c>
      <c r="T38" s="74">
        <v>0</v>
      </c>
      <c r="U38" s="74">
        <v>0</v>
      </c>
      <c r="V38" s="74">
        <v>4.3999999999999997E-2</v>
      </c>
      <c r="W38" s="74">
        <v>0</v>
      </c>
    </row>
    <row r="39" spans="1:36" ht="14.65" thickBot="1">
      <c r="A39" s="75"/>
      <c r="B39" s="76"/>
      <c r="C39" s="76"/>
      <c r="D39" s="76"/>
      <c r="E39" s="77"/>
      <c r="F39" s="77"/>
      <c r="G39" s="77"/>
      <c r="H39" s="77"/>
      <c r="I39" s="77"/>
      <c r="J39" s="77"/>
      <c r="K39" s="77"/>
      <c r="L39" s="77"/>
      <c r="M39" s="77"/>
      <c r="N39" s="77"/>
      <c r="P39" s="77"/>
      <c r="Q39" s="77"/>
      <c r="R39" s="77"/>
      <c r="S39" s="77"/>
      <c r="T39" s="77"/>
      <c r="U39" s="77"/>
      <c r="V39" s="77"/>
      <c r="W39" s="77"/>
    </row>
    <row r="40" spans="1:36" ht="14.65" thickTop="1">
      <c r="A40" s="27" t="s">
        <v>240</v>
      </c>
      <c r="B40" t="s">
        <v>102</v>
      </c>
      <c r="C40" t="s">
        <v>230</v>
      </c>
      <c r="D40" s="13" t="s">
        <v>97</v>
      </c>
      <c r="E40" s="13" t="s">
        <v>101</v>
      </c>
      <c r="F40" s="4">
        <v>0</v>
      </c>
      <c r="G40" s="4">
        <v>0</v>
      </c>
      <c r="H40" s="4">
        <v>0</v>
      </c>
      <c r="I40" s="4">
        <f t="shared" ref="I40:I49" si="0">$I$50*M40/$M$50</f>
        <v>0</v>
      </c>
      <c r="J40" s="51">
        <v>0</v>
      </c>
      <c r="K40" s="51">
        <v>0</v>
      </c>
      <c r="L40" s="51">
        <v>0</v>
      </c>
      <c r="M40" s="4">
        <v>0</v>
      </c>
      <c r="N40" s="51">
        <v>0</v>
      </c>
      <c r="P40" s="4">
        <v>0</v>
      </c>
      <c r="Q40" s="51">
        <v>0</v>
      </c>
      <c r="R40" s="4">
        <v>0</v>
      </c>
      <c r="S40" s="4">
        <v>0</v>
      </c>
      <c r="T40" s="4">
        <v>0</v>
      </c>
      <c r="U40" s="51">
        <v>0</v>
      </c>
      <c r="V40" s="51">
        <v>0</v>
      </c>
      <c r="W40" s="4">
        <v>0</v>
      </c>
      <c r="Z40" s="102"/>
      <c r="AA40" s="81"/>
      <c r="AB40" s="81"/>
      <c r="AC40" s="81"/>
    </row>
    <row r="41" spans="1:36">
      <c r="A41" s="27"/>
      <c r="B41" t="s">
        <v>102</v>
      </c>
      <c r="C41" t="s">
        <v>230</v>
      </c>
      <c r="D41" s="13" t="s">
        <v>136</v>
      </c>
      <c r="E41" s="13" t="s">
        <v>100</v>
      </c>
      <c r="F41" s="4">
        <v>4.3999999999999997E-2</v>
      </c>
      <c r="G41" s="4">
        <v>0</v>
      </c>
      <c r="H41" s="4">
        <v>1.712</v>
      </c>
      <c r="I41" s="4">
        <f t="shared" si="0"/>
        <v>0</v>
      </c>
      <c r="J41" s="51">
        <v>0</v>
      </c>
      <c r="K41" s="51">
        <v>0</v>
      </c>
      <c r="L41" s="51">
        <v>0</v>
      </c>
      <c r="M41" s="4">
        <v>0</v>
      </c>
      <c r="N41" s="51">
        <v>0</v>
      </c>
      <c r="P41" s="4">
        <v>0.124</v>
      </c>
      <c r="Q41" s="51">
        <v>0</v>
      </c>
      <c r="R41" s="4">
        <v>0</v>
      </c>
      <c r="S41" s="4">
        <v>0</v>
      </c>
      <c r="T41" s="4">
        <v>0</v>
      </c>
      <c r="U41" s="51">
        <v>0</v>
      </c>
      <c r="V41" s="51">
        <v>0</v>
      </c>
      <c r="W41" s="4">
        <v>0</v>
      </c>
      <c r="Z41" s="79"/>
      <c r="AA41" s="81"/>
      <c r="AB41" s="81"/>
      <c r="AC41" s="81"/>
    </row>
    <row r="42" spans="1:36">
      <c r="A42" s="27"/>
      <c r="B42" t="s">
        <v>102</v>
      </c>
      <c r="C42" t="s">
        <v>230</v>
      </c>
      <c r="D42" s="13" t="s">
        <v>192</v>
      </c>
      <c r="E42" s="13" t="s">
        <v>193</v>
      </c>
      <c r="F42" s="4">
        <v>0</v>
      </c>
      <c r="G42" s="4">
        <v>0</v>
      </c>
      <c r="H42" s="4">
        <v>0</v>
      </c>
      <c r="I42" s="4">
        <f t="shared" si="0"/>
        <v>0</v>
      </c>
      <c r="J42" s="51">
        <v>0</v>
      </c>
      <c r="K42" s="51">
        <v>0</v>
      </c>
      <c r="L42" s="51">
        <v>0</v>
      </c>
      <c r="M42" s="4">
        <v>0</v>
      </c>
      <c r="N42" s="51">
        <v>0</v>
      </c>
      <c r="P42" s="4">
        <v>0</v>
      </c>
      <c r="Q42" s="51">
        <v>0</v>
      </c>
      <c r="R42" s="4">
        <v>0</v>
      </c>
      <c r="S42" s="4">
        <v>0</v>
      </c>
      <c r="T42" s="4">
        <v>0</v>
      </c>
      <c r="U42" s="51">
        <v>0</v>
      </c>
      <c r="V42" s="51">
        <v>0</v>
      </c>
      <c r="W42" s="4">
        <v>0</v>
      </c>
      <c r="Z42" s="79"/>
      <c r="AA42" s="81"/>
      <c r="AB42" s="81"/>
      <c r="AC42" s="81"/>
    </row>
    <row r="43" spans="1:36">
      <c r="A43" s="27"/>
      <c r="B43" t="s">
        <v>102</v>
      </c>
      <c r="C43" t="s">
        <v>230</v>
      </c>
      <c r="D43" t="s">
        <v>96</v>
      </c>
      <c r="E43" s="13" t="s">
        <v>99</v>
      </c>
      <c r="F43" s="4">
        <v>0.34081</v>
      </c>
      <c r="G43" s="4">
        <v>0.34300000000000003</v>
      </c>
      <c r="H43" s="4">
        <v>29.986999999999998</v>
      </c>
      <c r="I43" s="4">
        <f t="shared" si="0"/>
        <v>0.3042770986460348</v>
      </c>
      <c r="J43" s="51">
        <f>$M43*Population!$G$53/Population!$G$49</f>
        <v>0.45981178639756487</v>
      </c>
      <c r="K43" s="51">
        <f>I43*Population!$H$46/Population!$H$48</f>
        <v>6.6604311480373629E-2</v>
      </c>
      <c r="L43" s="51">
        <f>$M43*Population!$G$47/Population!$G$49</f>
        <v>0.24553966570576474</v>
      </c>
      <c r="M43" s="4">
        <v>0.874</v>
      </c>
      <c r="N43" s="51">
        <f>$M43*Population!$G$54/Population!$G$49</f>
        <v>0.26412629407321547</v>
      </c>
      <c r="P43" s="4">
        <v>4.2999999999999997E-2</v>
      </c>
      <c r="Q43" s="51">
        <f>Navigation!L7*Navigation!$B$2*Population!$G$23/Population!$G$17</f>
        <v>0.84558760269110356</v>
      </c>
      <c r="R43" s="4">
        <v>0.17100000000000001</v>
      </c>
      <c r="S43" s="4">
        <v>4.2000000000000003E-2</v>
      </c>
      <c r="T43" s="4">
        <v>0</v>
      </c>
      <c r="U43" s="51">
        <f>Navigation!L7*Navigation!$B$2*Population!$G$28/Population!$G$17</f>
        <v>0.42739470466512375</v>
      </c>
      <c r="V43" s="51">
        <f>Navigation!D7*Navigation!$B$2*Population!$G$34/Population!$G$30</f>
        <v>0.1058811301286955</v>
      </c>
      <c r="W43" s="4">
        <v>0</v>
      </c>
      <c r="Z43" s="78"/>
      <c r="AA43" s="81"/>
      <c r="AB43" s="81"/>
      <c r="AC43" s="81"/>
    </row>
    <row r="44" spans="1:36">
      <c r="A44" s="27"/>
      <c r="B44" t="s">
        <v>102</v>
      </c>
      <c r="C44" t="s">
        <v>230</v>
      </c>
      <c r="D44" s="70" t="s">
        <v>175</v>
      </c>
      <c r="E44" t="s">
        <v>225</v>
      </c>
      <c r="F44" s="4">
        <v>0</v>
      </c>
      <c r="G44" s="4">
        <v>0.12</v>
      </c>
      <c r="H44" s="4">
        <v>2.44</v>
      </c>
      <c r="I44" s="4">
        <f t="shared" si="0"/>
        <v>5.5702901353965183E-2</v>
      </c>
      <c r="J44" s="51">
        <f>$M44*Population!$G$53/Population!$G$49</f>
        <v>8.4176070736396311E-2</v>
      </c>
      <c r="K44" s="51">
        <f>I44*Population!$H$46/Population!$H$48</f>
        <v>1.2193008966658786E-2</v>
      </c>
      <c r="L44" s="51">
        <f>$M44*Population!$G$47/Population!$G$49</f>
        <v>4.4950053218446639E-2</v>
      </c>
      <c r="M44" s="4">
        <v>0.16</v>
      </c>
      <c r="N44" s="51">
        <f>$M44*Population!$G$54/Population!$G$49</f>
        <v>4.8352639647270573E-2</v>
      </c>
      <c r="P44" s="4">
        <v>0</v>
      </c>
      <c r="Q44" s="51">
        <f>Navigation!L10*Navigation!$B$2*Population!$G$23/Population!$G$17</f>
        <v>1.353572504293997</v>
      </c>
      <c r="R44" s="4">
        <v>0</v>
      </c>
      <c r="S44" s="4">
        <v>0</v>
      </c>
      <c r="T44" s="4">
        <v>0</v>
      </c>
      <c r="U44" s="51">
        <f>Navigation!L10*Navigation!$B$2*Population!$G$28/Population!$G$17</f>
        <v>0.68415113806593575</v>
      </c>
      <c r="V44" s="51">
        <f>Navigation!D10*Navigation!$B$2*Population!$G$34/Population!$G$30</f>
        <v>0</v>
      </c>
      <c r="W44" s="4">
        <v>0</v>
      </c>
    </row>
    <row r="45" spans="1:36">
      <c r="A45" s="27"/>
      <c r="B45" t="s">
        <v>102</v>
      </c>
      <c r="C45" t="s">
        <v>230</v>
      </c>
      <c r="D45" t="s">
        <v>95</v>
      </c>
      <c r="E45" t="s">
        <v>231</v>
      </c>
      <c r="F45" s="4">
        <v>0</v>
      </c>
      <c r="G45" s="4">
        <v>0</v>
      </c>
      <c r="H45" s="4">
        <v>0</v>
      </c>
      <c r="I45" s="4">
        <f t="shared" si="0"/>
        <v>0</v>
      </c>
      <c r="J45" s="51">
        <v>0</v>
      </c>
      <c r="K45" s="51">
        <v>0</v>
      </c>
      <c r="L45" s="51">
        <v>0</v>
      </c>
      <c r="M45" s="4">
        <v>0</v>
      </c>
      <c r="N45" s="51">
        <v>0</v>
      </c>
      <c r="P45" s="4">
        <v>0</v>
      </c>
      <c r="Q45" s="51">
        <v>0</v>
      </c>
      <c r="R45" s="4">
        <v>0</v>
      </c>
      <c r="S45" s="4">
        <v>0</v>
      </c>
      <c r="T45" s="4">
        <v>0</v>
      </c>
      <c r="U45" s="51">
        <v>0</v>
      </c>
      <c r="V45" s="51">
        <v>0</v>
      </c>
      <c r="W45" s="4">
        <v>0</v>
      </c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</row>
    <row r="46" spans="1:36">
      <c r="A46" s="27"/>
      <c r="B46" t="s">
        <v>102</v>
      </c>
      <c r="C46" t="s">
        <v>230</v>
      </c>
      <c r="D46" t="s">
        <v>232</v>
      </c>
      <c r="E46" t="s">
        <v>169</v>
      </c>
      <c r="F46" s="4">
        <v>0</v>
      </c>
      <c r="G46" s="4">
        <v>0</v>
      </c>
      <c r="H46" s="4">
        <v>0</v>
      </c>
      <c r="I46" s="4">
        <f t="shared" si="0"/>
        <v>0</v>
      </c>
      <c r="J46" s="51">
        <v>0</v>
      </c>
      <c r="K46" s="51">
        <v>0</v>
      </c>
      <c r="L46" s="51">
        <v>0</v>
      </c>
      <c r="M46" s="4">
        <v>0</v>
      </c>
      <c r="N46" s="51">
        <v>0</v>
      </c>
      <c r="P46" s="4">
        <v>0</v>
      </c>
      <c r="Q46" s="51">
        <v>0</v>
      </c>
      <c r="R46" s="4">
        <v>0</v>
      </c>
      <c r="S46" s="4">
        <v>0</v>
      </c>
      <c r="T46" s="4">
        <v>0</v>
      </c>
      <c r="U46" s="51">
        <v>0</v>
      </c>
      <c r="V46" s="51">
        <v>0</v>
      </c>
      <c r="W46" s="4">
        <v>0</v>
      </c>
    </row>
    <row r="47" spans="1:36">
      <c r="A47" s="27"/>
      <c r="B47" t="s">
        <v>102</v>
      </c>
      <c r="C47" t="s">
        <v>230</v>
      </c>
      <c r="D47" t="s">
        <v>233</v>
      </c>
      <c r="E47" t="s">
        <v>170</v>
      </c>
      <c r="F47" s="4">
        <v>0</v>
      </c>
      <c r="G47" s="4">
        <v>0</v>
      </c>
      <c r="H47" s="4">
        <v>0</v>
      </c>
      <c r="I47" s="4">
        <f t="shared" si="0"/>
        <v>0</v>
      </c>
      <c r="J47" s="51">
        <v>0</v>
      </c>
      <c r="K47" s="51">
        <v>0</v>
      </c>
      <c r="L47" s="51">
        <v>0</v>
      </c>
      <c r="M47" s="4">
        <v>0</v>
      </c>
      <c r="N47" s="51">
        <v>0</v>
      </c>
      <c r="P47" s="4">
        <v>0</v>
      </c>
      <c r="Q47" s="51">
        <v>0</v>
      </c>
      <c r="R47" s="4">
        <v>0</v>
      </c>
      <c r="S47" s="4">
        <v>0</v>
      </c>
      <c r="T47" s="4">
        <v>0</v>
      </c>
      <c r="U47" s="51">
        <v>0</v>
      </c>
      <c r="V47" s="51">
        <v>0</v>
      </c>
      <c r="W47" s="4">
        <v>0</v>
      </c>
    </row>
    <row r="48" spans="1:36">
      <c r="A48" s="27"/>
      <c r="B48" t="s">
        <v>102</v>
      </c>
      <c r="C48" t="s">
        <v>230</v>
      </c>
      <c r="D48" t="s">
        <v>234</v>
      </c>
      <c r="E48" t="s">
        <v>235</v>
      </c>
      <c r="F48" s="4">
        <v>0</v>
      </c>
      <c r="G48" s="4">
        <v>0</v>
      </c>
      <c r="H48" s="4">
        <v>0</v>
      </c>
      <c r="I48" s="4">
        <f t="shared" si="0"/>
        <v>0</v>
      </c>
      <c r="J48" s="51">
        <v>0</v>
      </c>
      <c r="K48" s="51">
        <v>0</v>
      </c>
      <c r="L48" s="51">
        <v>0</v>
      </c>
      <c r="M48" s="4">
        <v>0</v>
      </c>
      <c r="N48" s="51">
        <v>0</v>
      </c>
      <c r="P48" s="4">
        <v>0</v>
      </c>
      <c r="Q48" s="51">
        <v>0</v>
      </c>
      <c r="R48" s="4">
        <v>0</v>
      </c>
      <c r="S48" s="4">
        <v>0</v>
      </c>
      <c r="T48" s="4">
        <v>0</v>
      </c>
      <c r="U48" s="51">
        <v>0</v>
      </c>
      <c r="V48" s="51">
        <v>0</v>
      </c>
      <c r="W48" s="4">
        <v>0</v>
      </c>
    </row>
    <row r="49" spans="1:23">
      <c r="A49" s="27"/>
      <c r="B49" t="s">
        <v>102</v>
      </c>
      <c r="C49" t="s">
        <v>230</v>
      </c>
      <c r="D49" t="s">
        <v>202</v>
      </c>
      <c r="E49" t="s">
        <v>224</v>
      </c>
      <c r="F49" s="4">
        <v>0</v>
      </c>
      <c r="G49" s="4">
        <v>0</v>
      </c>
      <c r="H49" s="4">
        <v>0</v>
      </c>
      <c r="I49" s="4">
        <f t="shared" si="0"/>
        <v>0</v>
      </c>
      <c r="J49" s="51">
        <v>0</v>
      </c>
      <c r="K49" s="51">
        <v>0</v>
      </c>
      <c r="L49" s="51">
        <v>0</v>
      </c>
      <c r="M49" s="4">
        <v>0</v>
      </c>
      <c r="N49" s="51">
        <v>0</v>
      </c>
      <c r="P49" s="4">
        <v>0</v>
      </c>
      <c r="Q49" s="51">
        <v>0</v>
      </c>
      <c r="R49" s="4">
        <v>0</v>
      </c>
      <c r="S49" s="4">
        <v>0</v>
      </c>
      <c r="T49" s="4">
        <v>0</v>
      </c>
      <c r="U49" s="51">
        <v>0</v>
      </c>
      <c r="V49" s="51">
        <v>0</v>
      </c>
      <c r="W49" s="4">
        <v>0</v>
      </c>
    </row>
    <row r="50" spans="1:23">
      <c r="A50" s="73"/>
      <c r="B50" s="73" t="s">
        <v>102</v>
      </c>
      <c r="C50" s="73" t="s">
        <v>230</v>
      </c>
      <c r="D50" s="73" t="s">
        <v>236</v>
      </c>
      <c r="E50" s="73" t="s">
        <v>52</v>
      </c>
      <c r="F50" s="74">
        <f>SUM(F40:F49)</f>
        <v>0.38480999999999999</v>
      </c>
      <c r="G50" s="74">
        <v>0.46300000000000002</v>
      </c>
      <c r="H50" s="74">
        <v>34.138999999999996</v>
      </c>
      <c r="I50" s="74">
        <v>0.35998000000000002</v>
      </c>
      <c r="J50" s="96">
        <f>$M50*Population!$G$53/Population!$G$49</f>
        <v>0.54398785713396125</v>
      </c>
      <c r="K50" s="96">
        <f>I50*Population!$H$46/Population!$H$48</f>
        <v>7.8797320447032415E-2</v>
      </c>
      <c r="L50" s="96">
        <f>$M50*Population!$G$47/Population!$G$49</f>
        <v>0.29048971892421138</v>
      </c>
      <c r="M50" s="74">
        <v>1.034</v>
      </c>
      <c r="N50" s="96">
        <f>$M50*Population!$G$54/Population!$G$49</f>
        <v>0.31247893372048613</v>
      </c>
      <c r="P50" s="74">
        <v>0.16699999999999998</v>
      </c>
      <c r="Q50" s="96">
        <f>Navigation!L4*Navigation!$B$2*Population!$G$23/Population!$G$17</f>
        <v>2.1991601069851003</v>
      </c>
      <c r="R50" s="74">
        <v>0.17100000000000001</v>
      </c>
      <c r="S50" s="74">
        <v>4.2000000000000003E-2</v>
      </c>
      <c r="T50" s="74">
        <v>0</v>
      </c>
      <c r="U50" s="96">
        <f>Navigation!L4*Navigation!$B$2*Population!$G$28/Population!$G$17</f>
        <v>1.1115458427310596</v>
      </c>
      <c r="V50" s="96">
        <f>Navigation!D4*Navigation!$B$2*Population!$G$34/Population!$G$30</f>
        <v>0.11484993297154102</v>
      </c>
      <c r="W50" s="74">
        <v>0</v>
      </c>
    </row>
    <row r="51" spans="1:23" ht="14.65" thickBot="1">
      <c r="A51" s="75"/>
      <c r="B51" s="76"/>
      <c r="C51" s="76"/>
      <c r="D51" s="76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  <c r="Q51" s="77"/>
      <c r="R51" s="77"/>
      <c r="S51" s="77"/>
      <c r="T51" s="77"/>
      <c r="U51" s="77"/>
      <c r="V51" s="77"/>
      <c r="W51" s="77"/>
    </row>
    <row r="52" spans="1:23" ht="14.65" thickTop="1">
      <c r="A52" s="78" t="s">
        <v>241</v>
      </c>
      <c r="B52" t="s">
        <v>102</v>
      </c>
      <c r="C52" t="s">
        <v>230</v>
      </c>
      <c r="D52" s="13" t="s">
        <v>97</v>
      </c>
      <c r="E52" s="13" t="s">
        <v>101</v>
      </c>
      <c r="F52" s="4"/>
      <c r="G52" s="4">
        <v>0</v>
      </c>
      <c r="H52" s="4">
        <v>0</v>
      </c>
      <c r="I52" s="4"/>
      <c r="J52" s="4"/>
      <c r="K52" s="4">
        <v>0</v>
      </c>
      <c r="L52" s="4">
        <v>0</v>
      </c>
      <c r="M52" s="4">
        <v>0</v>
      </c>
      <c r="N52" s="4"/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>
      <c r="A53" s="78"/>
      <c r="B53" t="s">
        <v>102</v>
      </c>
      <c r="C53" t="s">
        <v>230</v>
      </c>
      <c r="D53" s="13" t="s">
        <v>136</v>
      </c>
      <c r="E53" s="13" t="s">
        <v>100</v>
      </c>
      <c r="F53" s="4"/>
      <c r="G53" s="4">
        <v>0</v>
      </c>
      <c r="H53" s="4">
        <v>0</v>
      </c>
      <c r="I53" s="4"/>
      <c r="J53" s="4"/>
      <c r="K53" s="4">
        <v>0</v>
      </c>
      <c r="L53" s="4">
        <v>0</v>
      </c>
      <c r="M53" s="4">
        <v>0</v>
      </c>
      <c r="N53" s="4"/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</row>
    <row r="54" spans="1:23">
      <c r="A54" s="78"/>
      <c r="B54" t="s">
        <v>102</v>
      </c>
      <c r="C54" t="s">
        <v>230</v>
      </c>
      <c r="D54" s="13" t="s">
        <v>192</v>
      </c>
      <c r="E54" s="13" t="s">
        <v>193</v>
      </c>
      <c r="F54" s="4"/>
      <c r="G54" s="4">
        <v>0</v>
      </c>
      <c r="H54" s="4">
        <v>0</v>
      </c>
      <c r="I54" s="4"/>
      <c r="J54" s="4"/>
      <c r="K54" s="4">
        <v>0</v>
      </c>
      <c r="L54" s="4">
        <v>0</v>
      </c>
      <c r="M54" s="4">
        <v>0</v>
      </c>
      <c r="N54" s="4"/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>
      <c r="A55" s="78"/>
      <c r="B55" t="s">
        <v>102</v>
      </c>
      <c r="C55" t="s">
        <v>230</v>
      </c>
      <c r="D55" t="s">
        <v>96</v>
      </c>
      <c r="E55" s="13" t="s">
        <v>99</v>
      </c>
      <c r="F55" s="4"/>
      <c r="G55" s="4">
        <v>1.2869999999999999</v>
      </c>
      <c r="H55" s="4">
        <v>8.0649999999999995</v>
      </c>
      <c r="I55" s="4"/>
      <c r="J55" s="4"/>
      <c r="K55" s="4">
        <v>0</v>
      </c>
      <c r="L55" s="4">
        <v>0</v>
      </c>
      <c r="M55" s="4">
        <v>0</v>
      </c>
      <c r="N55" s="4"/>
      <c r="P55" s="4">
        <v>0.72899999999999998</v>
      </c>
      <c r="Q55" s="4">
        <v>2.274</v>
      </c>
      <c r="R55" s="4">
        <v>0</v>
      </c>
      <c r="S55" s="4">
        <v>0</v>
      </c>
      <c r="T55" s="4">
        <v>0</v>
      </c>
      <c r="U55" s="4">
        <v>11.411</v>
      </c>
      <c r="V55" s="4">
        <v>0</v>
      </c>
      <c r="W55" s="4">
        <v>0</v>
      </c>
    </row>
    <row r="56" spans="1:23">
      <c r="A56" s="78"/>
      <c r="B56" t="s">
        <v>102</v>
      </c>
      <c r="C56" t="s">
        <v>230</v>
      </c>
      <c r="D56" s="70" t="s">
        <v>175</v>
      </c>
      <c r="E56" t="s">
        <v>225</v>
      </c>
      <c r="F56" s="4"/>
      <c r="G56" s="4">
        <v>1.1200000000000001</v>
      </c>
      <c r="H56" s="4">
        <v>8.16</v>
      </c>
      <c r="I56" s="4"/>
      <c r="J56" s="4"/>
      <c r="K56" s="4">
        <v>0</v>
      </c>
      <c r="L56" s="4">
        <v>0</v>
      </c>
      <c r="M56" s="4">
        <v>0</v>
      </c>
      <c r="N56" s="4"/>
      <c r="P56" s="4">
        <v>0</v>
      </c>
      <c r="Q56" s="4">
        <v>5.36</v>
      </c>
      <c r="R56" s="4">
        <v>0</v>
      </c>
      <c r="S56" s="4">
        <v>0</v>
      </c>
      <c r="T56" s="4">
        <v>0</v>
      </c>
      <c r="U56" s="4">
        <v>49.72</v>
      </c>
      <c r="V56" s="4">
        <v>0.76</v>
      </c>
      <c r="W56" s="4">
        <v>0</v>
      </c>
    </row>
    <row r="57" spans="1:23">
      <c r="A57" s="78"/>
      <c r="B57" t="s">
        <v>102</v>
      </c>
      <c r="C57" t="s">
        <v>230</v>
      </c>
      <c r="D57" t="s">
        <v>95</v>
      </c>
      <c r="E57" t="s">
        <v>231</v>
      </c>
      <c r="F57" s="4"/>
      <c r="G57" s="4">
        <v>0</v>
      </c>
      <c r="H57" s="4">
        <v>0</v>
      </c>
      <c r="I57" s="4"/>
      <c r="J57" s="4"/>
      <c r="K57" s="4">
        <v>0</v>
      </c>
      <c r="L57" s="4">
        <v>0</v>
      </c>
      <c r="M57" s="4">
        <v>0</v>
      </c>
      <c r="N57" s="4"/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</row>
    <row r="58" spans="1:23">
      <c r="A58" s="78"/>
      <c r="B58" t="s">
        <v>102</v>
      </c>
      <c r="C58" t="s">
        <v>230</v>
      </c>
      <c r="D58" t="s">
        <v>232</v>
      </c>
      <c r="E58" t="s">
        <v>169</v>
      </c>
      <c r="F58" s="4"/>
      <c r="G58" s="4">
        <v>0</v>
      </c>
      <c r="H58" s="4">
        <v>0</v>
      </c>
      <c r="I58" s="4"/>
      <c r="J58" s="4"/>
      <c r="K58" s="4">
        <v>0</v>
      </c>
      <c r="L58" s="4">
        <v>0</v>
      </c>
      <c r="M58" s="4">
        <v>0</v>
      </c>
      <c r="N58" s="4"/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>
      <c r="A59" s="78"/>
      <c r="B59" t="s">
        <v>102</v>
      </c>
      <c r="C59" t="s">
        <v>230</v>
      </c>
      <c r="D59" t="s">
        <v>233</v>
      </c>
      <c r="E59" t="s">
        <v>170</v>
      </c>
      <c r="F59" s="4"/>
      <c r="G59" s="4">
        <v>0</v>
      </c>
      <c r="H59" s="4">
        <v>0</v>
      </c>
      <c r="I59" s="4"/>
      <c r="J59" s="4"/>
      <c r="K59" s="4">
        <v>0</v>
      </c>
      <c r="L59" s="4">
        <v>0</v>
      </c>
      <c r="M59" s="4">
        <v>0</v>
      </c>
      <c r="N59" s="4"/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>
      <c r="A60" s="78"/>
      <c r="B60" t="s">
        <v>102</v>
      </c>
      <c r="C60" t="s">
        <v>230</v>
      </c>
      <c r="D60" t="s">
        <v>234</v>
      </c>
      <c r="E60" t="s">
        <v>235</v>
      </c>
      <c r="F60" s="4"/>
      <c r="G60" s="4">
        <v>0</v>
      </c>
      <c r="H60" s="4">
        <v>0</v>
      </c>
      <c r="I60" s="4"/>
      <c r="J60" s="4"/>
      <c r="K60" s="4">
        <v>0</v>
      </c>
      <c r="L60" s="4">
        <v>0</v>
      </c>
      <c r="M60" s="4">
        <v>0</v>
      </c>
      <c r="N60" s="4"/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>
      <c r="A61" s="27"/>
      <c r="B61" t="s">
        <v>102</v>
      </c>
      <c r="C61" t="s">
        <v>230</v>
      </c>
      <c r="D61" t="s">
        <v>202</v>
      </c>
      <c r="E61" t="s">
        <v>224</v>
      </c>
      <c r="F61" s="4"/>
      <c r="G61" s="4">
        <v>0</v>
      </c>
      <c r="H61" s="4">
        <v>0</v>
      </c>
      <c r="I61" s="4"/>
      <c r="J61" s="4"/>
      <c r="K61" s="4">
        <v>0</v>
      </c>
      <c r="L61" s="4">
        <v>0</v>
      </c>
      <c r="M61" s="4">
        <v>0</v>
      </c>
      <c r="N61" s="4"/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>
      <c r="A62" s="73"/>
      <c r="B62" s="73" t="s">
        <v>102</v>
      </c>
      <c r="C62" s="73" t="s">
        <v>230</v>
      </c>
      <c r="D62" s="73" t="s">
        <v>236</v>
      </c>
      <c r="E62" s="73" t="s">
        <v>52</v>
      </c>
      <c r="F62" s="74"/>
      <c r="G62" s="74">
        <v>2.407</v>
      </c>
      <c r="H62" s="74">
        <v>16.225000000000001</v>
      </c>
      <c r="I62" s="74"/>
      <c r="J62" s="74"/>
      <c r="K62" s="74">
        <v>0</v>
      </c>
      <c r="L62" s="74">
        <v>0</v>
      </c>
      <c r="M62" s="74">
        <v>0</v>
      </c>
      <c r="N62" s="74"/>
      <c r="P62" s="74">
        <v>0.72899999999999998</v>
      </c>
      <c r="Q62" s="74">
        <v>7.6340000000000003</v>
      </c>
      <c r="R62" s="74">
        <v>0</v>
      </c>
      <c r="S62" s="74">
        <v>0</v>
      </c>
      <c r="T62" s="74">
        <v>0</v>
      </c>
      <c r="U62" s="74">
        <v>61.131</v>
      </c>
      <c r="V62" s="74">
        <v>0.76</v>
      </c>
      <c r="W62" s="74">
        <v>0</v>
      </c>
    </row>
    <row r="63" spans="1:23" ht="14.65" thickBot="1">
      <c r="A63" s="75"/>
      <c r="B63" s="76"/>
      <c r="C63" s="76"/>
      <c r="D63" s="76"/>
      <c r="E63" s="77"/>
      <c r="F63" s="77"/>
      <c r="G63" s="77"/>
      <c r="H63" s="77"/>
      <c r="I63" s="77"/>
      <c r="J63" s="77"/>
      <c r="K63" s="77"/>
      <c r="L63" s="77"/>
      <c r="M63" s="77"/>
      <c r="N63" s="77"/>
      <c r="P63" s="77"/>
      <c r="Q63" s="77"/>
      <c r="R63" s="77"/>
      <c r="S63" s="77"/>
      <c r="T63" s="77"/>
      <c r="U63" s="77"/>
      <c r="V63" s="77"/>
      <c r="W63" s="77"/>
    </row>
    <row r="64" spans="1:23" ht="14.65" thickTop="1">
      <c r="A64" s="71" t="s">
        <v>242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P64" s="72"/>
      <c r="Q64" s="72"/>
      <c r="R64" s="72"/>
      <c r="S64" s="72"/>
      <c r="T64" s="72"/>
      <c r="U64" s="72"/>
      <c r="V64" s="72"/>
      <c r="W64" s="72"/>
    </row>
    <row r="65" spans="1:23">
      <c r="A65" s="27" t="s">
        <v>237</v>
      </c>
      <c r="B65" t="s">
        <v>102</v>
      </c>
      <c r="C65" t="s">
        <v>242</v>
      </c>
      <c r="D65" s="13" t="s">
        <v>97</v>
      </c>
      <c r="E65" s="13" t="s">
        <v>101</v>
      </c>
      <c r="F65" s="4"/>
      <c r="G65" s="4">
        <v>0</v>
      </c>
      <c r="H65" s="4">
        <v>0</v>
      </c>
      <c r="I65" s="4"/>
      <c r="J65" s="4"/>
      <c r="K65" s="4">
        <v>0</v>
      </c>
      <c r="L65" s="4">
        <v>0</v>
      </c>
      <c r="M65" s="4">
        <v>0</v>
      </c>
      <c r="N65" s="4"/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>
      <c r="A66" s="27"/>
      <c r="B66" t="s">
        <v>102</v>
      </c>
      <c r="C66" t="s">
        <v>242</v>
      </c>
      <c r="D66" s="13" t="s">
        <v>136</v>
      </c>
      <c r="E66" s="13" t="s">
        <v>100</v>
      </c>
      <c r="F66" s="4"/>
      <c r="G66" s="4">
        <v>0</v>
      </c>
      <c r="H66" s="4">
        <v>0</v>
      </c>
      <c r="I66" s="4"/>
      <c r="J66" s="4"/>
      <c r="K66" s="4">
        <v>0</v>
      </c>
      <c r="L66" s="4">
        <v>0</v>
      </c>
      <c r="M66" s="4">
        <v>0</v>
      </c>
      <c r="N66" s="4"/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</row>
    <row r="67" spans="1:23">
      <c r="A67" s="27"/>
      <c r="B67" t="s">
        <v>102</v>
      </c>
      <c r="C67" t="s">
        <v>242</v>
      </c>
      <c r="D67" s="13" t="s">
        <v>192</v>
      </c>
      <c r="E67" s="13" t="s">
        <v>193</v>
      </c>
      <c r="F67" s="4"/>
      <c r="G67" s="4">
        <v>0</v>
      </c>
      <c r="H67" s="4">
        <v>0</v>
      </c>
      <c r="I67" s="4"/>
      <c r="J67" s="4"/>
      <c r="K67" s="4">
        <v>0</v>
      </c>
      <c r="L67" s="4">
        <v>0</v>
      </c>
      <c r="M67" s="4">
        <v>0</v>
      </c>
      <c r="N67" s="4"/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</row>
    <row r="68" spans="1:23">
      <c r="A68" s="27"/>
      <c r="B68" t="s">
        <v>102</v>
      </c>
      <c r="C68" t="s">
        <v>242</v>
      </c>
      <c r="D68" t="s">
        <v>96</v>
      </c>
      <c r="E68" s="13" t="s">
        <v>99</v>
      </c>
      <c r="F68" s="4"/>
      <c r="G68" s="4">
        <v>0</v>
      </c>
      <c r="H68" s="4">
        <v>0.51500000000000001</v>
      </c>
      <c r="I68" s="4"/>
      <c r="J68" s="4"/>
      <c r="K68" s="4">
        <v>0</v>
      </c>
      <c r="L68" s="4">
        <v>0.17299999999999999</v>
      </c>
      <c r="M68" s="4">
        <v>6.1219999999999999</v>
      </c>
      <c r="N68" s="4"/>
      <c r="P68" s="4">
        <v>1.7589999999999999</v>
      </c>
      <c r="Q68" s="4">
        <v>0</v>
      </c>
      <c r="R68" s="4">
        <v>3.8330000000000002</v>
      </c>
      <c r="S68" s="4">
        <v>1.9319999999999999</v>
      </c>
      <c r="T68" s="4">
        <v>0.127</v>
      </c>
      <c r="U68" s="4">
        <v>0</v>
      </c>
      <c r="V68" s="4">
        <v>0.51100000000000001</v>
      </c>
      <c r="W68" s="4">
        <v>0</v>
      </c>
    </row>
    <row r="69" spans="1:23">
      <c r="A69" s="27"/>
      <c r="B69" t="s">
        <v>102</v>
      </c>
      <c r="C69" t="s">
        <v>242</v>
      </c>
      <c r="D69" s="70" t="s">
        <v>175</v>
      </c>
      <c r="E69" t="s">
        <v>225</v>
      </c>
      <c r="F69" s="4"/>
      <c r="G69" s="4">
        <v>0</v>
      </c>
      <c r="H69" s="4">
        <v>0</v>
      </c>
      <c r="I69" s="4"/>
      <c r="J69" s="4"/>
      <c r="K69" s="4">
        <v>0</v>
      </c>
      <c r="L69" s="4">
        <v>0</v>
      </c>
      <c r="M69" s="4">
        <v>0</v>
      </c>
      <c r="N69" s="4"/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</row>
    <row r="70" spans="1:23">
      <c r="A70" s="27"/>
      <c r="B70" t="s">
        <v>102</v>
      </c>
      <c r="C70" t="s">
        <v>242</v>
      </c>
      <c r="D70" t="s">
        <v>95</v>
      </c>
      <c r="E70" t="s">
        <v>231</v>
      </c>
      <c r="F70" s="4"/>
      <c r="G70" s="4">
        <v>0</v>
      </c>
      <c r="H70" s="4">
        <v>0</v>
      </c>
      <c r="I70" s="4"/>
      <c r="J70" s="4"/>
      <c r="K70" s="4">
        <v>0</v>
      </c>
      <c r="L70" s="4">
        <v>0</v>
      </c>
      <c r="M70" s="4">
        <v>0</v>
      </c>
      <c r="N70" s="4"/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</row>
    <row r="71" spans="1:23">
      <c r="A71" s="27"/>
      <c r="B71" t="s">
        <v>102</v>
      </c>
      <c r="C71" t="s">
        <v>242</v>
      </c>
      <c r="D71" t="s">
        <v>232</v>
      </c>
      <c r="E71" t="s">
        <v>169</v>
      </c>
      <c r="F71" s="4"/>
      <c r="G71" s="4">
        <v>0</v>
      </c>
      <c r="H71" s="4">
        <v>0</v>
      </c>
      <c r="I71" s="4"/>
      <c r="J71" s="4"/>
      <c r="K71" s="4">
        <v>0</v>
      </c>
      <c r="L71" s="4">
        <v>0</v>
      </c>
      <c r="M71" s="4">
        <v>0</v>
      </c>
      <c r="N71" s="4"/>
      <c r="P71" s="4">
        <v>0.11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</row>
    <row r="72" spans="1:23">
      <c r="A72" s="27"/>
      <c r="B72" t="s">
        <v>102</v>
      </c>
      <c r="C72" t="s">
        <v>242</v>
      </c>
      <c r="D72" t="s">
        <v>233</v>
      </c>
      <c r="E72" t="s">
        <v>170</v>
      </c>
      <c r="F72" s="4"/>
      <c r="G72" s="4">
        <v>0</v>
      </c>
      <c r="H72" s="4">
        <v>0</v>
      </c>
      <c r="I72" s="4"/>
      <c r="J72" s="4"/>
      <c r="K72" s="4">
        <v>0</v>
      </c>
      <c r="L72" s="4">
        <v>0</v>
      </c>
      <c r="M72" s="4">
        <v>0</v>
      </c>
      <c r="N72" s="4"/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</row>
    <row r="73" spans="1:23">
      <c r="A73" s="27"/>
      <c r="B73" t="s">
        <v>102</v>
      </c>
      <c r="C73" t="s">
        <v>242</v>
      </c>
      <c r="D73" t="s">
        <v>234</v>
      </c>
      <c r="E73" t="s">
        <v>235</v>
      </c>
      <c r="F73" s="4"/>
      <c r="G73" s="4">
        <v>0</v>
      </c>
      <c r="H73" s="4">
        <v>0</v>
      </c>
      <c r="I73" s="4"/>
      <c r="J73" s="4"/>
      <c r="K73" s="4">
        <v>0</v>
      </c>
      <c r="L73" s="4">
        <v>0</v>
      </c>
      <c r="M73" s="4">
        <v>0</v>
      </c>
      <c r="N73" s="4"/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</row>
    <row r="74" spans="1:23">
      <c r="A74" s="27"/>
      <c r="B74" t="s">
        <v>102</v>
      </c>
      <c r="C74" t="s">
        <v>242</v>
      </c>
      <c r="D74" t="s">
        <v>202</v>
      </c>
      <c r="E74" t="s">
        <v>224</v>
      </c>
      <c r="F74" s="4"/>
      <c r="G74" s="4">
        <v>0</v>
      </c>
      <c r="H74" s="4">
        <v>2.153</v>
      </c>
      <c r="I74" s="4"/>
      <c r="J74" s="4"/>
      <c r="K74" s="4">
        <v>4.7E-2</v>
      </c>
      <c r="L74" s="4">
        <v>6.0999999999999999E-2</v>
      </c>
      <c r="M74" s="4">
        <v>1.9039999999999999</v>
      </c>
      <c r="N74" s="4"/>
      <c r="P74" s="4">
        <v>7.74</v>
      </c>
      <c r="Q74" s="4">
        <v>0</v>
      </c>
      <c r="R74" s="4">
        <v>4.1619999999999999</v>
      </c>
      <c r="S74" s="4">
        <v>4.0209999999999999</v>
      </c>
      <c r="T74" s="4">
        <v>0.46400000000000002</v>
      </c>
      <c r="U74" s="4">
        <v>0</v>
      </c>
      <c r="V74" s="4">
        <v>0.56499999999999995</v>
      </c>
      <c r="W74" s="4">
        <v>1.663</v>
      </c>
    </row>
    <row r="75" spans="1:23">
      <c r="A75" s="73"/>
      <c r="B75" s="73" t="s">
        <v>102</v>
      </c>
      <c r="C75" s="73" t="s">
        <v>242</v>
      </c>
      <c r="D75" s="73" t="s">
        <v>236</v>
      </c>
      <c r="E75" s="73" t="s">
        <v>52</v>
      </c>
      <c r="F75" s="74"/>
      <c r="G75" s="74">
        <v>0</v>
      </c>
      <c r="H75" s="74">
        <v>2.6680000000000001</v>
      </c>
      <c r="I75" s="74"/>
      <c r="J75" s="74"/>
      <c r="K75" s="74">
        <v>4.7E-2</v>
      </c>
      <c r="L75" s="74">
        <v>0.23399999999999999</v>
      </c>
      <c r="M75" s="74">
        <v>8.0259999999999998</v>
      </c>
      <c r="N75" s="74"/>
      <c r="P75" s="74">
        <v>9.609</v>
      </c>
      <c r="Q75" s="74">
        <v>0</v>
      </c>
      <c r="R75" s="74">
        <v>8.0069999999999997</v>
      </c>
      <c r="S75" s="74">
        <v>5.9529999999999994</v>
      </c>
      <c r="T75" s="74">
        <v>0.59099999999999997</v>
      </c>
      <c r="U75" s="74">
        <v>0</v>
      </c>
      <c r="V75" s="74">
        <v>1.0760000000000001</v>
      </c>
      <c r="W75" s="74">
        <v>1.663</v>
      </c>
    </row>
    <row r="76" spans="1:23" ht="14.65" thickBot="1">
      <c r="A76" s="75"/>
      <c r="B76" s="76"/>
      <c r="C76" s="76"/>
      <c r="D76" s="76"/>
      <c r="E76" s="77"/>
      <c r="F76" s="77"/>
      <c r="G76" s="77"/>
      <c r="H76" s="77"/>
      <c r="I76" s="77"/>
      <c r="J76" s="77"/>
      <c r="K76" s="77"/>
      <c r="L76" s="77"/>
      <c r="M76" s="77"/>
      <c r="N76" s="77"/>
      <c r="P76" s="77"/>
      <c r="Q76" s="77"/>
      <c r="R76" s="77"/>
      <c r="S76" s="77"/>
      <c r="T76" s="77"/>
      <c r="U76" s="77"/>
      <c r="V76" s="77"/>
      <c r="W76" s="77"/>
    </row>
    <row r="77" spans="1:23" ht="14.65" thickTop="1">
      <c r="A77" s="27" t="s">
        <v>238</v>
      </c>
      <c r="B77" t="s">
        <v>102</v>
      </c>
      <c r="C77" t="s">
        <v>242</v>
      </c>
      <c r="D77" s="13" t="s">
        <v>97</v>
      </c>
      <c r="E77" s="13" t="s">
        <v>101</v>
      </c>
      <c r="F77" s="4"/>
      <c r="G77" s="4">
        <v>0</v>
      </c>
      <c r="H77" s="4">
        <v>0</v>
      </c>
      <c r="I77" s="4"/>
      <c r="J77" s="4"/>
      <c r="K77" s="4">
        <v>0</v>
      </c>
      <c r="L77" s="4">
        <v>0</v>
      </c>
      <c r="M77" s="4">
        <v>0</v>
      </c>
      <c r="N77" s="4"/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</row>
    <row r="78" spans="1:23">
      <c r="A78" s="27"/>
      <c r="B78" t="s">
        <v>102</v>
      </c>
      <c r="C78" t="s">
        <v>242</v>
      </c>
      <c r="D78" s="13" t="s">
        <v>136</v>
      </c>
      <c r="E78" s="13" t="s">
        <v>100</v>
      </c>
      <c r="F78" s="4"/>
      <c r="G78" s="4">
        <v>0</v>
      </c>
      <c r="H78" s="4">
        <v>0</v>
      </c>
      <c r="I78" s="4"/>
      <c r="J78" s="4"/>
      <c r="K78" s="4">
        <v>0</v>
      </c>
      <c r="L78" s="4">
        <v>0</v>
      </c>
      <c r="M78" s="4">
        <v>4.4999999999999998E-2</v>
      </c>
      <c r="N78" s="4"/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</row>
    <row r="79" spans="1:23">
      <c r="A79" s="27"/>
      <c r="B79" t="s">
        <v>102</v>
      </c>
      <c r="C79" t="s">
        <v>242</v>
      </c>
      <c r="D79" s="13" t="s">
        <v>192</v>
      </c>
      <c r="E79" s="13" t="s">
        <v>193</v>
      </c>
      <c r="F79" s="4"/>
      <c r="G79" s="4">
        <v>5.7619999999999996</v>
      </c>
      <c r="H79" s="4">
        <v>17.8</v>
      </c>
      <c r="I79" s="4"/>
      <c r="J79" s="4"/>
      <c r="K79" s="4">
        <v>0.44</v>
      </c>
      <c r="L79" s="4">
        <v>0.17399999999999999</v>
      </c>
      <c r="M79" s="4">
        <v>2.0070000000000001</v>
      </c>
      <c r="N79" s="4"/>
      <c r="P79" s="4">
        <v>29.832000000000001</v>
      </c>
      <c r="Q79" s="4">
        <v>12.641999999999999</v>
      </c>
      <c r="R79" s="4">
        <v>12.99</v>
      </c>
      <c r="S79" s="4">
        <v>9.7460000000000004</v>
      </c>
      <c r="T79" s="4">
        <v>16.896999999999998</v>
      </c>
      <c r="U79" s="4">
        <v>4.4290000000000003</v>
      </c>
      <c r="V79" s="4">
        <v>1.0009999999999999</v>
      </c>
      <c r="W79" s="4">
        <v>1.819</v>
      </c>
    </row>
    <row r="80" spans="1:23">
      <c r="A80" s="27"/>
      <c r="B80" t="s">
        <v>102</v>
      </c>
      <c r="C80" t="s">
        <v>242</v>
      </c>
      <c r="D80" t="s">
        <v>96</v>
      </c>
      <c r="E80" s="13" t="s">
        <v>99</v>
      </c>
      <c r="F80" s="4"/>
      <c r="G80" s="4">
        <v>0</v>
      </c>
      <c r="H80" s="4">
        <v>0</v>
      </c>
      <c r="I80" s="4"/>
      <c r="J80" s="4"/>
      <c r="K80" s="4">
        <v>0</v>
      </c>
      <c r="L80" s="4">
        <v>0</v>
      </c>
      <c r="M80" s="4">
        <v>0</v>
      </c>
      <c r="N80" s="4"/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</row>
    <row r="81" spans="1:23">
      <c r="A81" s="27"/>
      <c r="B81" t="s">
        <v>102</v>
      </c>
      <c r="C81" t="s">
        <v>242</v>
      </c>
      <c r="D81" s="70" t="s">
        <v>175</v>
      </c>
      <c r="E81" t="s">
        <v>225</v>
      </c>
      <c r="F81" s="4"/>
      <c r="G81" s="4">
        <v>0</v>
      </c>
      <c r="H81" s="4">
        <v>0</v>
      </c>
      <c r="I81" s="4"/>
      <c r="J81" s="4"/>
      <c r="K81" s="4">
        <v>0</v>
      </c>
      <c r="L81" s="4">
        <v>0</v>
      </c>
      <c r="M81" s="4">
        <v>0</v>
      </c>
      <c r="N81" s="4"/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</row>
    <row r="82" spans="1:23">
      <c r="A82" s="27"/>
      <c r="B82" t="s">
        <v>102</v>
      </c>
      <c r="C82" t="s">
        <v>242</v>
      </c>
      <c r="D82" t="s">
        <v>95</v>
      </c>
      <c r="E82" t="s">
        <v>231</v>
      </c>
      <c r="F82" s="4"/>
      <c r="G82" s="4">
        <v>0</v>
      </c>
      <c r="H82" s="4">
        <v>0</v>
      </c>
      <c r="I82" s="4"/>
      <c r="J82" s="4"/>
      <c r="K82" s="4">
        <v>0</v>
      </c>
      <c r="L82" s="4">
        <v>0</v>
      </c>
      <c r="M82" s="4">
        <v>0</v>
      </c>
      <c r="N82" s="4"/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</row>
    <row r="83" spans="1:23">
      <c r="A83" s="27"/>
      <c r="B83" t="s">
        <v>102</v>
      </c>
      <c r="C83" t="s">
        <v>242</v>
      </c>
      <c r="D83" t="s">
        <v>232</v>
      </c>
      <c r="E83" t="s">
        <v>169</v>
      </c>
      <c r="F83" s="4"/>
      <c r="G83" s="4">
        <v>0</v>
      </c>
      <c r="H83" s="4">
        <v>0</v>
      </c>
      <c r="I83" s="4"/>
      <c r="J83" s="4"/>
      <c r="K83" s="4">
        <v>0</v>
      </c>
      <c r="L83" s="4">
        <v>0</v>
      </c>
      <c r="M83" s="4">
        <v>0</v>
      </c>
      <c r="N83" s="4"/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</row>
    <row r="84" spans="1:23">
      <c r="A84" s="27"/>
      <c r="B84" t="s">
        <v>102</v>
      </c>
      <c r="C84" t="s">
        <v>242</v>
      </c>
      <c r="D84" t="s">
        <v>233</v>
      </c>
      <c r="E84" t="s">
        <v>170</v>
      </c>
      <c r="F84" s="4"/>
      <c r="G84" s="4">
        <v>0</v>
      </c>
      <c r="H84" s="4">
        <v>0</v>
      </c>
      <c r="I84" s="4"/>
      <c r="J84" s="4"/>
      <c r="K84" s="4">
        <v>0</v>
      </c>
      <c r="L84" s="4">
        <v>0</v>
      </c>
      <c r="M84" s="4">
        <v>0</v>
      </c>
      <c r="N84" s="4"/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</row>
    <row r="85" spans="1:23">
      <c r="A85" s="27"/>
      <c r="B85" t="s">
        <v>102</v>
      </c>
      <c r="C85" t="s">
        <v>242</v>
      </c>
      <c r="D85" t="s">
        <v>234</v>
      </c>
      <c r="E85" t="s">
        <v>235</v>
      </c>
      <c r="F85" s="4"/>
      <c r="G85" s="4">
        <v>0</v>
      </c>
      <c r="H85" s="4">
        <v>0</v>
      </c>
      <c r="I85" s="4"/>
      <c r="J85" s="4"/>
      <c r="K85" s="4">
        <v>0</v>
      </c>
      <c r="L85" s="4">
        <v>0</v>
      </c>
      <c r="M85" s="4">
        <v>0</v>
      </c>
      <c r="N85" s="4"/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</row>
    <row r="86" spans="1:23">
      <c r="A86" s="27"/>
      <c r="B86" t="s">
        <v>102</v>
      </c>
      <c r="C86" t="s">
        <v>242</v>
      </c>
      <c r="D86" t="s">
        <v>202</v>
      </c>
      <c r="E86" t="s">
        <v>224</v>
      </c>
      <c r="F86" s="4"/>
      <c r="G86" s="4">
        <v>0</v>
      </c>
      <c r="H86" s="4">
        <v>0</v>
      </c>
      <c r="I86" s="4"/>
      <c r="J86" s="4"/>
      <c r="K86" s="4">
        <v>0</v>
      </c>
      <c r="L86" s="4">
        <v>0</v>
      </c>
      <c r="M86" s="4">
        <v>0</v>
      </c>
      <c r="N86" s="4"/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</row>
    <row r="87" spans="1:23">
      <c r="A87" s="73"/>
      <c r="B87" s="73" t="s">
        <v>102</v>
      </c>
      <c r="C87" s="73" t="s">
        <v>242</v>
      </c>
      <c r="D87" s="73" t="s">
        <v>236</v>
      </c>
      <c r="E87" s="73" t="s">
        <v>52</v>
      </c>
      <c r="F87" s="74"/>
      <c r="G87" s="74">
        <v>5.7619999999999996</v>
      </c>
      <c r="H87" s="74">
        <v>17.8</v>
      </c>
      <c r="I87" s="74"/>
      <c r="J87" s="74"/>
      <c r="K87" s="74">
        <v>0.44</v>
      </c>
      <c r="L87" s="74">
        <v>0.17399999999999999</v>
      </c>
      <c r="M87" s="74">
        <v>2.052</v>
      </c>
      <c r="N87" s="74"/>
      <c r="P87" s="74">
        <v>29.832000000000001</v>
      </c>
      <c r="Q87" s="74">
        <v>12.641999999999999</v>
      </c>
      <c r="R87" s="74">
        <v>12.99</v>
      </c>
      <c r="S87" s="74">
        <v>9.7460000000000004</v>
      </c>
      <c r="T87" s="74">
        <v>16.896999999999998</v>
      </c>
      <c r="U87" s="74">
        <v>4.4290000000000003</v>
      </c>
      <c r="V87" s="74">
        <v>1.0009999999999999</v>
      </c>
      <c r="W87" s="74">
        <v>1.819</v>
      </c>
    </row>
    <row r="88" spans="1:23" ht="14.65" thickBot="1">
      <c r="A88" s="75"/>
      <c r="B88" s="76"/>
      <c r="C88" s="76"/>
      <c r="D88" s="76"/>
      <c r="E88" s="77"/>
      <c r="F88" s="77"/>
      <c r="G88" s="77"/>
      <c r="H88" s="77"/>
      <c r="I88" s="77"/>
      <c r="J88" s="77"/>
      <c r="K88" s="77"/>
      <c r="L88" s="77"/>
      <c r="M88" s="77"/>
      <c r="N88" s="77"/>
      <c r="P88" s="77"/>
      <c r="Q88" s="77"/>
      <c r="R88" s="77"/>
      <c r="S88" s="77"/>
      <c r="T88" s="77"/>
      <c r="U88" s="77"/>
      <c r="V88" s="77"/>
      <c r="W88" s="77"/>
    </row>
    <row r="89" spans="1:23" ht="14.65" thickTop="1">
      <c r="A89" s="27" t="s">
        <v>239</v>
      </c>
      <c r="B89" t="s">
        <v>102</v>
      </c>
      <c r="C89" t="s">
        <v>242</v>
      </c>
      <c r="D89" s="13" t="s">
        <v>97</v>
      </c>
      <c r="E89" s="13" t="s">
        <v>101</v>
      </c>
      <c r="F89" s="4"/>
      <c r="G89" s="4">
        <v>0</v>
      </c>
      <c r="H89" s="4">
        <v>0</v>
      </c>
      <c r="I89" s="4"/>
      <c r="J89" s="4"/>
      <c r="K89" s="4">
        <v>0</v>
      </c>
      <c r="L89" s="4">
        <v>0</v>
      </c>
      <c r="M89" s="4">
        <v>0</v>
      </c>
      <c r="N89" s="4"/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>
      <c r="A90" s="27"/>
      <c r="B90" t="s">
        <v>102</v>
      </c>
      <c r="C90" t="s">
        <v>242</v>
      </c>
      <c r="D90" s="13" t="s">
        <v>136</v>
      </c>
      <c r="E90" s="13" t="s">
        <v>100</v>
      </c>
      <c r="F90" s="4"/>
      <c r="G90" s="4">
        <v>0</v>
      </c>
      <c r="H90" s="4">
        <v>8.7999999999999995E-2</v>
      </c>
      <c r="I90" s="4"/>
      <c r="J90" s="4"/>
      <c r="K90" s="4">
        <v>0</v>
      </c>
      <c r="L90" s="4">
        <v>0</v>
      </c>
      <c r="M90" s="4">
        <v>0</v>
      </c>
      <c r="N90" s="4"/>
      <c r="P90" s="4">
        <v>0</v>
      </c>
      <c r="Q90" s="4">
        <v>0</v>
      </c>
      <c r="R90" s="4">
        <v>4.3999999999999997E-2</v>
      </c>
      <c r="S90" s="4">
        <v>0</v>
      </c>
      <c r="T90" s="4">
        <v>0</v>
      </c>
      <c r="U90" s="4">
        <v>0</v>
      </c>
      <c r="V90" s="4">
        <v>4.3999999999999997E-2</v>
      </c>
      <c r="W90" s="4">
        <v>0</v>
      </c>
    </row>
    <row r="91" spans="1:23">
      <c r="A91" s="27"/>
      <c r="B91" t="s">
        <v>102</v>
      </c>
      <c r="C91" t="s">
        <v>242</v>
      </c>
      <c r="D91" s="13" t="s">
        <v>192</v>
      </c>
      <c r="E91" s="13" t="s">
        <v>193</v>
      </c>
      <c r="F91" s="4"/>
      <c r="G91" s="4">
        <v>0.25800000000000001</v>
      </c>
      <c r="H91" s="4">
        <v>14.568</v>
      </c>
      <c r="I91" s="4"/>
      <c r="J91" s="4"/>
      <c r="K91" s="4">
        <v>0</v>
      </c>
      <c r="L91" s="4">
        <v>0</v>
      </c>
      <c r="M91" s="4">
        <v>0</v>
      </c>
      <c r="N91" s="4"/>
      <c r="P91" s="4">
        <v>1.427</v>
      </c>
      <c r="Q91" s="4">
        <v>0</v>
      </c>
      <c r="R91" s="4">
        <v>1.819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>
      <c r="A92" s="27"/>
      <c r="B92" t="s">
        <v>102</v>
      </c>
      <c r="C92" t="s">
        <v>242</v>
      </c>
      <c r="D92" t="s">
        <v>96</v>
      </c>
      <c r="E92" s="13" t="s">
        <v>99</v>
      </c>
      <c r="F92" s="4"/>
      <c r="G92" s="4">
        <v>0</v>
      </c>
      <c r="H92" s="4">
        <v>0</v>
      </c>
      <c r="I92" s="4"/>
      <c r="J92" s="4"/>
      <c r="K92" s="4">
        <v>0</v>
      </c>
      <c r="L92" s="4">
        <v>0</v>
      </c>
      <c r="M92" s="4">
        <v>0</v>
      </c>
      <c r="N92" s="4"/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>
      <c r="A93" s="27"/>
      <c r="B93" t="s">
        <v>102</v>
      </c>
      <c r="C93" t="s">
        <v>242</v>
      </c>
      <c r="D93" s="70" t="s">
        <v>175</v>
      </c>
      <c r="E93" t="s">
        <v>225</v>
      </c>
      <c r="F93" s="4"/>
      <c r="G93" s="4">
        <v>0</v>
      </c>
      <c r="H93" s="4">
        <v>0</v>
      </c>
      <c r="I93" s="4"/>
      <c r="J93" s="4"/>
      <c r="K93" s="4">
        <v>0</v>
      </c>
      <c r="L93" s="4">
        <v>0</v>
      </c>
      <c r="M93" s="4">
        <v>0</v>
      </c>
      <c r="N93" s="4"/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>
      <c r="A94" s="27"/>
      <c r="B94" t="s">
        <v>102</v>
      </c>
      <c r="C94" t="s">
        <v>242</v>
      </c>
      <c r="D94" t="s">
        <v>95</v>
      </c>
      <c r="E94" t="s">
        <v>231</v>
      </c>
      <c r="F94" s="4"/>
      <c r="G94" s="4">
        <v>0</v>
      </c>
      <c r="H94" s="4">
        <v>0</v>
      </c>
      <c r="I94" s="4"/>
      <c r="J94" s="4"/>
      <c r="K94" s="4">
        <v>0</v>
      </c>
      <c r="L94" s="4">
        <v>0</v>
      </c>
      <c r="M94" s="4">
        <v>0</v>
      </c>
      <c r="N94" s="4"/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>
      <c r="A95" s="27"/>
      <c r="B95" t="s">
        <v>102</v>
      </c>
      <c r="C95" t="s">
        <v>242</v>
      </c>
      <c r="D95" t="s">
        <v>232</v>
      </c>
      <c r="E95" t="s">
        <v>169</v>
      </c>
      <c r="F95" s="4"/>
      <c r="G95" s="4">
        <v>0</v>
      </c>
      <c r="H95" s="4">
        <v>0</v>
      </c>
      <c r="I95" s="4"/>
      <c r="J95" s="4"/>
      <c r="K95" s="4">
        <v>0</v>
      </c>
      <c r="L95" s="4">
        <v>0</v>
      </c>
      <c r="M95" s="4">
        <v>0</v>
      </c>
      <c r="N95" s="4"/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>
      <c r="A96" s="27"/>
      <c r="B96" t="s">
        <v>102</v>
      </c>
      <c r="C96" t="s">
        <v>242</v>
      </c>
      <c r="D96" t="s">
        <v>233</v>
      </c>
      <c r="E96" t="s">
        <v>170</v>
      </c>
      <c r="F96" s="4"/>
      <c r="G96" s="4">
        <v>0</v>
      </c>
      <c r="H96" s="4">
        <v>0</v>
      </c>
      <c r="I96" s="4"/>
      <c r="J96" s="4"/>
      <c r="K96" s="4">
        <v>0</v>
      </c>
      <c r="L96" s="4">
        <v>0</v>
      </c>
      <c r="M96" s="4">
        <v>0</v>
      </c>
      <c r="N96" s="4"/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>
      <c r="A97" s="27"/>
      <c r="B97" t="s">
        <v>102</v>
      </c>
      <c r="C97" t="s">
        <v>242</v>
      </c>
      <c r="D97" t="s">
        <v>234</v>
      </c>
      <c r="E97" t="s">
        <v>235</v>
      </c>
      <c r="F97" s="4"/>
      <c r="G97" s="4">
        <v>0</v>
      </c>
      <c r="H97" s="4">
        <v>0</v>
      </c>
      <c r="I97" s="4"/>
      <c r="J97" s="4"/>
      <c r="K97" s="4">
        <v>0</v>
      </c>
      <c r="L97" s="4">
        <v>0</v>
      </c>
      <c r="M97" s="4">
        <v>0</v>
      </c>
      <c r="N97" s="4"/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</row>
    <row r="98" spans="1:23">
      <c r="A98" s="27"/>
      <c r="B98" t="s">
        <v>102</v>
      </c>
      <c r="C98" t="s">
        <v>242</v>
      </c>
      <c r="D98" t="s">
        <v>202</v>
      </c>
      <c r="E98" t="s">
        <v>224</v>
      </c>
      <c r="F98" s="4"/>
      <c r="G98" s="4">
        <v>0</v>
      </c>
      <c r="H98" s="4">
        <v>0</v>
      </c>
      <c r="I98" s="4"/>
      <c r="J98" s="4"/>
      <c r="K98" s="4">
        <v>0</v>
      </c>
      <c r="L98" s="4">
        <v>0</v>
      </c>
      <c r="M98" s="4">
        <v>0</v>
      </c>
      <c r="N98" s="4"/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</row>
    <row r="99" spans="1:23">
      <c r="A99" s="73"/>
      <c r="B99" s="73" t="s">
        <v>102</v>
      </c>
      <c r="C99" s="73" t="s">
        <v>242</v>
      </c>
      <c r="D99" s="73" t="s">
        <v>236</v>
      </c>
      <c r="E99" s="73" t="s">
        <v>52</v>
      </c>
      <c r="F99" s="74"/>
      <c r="G99" s="74">
        <v>0.25800000000000001</v>
      </c>
      <c r="H99" s="74">
        <v>14.655999999999999</v>
      </c>
      <c r="I99" s="74"/>
      <c r="J99" s="74"/>
      <c r="K99" s="74">
        <v>0</v>
      </c>
      <c r="L99" s="74">
        <v>0</v>
      </c>
      <c r="M99" s="74">
        <v>0</v>
      </c>
      <c r="N99" s="74"/>
      <c r="P99" s="74">
        <v>1.427</v>
      </c>
      <c r="Q99" s="74">
        <v>0</v>
      </c>
      <c r="R99" s="74">
        <v>1.863</v>
      </c>
      <c r="S99" s="74">
        <v>0</v>
      </c>
      <c r="T99" s="74">
        <v>0</v>
      </c>
      <c r="U99" s="74">
        <v>0</v>
      </c>
      <c r="V99" s="74">
        <v>4.3999999999999997E-2</v>
      </c>
      <c r="W99" s="74">
        <v>0</v>
      </c>
    </row>
    <row r="100" spans="1:23" ht="14.65" thickBot="1">
      <c r="A100" s="75"/>
      <c r="B100" s="76"/>
      <c r="C100" s="76"/>
      <c r="D100" s="76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P100" s="77"/>
      <c r="Q100" s="77"/>
      <c r="R100" s="77"/>
      <c r="S100" s="77"/>
      <c r="T100" s="77"/>
      <c r="U100" s="77"/>
      <c r="V100" s="77"/>
      <c r="W100" s="77"/>
    </row>
    <row r="101" spans="1:23" ht="14.65" thickTop="1">
      <c r="A101" s="27" t="s">
        <v>240</v>
      </c>
      <c r="B101" t="s">
        <v>102</v>
      </c>
      <c r="C101" t="s">
        <v>242</v>
      </c>
      <c r="D101" s="13" t="s">
        <v>97</v>
      </c>
      <c r="E101" s="13" t="s">
        <v>101</v>
      </c>
      <c r="F101" s="4"/>
      <c r="G101" s="4">
        <v>0</v>
      </c>
      <c r="H101" s="4">
        <v>0</v>
      </c>
      <c r="I101" s="4"/>
      <c r="J101" s="4"/>
      <c r="K101" s="4">
        <v>0</v>
      </c>
      <c r="L101" s="4">
        <v>0</v>
      </c>
      <c r="M101" s="4">
        <v>0</v>
      </c>
      <c r="N101" s="4"/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</row>
    <row r="102" spans="1:23">
      <c r="A102" s="27"/>
      <c r="B102" t="s">
        <v>102</v>
      </c>
      <c r="C102" t="s">
        <v>242</v>
      </c>
      <c r="D102" s="13" t="s">
        <v>136</v>
      </c>
      <c r="E102" s="13" t="s">
        <v>100</v>
      </c>
      <c r="F102" s="4"/>
      <c r="G102" s="4">
        <v>0</v>
      </c>
      <c r="H102" s="4">
        <v>1.712</v>
      </c>
      <c r="I102" s="4"/>
      <c r="J102" s="4"/>
      <c r="K102" s="4">
        <v>4.4999999999999998E-2</v>
      </c>
      <c r="L102" s="4">
        <v>0</v>
      </c>
      <c r="M102" s="4">
        <v>0</v>
      </c>
      <c r="N102" s="4"/>
      <c r="P102" s="4">
        <v>0.124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</row>
    <row r="103" spans="1:23">
      <c r="A103" s="27"/>
      <c r="B103" t="s">
        <v>102</v>
      </c>
      <c r="C103" t="s">
        <v>242</v>
      </c>
      <c r="D103" s="13" t="s">
        <v>192</v>
      </c>
      <c r="E103" s="13" t="s">
        <v>193</v>
      </c>
      <c r="F103" s="4"/>
      <c r="G103" s="4">
        <v>0</v>
      </c>
      <c r="H103" s="4">
        <v>0</v>
      </c>
      <c r="I103" s="4"/>
      <c r="J103" s="4"/>
      <c r="K103" s="4">
        <v>0</v>
      </c>
      <c r="L103" s="4">
        <v>0</v>
      </c>
      <c r="M103" s="4">
        <v>0</v>
      </c>
      <c r="N103" s="4"/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</row>
    <row r="104" spans="1:23">
      <c r="A104" s="27"/>
      <c r="B104" t="s">
        <v>102</v>
      </c>
      <c r="C104" t="s">
        <v>242</v>
      </c>
      <c r="D104" t="s">
        <v>96</v>
      </c>
      <c r="E104" s="13" t="s">
        <v>99</v>
      </c>
      <c r="F104" s="4"/>
      <c r="G104" s="4">
        <v>0.25700000000000001</v>
      </c>
      <c r="H104" s="4">
        <v>30.588000000000001</v>
      </c>
      <c r="I104" s="4"/>
      <c r="J104" s="4"/>
      <c r="K104" s="4">
        <v>0</v>
      </c>
      <c r="L104" s="4">
        <v>0</v>
      </c>
      <c r="M104" s="4">
        <v>0.874</v>
      </c>
      <c r="N104" s="4"/>
      <c r="P104" s="4">
        <v>4.2999999999999997E-2</v>
      </c>
      <c r="Q104" s="4">
        <v>0</v>
      </c>
      <c r="R104" s="4">
        <v>0.128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</row>
    <row r="105" spans="1:23">
      <c r="A105" s="27"/>
      <c r="B105" t="s">
        <v>102</v>
      </c>
      <c r="C105" t="s">
        <v>242</v>
      </c>
      <c r="D105" s="70" t="s">
        <v>175</v>
      </c>
      <c r="E105" t="s">
        <v>225</v>
      </c>
      <c r="F105" s="4"/>
      <c r="G105" s="4">
        <v>0</v>
      </c>
      <c r="H105" s="4">
        <v>2.16</v>
      </c>
      <c r="I105" s="4"/>
      <c r="J105" s="4"/>
      <c r="K105" s="4">
        <v>0</v>
      </c>
      <c r="L105" s="4">
        <v>0</v>
      </c>
      <c r="M105" s="4">
        <v>0.12</v>
      </c>
      <c r="N105" s="4"/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</row>
    <row r="106" spans="1:23">
      <c r="A106" s="27"/>
      <c r="B106" t="s">
        <v>102</v>
      </c>
      <c r="C106" t="s">
        <v>242</v>
      </c>
      <c r="D106" t="s">
        <v>95</v>
      </c>
      <c r="E106" t="s">
        <v>231</v>
      </c>
      <c r="F106" s="4"/>
      <c r="G106" s="4">
        <v>0</v>
      </c>
      <c r="H106" s="4">
        <v>0</v>
      </c>
      <c r="I106" s="4"/>
      <c r="J106" s="4"/>
      <c r="K106" s="4">
        <v>0</v>
      </c>
      <c r="L106" s="4">
        <v>0</v>
      </c>
      <c r="M106" s="4">
        <v>0</v>
      </c>
      <c r="N106" s="4"/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</row>
    <row r="107" spans="1:23">
      <c r="A107" s="27"/>
      <c r="B107" t="s">
        <v>102</v>
      </c>
      <c r="C107" t="s">
        <v>242</v>
      </c>
      <c r="D107" t="s">
        <v>232</v>
      </c>
      <c r="E107" t="s">
        <v>169</v>
      </c>
      <c r="F107" s="4"/>
      <c r="G107" s="4">
        <v>0</v>
      </c>
      <c r="H107" s="4">
        <v>0</v>
      </c>
      <c r="I107" s="4"/>
      <c r="J107" s="4"/>
      <c r="K107" s="4">
        <v>0</v>
      </c>
      <c r="L107" s="4">
        <v>0</v>
      </c>
      <c r="M107" s="4">
        <v>0</v>
      </c>
      <c r="N107" s="4"/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</row>
    <row r="108" spans="1:23">
      <c r="A108" s="27"/>
      <c r="B108" t="s">
        <v>102</v>
      </c>
      <c r="C108" t="s">
        <v>242</v>
      </c>
      <c r="D108" t="s">
        <v>233</v>
      </c>
      <c r="E108" t="s">
        <v>170</v>
      </c>
      <c r="F108" s="4"/>
      <c r="G108" s="4">
        <v>0</v>
      </c>
      <c r="H108" s="4">
        <v>0</v>
      </c>
      <c r="I108" s="4"/>
      <c r="J108" s="4"/>
      <c r="K108" s="4">
        <v>0</v>
      </c>
      <c r="L108" s="4">
        <v>0</v>
      </c>
      <c r="M108" s="4">
        <v>0</v>
      </c>
      <c r="N108" s="4"/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</row>
    <row r="109" spans="1:23">
      <c r="A109" s="27"/>
      <c r="B109" t="s">
        <v>102</v>
      </c>
      <c r="C109" t="s">
        <v>242</v>
      </c>
      <c r="D109" t="s">
        <v>234</v>
      </c>
      <c r="E109" t="s">
        <v>235</v>
      </c>
      <c r="F109" s="4"/>
      <c r="G109" s="4">
        <v>0</v>
      </c>
      <c r="H109" s="4">
        <v>0</v>
      </c>
      <c r="I109" s="4"/>
      <c r="J109" s="4"/>
      <c r="K109" s="4">
        <v>0</v>
      </c>
      <c r="L109" s="4">
        <v>0</v>
      </c>
      <c r="M109" s="4">
        <v>0</v>
      </c>
      <c r="N109" s="4"/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</row>
    <row r="110" spans="1:23">
      <c r="A110" s="27"/>
      <c r="B110" t="s">
        <v>102</v>
      </c>
      <c r="C110" t="s">
        <v>242</v>
      </c>
      <c r="D110" t="s">
        <v>202</v>
      </c>
      <c r="E110" t="s">
        <v>224</v>
      </c>
      <c r="F110" s="4"/>
      <c r="G110" s="4">
        <v>0</v>
      </c>
      <c r="H110" s="4">
        <v>0</v>
      </c>
      <c r="I110" s="4"/>
      <c r="J110" s="4"/>
      <c r="K110" s="4">
        <v>0</v>
      </c>
      <c r="L110" s="4">
        <v>0</v>
      </c>
      <c r="M110" s="4">
        <v>0</v>
      </c>
      <c r="N110" s="4"/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</row>
    <row r="111" spans="1:23">
      <c r="A111" s="73"/>
      <c r="B111" s="73" t="s">
        <v>102</v>
      </c>
      <c r="C111" s="73" t="s">
        <v>242</v>
      </c>
      <c r="D111" s="73" t="s">
        <v>236</v>
      </c>
      <c r="E111" s="73" t="s">
        <v>52</v>
      </c>
      <c r="F111" s="74"/>
      <c r="G111" s="74">
        <v>0.25700000000000001</v>
      </c>
      <c r="H111" s="74">
        <v>34.460000000000008</v>
      </c>
      <c r="I111" s="74"/>
      <c r="J111" s="74"/>
      <c r="K111" s="74">
        <v>4.4999999999999998E-2</v>
      </c>
      <c r="L111" s="74">
        <v>0</v>
      </c>
      <c r="M111" s="74">
        <v>0.99399999999999999</v>
      </c>
      <c r="N111" s="74"/>
      <c r="P111" s="74">
        <v>0.16699999999999998</v>
      </c>
      <c r="Q111" s="74">
        <v>0</v>
      </c>
      <c r="R111" s="74">
        <v>0.128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</row>
    <row r="112" spans="1:23" ht="14.65" thickBot="1">
      <c r="A112" s="75"/>
      <c r="B112" s="76"/>
      <c r="C112" s="76"/>
      <c r="D112" s="76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P112" s="77"/>
      <c r="Q112" s="77"/>
      <c r="R112" s="77"/>
      <c r="S112" s="77"/>
      <c r="T112" s="77"/>
      <c r="U112" s="77"/>
      <c r="V112" s="77"/>
      <c r="W112" s="77"/>
    </row>
    <row r="113" spans="1:23" ht="14.65" thickTop="1">
      <c r="A113" s="78" t="s">
        <v>241</v>
      </c>
      <c r="B113" t="s">
        <v>102</v>
      </c>
      <c r="C113" t="s">
        <v>242</v>
      </c>
      <c r="D113" s="13" t="s">
        <v>97</v>
      </c>
      <c r="E113" s="13" t="s">
        <v>101</v>
      </c>
      <c r="F113" s="4"/>
      <c r="G113" s="4">
        <v>0</v>
      </c>
      <c r="H113" s="4">
        <v>0</v>
      </c>
      <c r="I113" s="4"/>
      <c r="J113" s="4"/>
      <c r="K113" s="4">
        <v>0</v>
      </c>
      <c r="L113" s="4">
        <v>0</v>
      </c>
      <c r="M113" s="4">
        <v>0</v>
      </c>
      <c r="N113" s="4"/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</row>
    <row r="114" spans="1:23">
      <c r="A114" s="78"/>
      <c r="B114" t="s">
        <v>102</v>
      </c>
      <c r="C114" t="s">
        <v>242</v>
      </c>
      <c r="D114" s="13" t="s">
        <v>136</v>
      </c>
      <c r="E114" s="13" t="s">
        <v>100</v>
      </c>
      <c r="F114" s="4"/>
      <c r="G114" s="4">
        <v>0</v>
      </c>
      <c r="H114" s="4">
        <v>0</v>
      </c>
      <c r="I114" s="4"/>
      <c r="J114" s="4"/>
      <c r="K114" s="4">
        <v>0</v>
      </c>
      <c r="L114" s="4">
        <v>0</v>
      </c>
      <c r="M114" s="4">
        <v>0</v>
      </c>
      <c r="N114" s="4"/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</row>
    <row r="115" spans="1:23">
      <c r="A115" s="78"/>
      <c r="B115" t="s">
        <v>102</v>
      </c>
      <c r="C115" t="s">
        <v>242</v>
      </c>
      <c r="D115" s="13" t="s">
        <v>192</v>
      </c>
      <c r="E115" s="13" t="s">
        <v>193</v>
      </c>
      <c r="F115" s="4"/>
      <c r="G115" s="4">
        <v>0</v>
      </c>
      <c r="H115" s="4">
        <v>0</v>
      </c>
      <c r="I115" s="4"/>
      <c r="J115" s="4"/>
      <c r="K115" s="4">
        <v>0</v>
      </c>
      <c r="L115" s="4">
        <v>0</v>
      </c>
      <c r="M115" s="4">
        <v>0</v>
      </c>
      <c r="N115" s="4"/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</row>
    <row r="116" spans="1:23">
      <c r="A116" s="78"/>
      <c r="B116" t="s">
        <v>102</v>
      </c>
      <c r="C116" t="s">
        <v>242</v>
      </c>
      <c r="D116" t="s">
        <v>96</v>
      </c>
      <c r="E116" s="13" t="s">
        <v>99</v>
      </c>
      <c r="F116" s="4"/>
      <c r="G116" s="4">
        <v>1.33</v>
      </c>
      <c r="H116" s="4">
        <v>8.0220000000000002</v>
      </c>
      <c r="I116" s="4"/>
      <c r="J116" s="4"/>
      <c r="K116" s="4">
        <v>0</v>
      </c>
      <c r="L116" s="4">
        <v>0</v>
      </c>
      <c r="M116" s="4">
        <v>0</v>
      </c>
      <c r="N116" s="4"/>
      <c r="P116" s="4">
        <v>0.68600000000000005</v>
      </c>
      <c r="Q116" s="4">
        <v>2.488</v>
      </c>
      <c r="R116" s="4">
        <v>0</v>
      </c>
      <c r="S116" s="4">
        <v>0</v>
      </c>
      <c r="T116" s="4">
        <v>0</v>
      </c>
      <c r="U116" s="4">
        <v>9.91</v>
      </c>
      <c r="V116" s="4">
        <v>0</v>
      </c>
      <c r="W116" s="4">
        <v>0</v>
      </c>
    </row>
    <row r="117" spans="1:23">
      <c r="A117" s="78"/>
      <c r="B117" t="s">
        <v>102</v>
      </c>
      <c r="C117" t="s">
        <v>242</v>
      </c>
      <c r="D117" s="70" t="s">
        <v>175</v>
      </c>
      <c r="E117" t="s">
        <v>225</v>
      </c>
      <c r="F117" s="4"/>
      <c r="G117" s="4">
        <v>1.28</v>
      </c>
      <c r="H117" s="4">
        <v>7.76</v>
      </c>
      <c r="I117" s="4"/>
      <c r="J117" s="4"/>
      <c r="K117" s="4">
        <v>0</v>
      </c>
      <c r="L117" s="4">
        <v>0</v>
      </c>
      <c r="M117" s="4">
        <v>0</v>
      </c>
      <c r="N117" s="4"/>
      <c r="P117" s="4">
        <v>0</v>
      </c>
      <c r="Q117" s="4">
        <v>5.64</v>
      </c>
      <c r="R117" s="4">
        <v>0</v>
      </c>
      <c r="S117" s="4">
        <v>0</v>
      </c>
      <c r="T117" s="4">
        <v>0</v>
      </c>
      <c r="U117" s="4">
        <v>46.28</v>
      </c>
      <c r="V117" s="4">
        <v>1.32</v>
      </c>
      <c r="W117" s="4">
        <v>0</v>
      </c>
    </row>
    <row r="118" spans="1:23">
      <c r="A118" s="78"/>
      <c r="B118" t="s">
        <v>102</v>
      </c>
      <c r="C118" t="s">
        <v>242</v>
      </c>
      <c r="D118" t="s">
        <v>95</v>
      </c>
      <c r="E118" t="s">
        <v>231</v>
      </c>
      <c r="F118" s="4"/>
      <c r="G118" s="4">
        <v>0</v>
      </c>
      <c r="H118" s="4">
        <v>0</v>
      </c>
      <c r="I118" s="4"/>
      <c r="J118" s="4"/>
      <c r="K118" s="4">
        <v>0</v>
      </c>
      <c r="L118" s="4">
        <v>0</v>
      </c>
      <c r="M118" s="4">
        <v>0</v>
      </c>
      <c r="N118" s="4"/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</row>
    <row r="119" spans="1:23">
      <c r="A119" s="78"/>
      <c r="B119" t="s">
        <v>102</v>
      </c>
      <c r="C119" t="s">
        <v>242</v>
      </c>
      <c r="D119" t="s">
        <v>232</v>
      </c>
      <c r="E119" t="s">
        <v>169</v>
      </c>
      <c r="F119" s="4"/>
      <c r="G119" s="4">
        <v>0</v>
      </c>
      <c r="H119" s="4">
        <v>0</v>
      </c>
      <c r="I119" s="4"/>
      <c r="J119" s="4"/>
      <c r="K119" s="4">
        <v>0</v>
      </c>
      <c r="L119" s="4">
        <v>0</v>
      </c>
      <c r="M119" s="4">
        <v>0</v>
      </c>
      <c r="N119" s="4"/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</row>
    <row r="120" spans="1:23">
      <c r="A120" s="78"/>
      <c r="B120" t="s">
        <v>102</v>
      </c>
      <c r="C120" t="s">
        <v>242</v>
      </c>
      <c r="D120" t="s">
        <v>233</v>
      </c>
      <c r="E120" t="s">
        <v>170</v>
      </c>
      <c r="F120" s="4"/>
      <c r="G120" s="4">
        <v>0</v>
      </c>
      <c r="H120" s="4">
        <v>0</v>
      </c>
      <c r="I120" s="4"/>
      <c r="J120" s="4"/>
      <c r="K120" s="4">
        <v>0</v>
      </c>
      <c r="L120" s="4">
        <v>0</v>
      </c>
      <c r="M120" s="4">
        <v>0</v>
      </c>
      <c r="N120" s="4"/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</row>
    <row r="121" spans="1:23">
      <c r="A121" s="78"/>
      <c r="B121" t="s">
        <v>102</v>
      </c>
      <c r="C121" t="s">
        <v>242</v>
      </c>
      <c r="D121" t="s">
        <v>234</v>
      </c>
      <c r="E121" t="s">
        <v>235</v>
      </c>
      <c r="F121" s="4"/>
      <c r="G121" s="4">
        <v>0</v>
      </c>
      <c r="H121" s="4">
        <v>0</v>
      </c>
      <c r="I121" s="4"/>
      <c r="J121" s="4"/>
      <c r="K121" s="4">
        <v>0</v>
      </c>
      <c r="L121" s="4">
        <v>0</v>
      </c>
      <c r="M121" s="4">
        <v>0</v>
      </c>
      <c r="N121" s="4"/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</row>
    <row r="122" spans="1:23">
      <c r="A122" s="27"/>
      <c r="B122" t="s">
        <v>102</v>
      </c>
      <c r="C122" t="s">
        <v>242</v>
      </c>
      <c r="D122" t="s">
        <v>202</v>
      </c>
      <c r="E122" t="s">
        <v>224</v>
      </c>
      <c r="F122" s="4"/>
      <c r="G122" s="4">
        <v>0</v>
      </c>
      <c r="H122" s="4">
        <v>0</v>
      </c>
      <c r="I122" s="4"/>
      <c r="J122" s="4"/>
      <c r="K122" s="4">
        <v>0</v>
      </c>
      <c r="L122" s="4">
        <v>0</v>
      </c>
      <c r="M122" s="4">
        <v>0</v>
      </c>
      <c r="N122" s="4"/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</row>
    <row r="123" spans="1:23">
      <c r="A123" s="73"/>
      <c r="B123" s="73" t="s">
        <v>102</v>
      </c>
      <c r="C123" s="73" t="s">
        <v>242</v>
      </c>
      <c r="D123" s="73" t="s">
        <v>236</v>
      </c>
      <c r="E123" s="73" t="s">
        <v>52</v>
      </c>
      <c r="F123" s="74"/>
      <c r="G123" s="74">
        <v>2.6100000000000003</v>
      </c>
      <c r="H123" s="74">
        <v>15.782</v>
      </c>
      <c r="I123" s="74"/>
      <c r="J123" s="74"/>
      <c r="K123" s="74">
        <v>0</v>
      </c>
      <c r="L123" s="74">
        <v>0</v>
      </c>
      <c r="M123" s="74">
        <v>0</v>
      </c>
      <c r="N123" s="74"/>
      <c r="P123" s="74">
        <v>0.68600000000000005</v>
      </c>
      <c r="Q123" s="74">
        <v>8.1280000000000001</v>
      </c>
      <c r="R123" s="74">
        <v>0</v>
      </c>
      <c r="S123" s="74">
        <v>0</v>
      </c>
      <c r="T123" s="74">
        <v>0</v>
      </c>
      <c r="U123" s="74">
        <v>56.19</v>
      </c>
      <c r="V123" s="74">
        <v>1.32</v>
      </c>
      <c r="W123" s="74">
        <v>0</v>
      </c>
    </row>
    <row r="124" spans="1:23" ht="14.65" thickBot="1">
      <c r="A124" s="75"/>
      <c r="B124" s="76"/>
      <c r="C124" s="76"/>
      <c r="D124" s="76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P124" s="77"/>
      <c r="Q124" s="77"/>
      <c r="R124" s="77"/>
      <c r="S124" s="77"/>
      <c r="T124" s="77"/>
      <c r="U124" s="77"/>
      <c r="V124" s="77"/>
      <c r="W124" s="77"/>
    </row>
    <row r="125" spans="1:23" ht="14.65" thickTop="1">
      <c r="A125" s="71" t="s">
        <v>243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P125" s="72"/>
      <c r="Q125" s="72"/>
      <c r="R125" s="72"/>
      <c r="S125" s="72"/>
      <c r="T125" s="72"/>
      <c r="U125" s="72"/>
      <c r="V125" s="72"/>
      <c r="W125" s="72"/>
    </row>
    <row r="126" spans="1:23">
      <c r="A126" s="27" t="s">
        <v>237</v>
      </c>
      <c r="B126" t="s">
        <v>102</v>
      </c>
      <c r="C126" t="s">
        <v>243</v>
      </c>
      <c r="D126" s="13" t="s">
        <v>97</v>
      </c>
      <c r="E126" s="13" t="s">
        <v>101</v>
      </c>
      <c r="F126" s="4"/>
      <c r="G126" s="4">
        <v>0</v>
      </c>
      <c r="H126" s="4">
        <v>0</v>
      </c>
      <c r="I126" s="4"/>
      <c r="J126" s="4"/>
      <c r="K126" s="4">
        <v>0</v>
      </c>
      <c r="L126" s="4">
        <v>0</v>
      </c>
      <c r="M126" s="4">
        <v>0</v>
      </c>
      <c r="N126" s="4"/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</row>
    <row r="127" spans="1:23">
      <c r="A127" s="27"/>
      <c r="B127" t="s">
        <v>102</v>
      </c>
      <c r="C127" t="s">
        <v>243</v>
      </c>
      <c r="D127" s="13" t="s">
        <v>136</v>
      </c>
      <c r="E127" s="13" t="s">
        <v>100</v>
      </c>
      <c r="F127" s="4"/>
      <c r="G127" s="4">
        <v>0</v>
      </c>
      <c r="H127" s="4">
        <v>0</v>
      </c>
      <c r="I127" s="4"/>
      <c r="J127" s="4"/>
      <c r="K127" s="4">
        <v>0</v>
      </c>
      <c r="L127" s="4">
        <v>0</v>
      </c>
      <c r="M127" s="4">
        <v>0</v>
      </c>
      <c r="N127" s="4"/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</row>
    <row r="128" spans="1:23">
      <c r="A128" s="27"/>
      <c r="B128" t="s">
        <v>102</v>
      </c>
      <c r="C128" t="s">
        <v>243</v>
      </c>
      <c r="D128" s="13" t="s">
        <v>192</v>
      </c>
      <c r="E128" s="13" t="s">
        <v>193</v>
      </c>
      <c r="F128" s="4"/>
      <c r="G128" s="4">
        <v>0</v>
      </c>
      <c r="H128" s="4">
        <v>0</v>
      </c>
      <c r="I128" s="4"/>
      <c r="J128" s="4"/>
      <c r="K128" s="4">
        <v>0</v>
      </c>
      <c r="L128" s="4">
        <v>0</v>
      </c>
      <c r="M128" s="4">
        <v>0</v>
      </c>
      <c r="N128" s="4"/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</row>
    <row r="129" spans="1:23">
      <c r="A129" s="27"/>
      <c r="B129" t="s">
        <v>102</v>
      </c>
      <c r="C129" t="s">
        <v>243</v>
      </c>
      <c r="D129" t="s">
        <v>96</v>
      </c>
      <c r="E129" s="13" t="s">
        <v>99</v>
      </c>
      <c r="F129" s="4"/>
      <c r="G129" s="4">
        <v>0</v>
      </c>
      <c r="H129" s="4">
        <v>0.56000000000000005</v>
      </c>
      <c r="I129" s="4"/>
      <c r="J129" s="4"/>
      <c r="K129" s="4">
        <v>0</v>
      </c>
      <c r="L129" s="4">
        <v>0.13</v>
      </c>
      <c r="M129" s="4">
        <v>5.3339999999999996</v>
      </c>
      <c r="N129" s="4"/>
      <c r="P129" s="4">
        <v>1.845</v>
      </c>
      <c r="Q129" s="4">
        <v>0</v>
      </c>
      <c r="R129" s="4">
        <v>3.706</v>
      </c>
      <c r="S129" s="4">
        <v>1.722</v>
      </c>
      <c r="T129" s="4">
        <v>0.17</v>
      </c>
      <c r="U129" s="4">
        <v>0</v>
      </c>
      <c r="V129" s="4">
        <v>0.51100000000000001</v>
      </c>
      <c r="W129" s="4">
        <v>0</v>
      </c>
    </row>
    <row r="130" spans="1:23">
      <c r="A130" s="27"/>
      <c r="B130" t="s">
        <v>102</v>
      </c>
      <c r="C130" t="s">
        <v>243</v>
      </c>
      <c r="D130" s="70" t="s">
        <v>175</v>
      </c>
      <c r="E130" t="s">
        <v>225</v>
      </c>
      <c r="F130" s="4"/>
      <c r="G130" s="4">
        <v>0</v>
      </c>
      <c r="H130" s="4">
        <v>0</v>
      </c>
      <c r="I130" s="4"/>
      <c r="J130" s="4"/>
      <c r="K130" s="4">
        <v>0</v>
      </c>
      <c r="L130" s="4">
        <v>0</v>
      </c>
      <c r="M130" s="4">
        <v>0</v>
      </c>
      <c r="N130" s="4"/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</row>
    <row r="131" spans="1:23">
      <c r="A131" s="27"/>
      <c r="B131" t="s">
        <v>102</v>
      </c>
      <c r="C131" t="s">
        <v>243</v>
      </c>
      <c r="D131" t="s">
        <v>95</v>
      </c>
      <c r="E131" t="s">
        <v>231</v>
      </c>
      <c r="F131" s="4"/>
      <c r="G131" s="4">
        <v>0</v>
      </c>
      <c r="H131" s="4">
        <v>0</v>
      </c>
      <c r="I131" s="4"/>
      <c r="J131" s="4"/>
      <c r="K131" s="4">
        <v>0</v>
      </c>
      <c r="L131" s="4">
        <v>0</v>
      </c>
      <c r="M131" s="4">
        <v>0</v>
      </c>
      <c r="N131" s="4"/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</row>
    <row r="132" spans="1:23">
      <c r="A132" s="27"/>
      <c r="B132" t="s">
        <v>102</v>
      </c>
      <c r="C132" t="s">
        <v>243</v>
      </c>
      <c r="D132" t="s">
        <v>232</v>
      </c>
      <c r="E132" t="s">
        <v>169</v>
      </c>
      <c r="F132" s="4"/>
      <c r="G132" s="4">
        <v>0</v>
      </c>
      <c r="H132" s="4">
        <v>0</v>
      </c>
      <c r="I132" s="4"/>
      <c r="J132" s="4"/>
      <c r="K132" s="4">
        <v>0</v>
      </c>
      <c r="L132" s="4">
        <v>0</v>
      </c>
      <c r="M132" s="4">
        <v>0</v>
      </c>
      <c r="N132" s="4"/>
      <c r="P132" s="4">
        <v>0.11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</row>
    <row r="133" spans="1:23">
      <c r="A133" s="27"/>
      <c r="B133" t="s">
        <v>102</v>
      </c>
      <c r="C133" t="s">
        <v>243</v>
      </c>
      <c r="D133" t="s">
        <v>233</v>
      </c>
      <c r="E133" t="s">
        <v>170</v>
      </c>
      <c r="F133" s="4"/>
      <c r="G133" s="4">
        <v>0</v>
      </c>
      <c r="H133" s="4">
        <v>0</v>
      </c>
      <c r="I133" s="4"/>
      <c r="J133" s="4"/>
      <c r="K133" s="4">
        <v>0</v>
      </c>
      <c r="L133" s="4">
        <v>0</v>
      </c>
      <c r="M133" s="4">
        <v>0</v>
      </c>
      <c r="N133" s="4"/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</row>
    <row r="134" spans="1:23">
      <c r="A134" s="27"/>
      <c r="B134" t="s">
        <v>102</v>
      </c>
      <c r="C134" t="s">
        <v>243</v>
      </c>
      <c r="D134" t="s">
        <v>234</v>
      </c>
      <c r="E134" t="s">
        <v>235</v>
      </c>
      <c r="F134" s="4"/>
      <c r="G134" s="4">
        <v>0</v>
      </c>
      <c r="H134" s="4">
        <v>0</v>
      </c>
      <c r="I134" s="4"/>
      <c r="J134" s="4"/>
      <c r="K134" s="4">
        <v>0</v>
      </c>
      <c r="L134" s="4">
        <v>0</v>
      </c>
      <c r="M134" s="4">
        <v>0</v>
      </c>
      <c r="N134" s="4"/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</row>
    <row r="135" spans="1:23">
      <c r="A135" s="27"/>
      <c r="B135" t="s">
        <v>102</v>
      </c>
      <c r="C135" t="s">
        <v>243</v>
      </c>
      <c r="D135" t="s">
        <v>202</v>
      </c>
      <c r="E135" t="s">
        <v>224</v>
      </c>
      <c r="F135" s="4"/>
      <c r="G135" s="4">
        <v>0</v>
      </c>
      <c r="H135" s="4">
        <v>2.1349999999999998</v>
      </c>
      <c r="I135" s="4"/>
      <c r="J135" s="4"/>
      <c r="K135" s="4">
        <v>5.3999999999999999E-2</v>
      </c>
      <c r="L135" s="4">
        <v>6.0999999999999999E-2</v>
      </c>
      <c r="M135" s="4">
        <v>1.7709999999999999</v>
      </c>
      <c r="N135" s="4"/>
      <c r="P135" s="4">
        <v>7.4119999999999999</v>
      </c>
      <c r="Q135" s="4">
        <v>0</v>
      </c>
      <c r="R135" s="4">
        <v>4.2009999999999996</v>
      </c>
      <c r="S135" s="4">
        <v>3.5390000000000001</v>
      </c>
      <c r="T135" s="4">
        <v>0.46400000000000002</v>
      </c>
      <c r="U135" s="4">
        <v>0</v>
      </c>
      <c r="V135" s="4">
        <v>0.54700000000000004</v>
      </c>
      <c r="W135" s="4">
        <v>1.5880000000000001</v>
      </c>
    </row>
    <row r="136" spans="1:23">
      <c r="A136" s="73"/>
      <c r="B136" s="73" t="s">
        <v>102</v>
      </c>
      <c r="C136" s="73" t="s">
        <v>243</v>
      </c>
      <c r="D136" s="73" t="s">
        <v>236</v>
      </c>
      <c r="E136" s="73" t="s">
        <v>52</v>
      </c>
      <c r="F136" s="74"/>
      <c r="G136" s="74">
        <v>0</v>
      </c>
      <c r="H136" s="74">
        <v>2.6949999999999998</v>
      </c>
      <c r="I136" s="74"/>
      <c r="J136" s="74"/>
      <c r="K136" s="74">
        <v>5.3999999999999999E-2</v>
      </c>
      <c r="L136" s="74">
        <v>0.191</v>
      </c>
      <c r="M136" s="74">
        <v>7.1049999999999995</v>
      </c>
      <c r="N136" s="74"/>
      <c r="P136" s="74">
        <v>9.3670000000000009</v>
      </c>
      <c r="Q136" s="74">
        <v>0</v>
      </c>
      <c r="R136" s="74">
        <v>7.92</v>
      </c>
      <c r="S136" s="74">
        <v>5.2610000000000001</v>
      </c>
      <c r="T136" s="74">
        <v>0.63400000000000001</v>
      </c>
      <c r="U136" s="74">
        <v>0</v>
      </c>
      <c r="V136" s="74">
        <v>1.0580000000000001</v>
      </c>
      <c r="W136" s="74">
        <v>1.5880000000000001</v>
      </c>
    </row>
    <row r="137" spans="1:23" ht="14.65" thickBot="1">
      <c r="A137" s="75"/>
      <c r="B137" s="76"/>
      <c r="C137" s="76"/>
      <c r="D137" s="76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P137" s="77"/>
      <c r="Q137" s="77"/>
      <c r="R137" s="77"/>
      <c r="S137" s="77"/>
      <c r="T137" s="77"/>
      <c r="U137" s="77"/>
      <c r="V137" s="77"/>
      <c r="W137" s="77"/>
    </row>
    <row r="138" spans="1:23" ht="14.65" thickTop="1">
      <c r="A138" s="27" t="s">
        <v>238</v>
      </c>
      <c r="B138" t="s">
        <v>102</v>
      </c>
      <c r="C138" t="s">
        <v>243</v>
      </c>
      <c r="D138" s="13" t="s">
        <v>97</v>
      </c>
      <c r="E138" s="13" t="s">
        <v>101</v>
      </c>
      <c r="F138" s="4"/>
      <c r="G138" s="4">
        <v>0</v>
      </c>
      <c r="H138" s="4">
        <v>0</v>
      </c>
      <c r="I138" s="4"/>
      <c r="J138" s="4"/>
      <c r="K138" s="4">
        <v>0</v>
      </c>
      <c r="L138" s="4">
        <v>0</v>
      </c>
      <c r="M138" s="4">
        <v>0</v>
      </c>
      <c r="N138" s="4"/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</row>
    <row r="139" spans="1:23">
      <c r="A139" s="27"/>
      <c r="B139" t="s">
        <v>102</v>
      </c>
      <c r="C139" t="s">
        <v>243</v>
      </c>
      <c r="D139" s="13" t="s">
        <v>136</v>
      </c>
      <c r="E139" s="13" t="s">
        <v>100</v>
      </c>
      <c r="F139" s="4"/>
      <c r="G139" s="4">
        <v>0</v>
      </c>
      <c r="H139" s="4">
        <v>0</v>
      </c>
      <c r="I139" s="4"/>
      <c r="J139" s="4"/>
      <c r="K139" s="4">
        <v>0</v>
      </c>
      <c r="L139" s="4">
        <v>0</v>
      </c>
      <c r="M139" s="4">
        <v>4.4999999999999998E-2</v>
      </c>
      <c r="N139" s="4"/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</row>
    <row r="140" spans="1:23">
      <c r="A140" s="27"/>
      <c r="B140" t="s">
        <v>102</v>
      </c>
      <c r="C140" t="s">
        <v>243</v>
      </c>
      <c r="D140" s="13" t="s">
        <v>192</v>
      </c>
      <c r="E140" s="13" t="s">
        <v>193</v>
      </c>
      <c r="F140" s="4"/>
      <c r="G140" s="4">
        <v>6.02</v>
      </c>
      <c r="H140" s="4">
        <v>16.895</v>
      </c>
      <c r="I140" s="4"/>
      <c r="J140" s="4"/>
      <c r="K140" s="4">
        <v>0.52800000000000002</v>
      </c>
      <c r="L140" s="4">
        <v>8.5000000000000006E-2</v>
      </c>
      <c r="M140" s="4">
        <v>1.65</v>
      </c>
      <c r="N140" s="4"/>
      <c r="P140" s="4">
        <v>28.56</v>
      </c>
      <c r="Q140" s="4">
        <v>11.352</v>
      </c>
      <c r="R140" s="4">
        <v>12.297000000000001</v>
      </c>
      <c r="S140" s="4">
        <v>7.0140000000000002</v>
      </c>
      <c r="T140" s="4">
        <v>15.561</v>
      </c>
      <c r="U140" s="4">
        <v>4.2140000000000004</v>
      </c>
      <c r="V140" s="4">
        <v>1.0009999999999999</v>
      </c>
      <c r="W140" s="4">
        <v>1.5589999999999999</v>
      </c>
    </row>
    <row r="141" spans="1:23">
      <c r="A141" s="27"/>
      <c r="B141" t="s">
        <v>102</v>
      </c>
      <c r="C141" t="s">
        <v>243</v>
      </c>
      <c r="D141" t="s">
        <v>96</v>
      </c>
      <c r="E141" s="13" t="s">
        <v>99</v>
      </c>
      <c r="F141" s="4"/>
      <c r="G141" s="4">
        <v>0</v>
      </c>
      <c r="H141" s="4">
        <v>0</v>
      </c>
      <c r="I141" s="4"/>
      <c r="J141" s="4"/>
      <c r="K141" s="4">
        <v>0</v>
      </c>
      <c r="L141" s="4">
        <v>0</v>
      </c>
      <c r="M141" s="4">
        <v>0</v>
      </c>
      <c r="N141" s="4"/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</row>
    <row r="142" spans="1:23">
      <c r="A142" s="27"/>
      <c r="B142" t="s">
        <v>102</v>
      </c>
      <c r="C142" t="s">
        <v>243</v>
      </c>
      <c r="D142" s="70" t="s">
        <v>175</v>
      </c>
      <c r="E142" t="s">
        <v>225</v>
      </c>
      <c r="F142" s="4"/>
      <c r="G142" s="4">
        <v>0</v>
      </c>
      <c r="H142" s="4">
        <v>0</v>
      </c>
      <c r="I142" s="4"/>
      <c r="J142" s="4"/>
      <c r="K142" s="4">
        <v>0</v>
      </c>
      <c r="L142" s="4">
        <v>0</v>
      </c>
      <c r="M142" s="4">
        <v>0</v>
      </c>
      <c r="N142" s="4"/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</row>
    <row r="143" spans="1:23">
      <c r="A143" s="27"/>
      <c r="B143" t="s">
        <v>102</v>
      </c>
      <c r="C143" t="s">
        <v>243</v>
      </c>
      <c r="D143" t="s">
        <v>95</v>
      </c>
      <c r="E143" t="s">
        <v>231</v>
      </c>
      <c r="F143" s="4"/>
      <c r="G143" s="4">
        <v>0</v>
      </c>
      <c r="H143" s="4">
        <v>0</v>
      </c>
      <c r="I143" s="4"/>
      <c r="J143" s="4"/>
      <c r="K143" s="4">
        <v>0</v>
      </c>
      <c r="L143" s="4">
        <v>0</v>
      </c>
      <c r="M143" s="4">
        <v>0</v>
      </c>
      <c r="N143" s="4"/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</row>
    <row r="144" spans="1:23">
      <c r="A144" s="27"/>
      <c r="B144" t="s">
        <v>102</v>
      </c>
      <c r="C144" t="s">
        <v>243</v>
      </c>
      <c r="D144" t="s">
        <v>232</v>
      </c>
      <c r="E144" t="s">
        <v>169</v>
      </c>
      <c r="F144" s="4"/>
      <c r="G144" s="4">
        <v>0</v>
      </c>
      <c r="H144" s="4">
        <v>0</v>
      </c>
      <c r="I144" s="4"/>
      <c r="J144" s="4"/>
      <c r="K144" s="4">
        <v>0</v>
      </c>
      <c r="L144" s="4">
        <v>0</v>
      </c>
      <c r="M144" s="4">
        <v>0</v>
      </c>
      <c r="N144" s="4"/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</row>
    <row r="145" spans="1:23">
      <c r="A145" s="27"/>
      <c r="B145" t="s">
        <v>102</v>
      </c>
      <c r="C145" t="s">
        <v>243</v>
      </c>
      <c r="D145" t="s">
        <v>233</v>
      </c>
      <c r="E145" t="s">
        <v>170</v>
      </c>
      <c r="F145" s="4"/>
      <c r="G145" s="4">
        <v>0</v>
      </c>
      <c r="H145" s="4">
        <v>0</v>
      </c>
      <c r="I145" s="4"/>
      <c r="J145" s="4"/>
      <c r="K145" s="4">
        <v>0</v>
      </c>
      <c r="L145" s="4">
        <v>0</v>
      </c>
      <c r="M145" s="4">
        <v>0</v>
      </c>
      <c r="N145" s="4"/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</row>
    <row r="146" spans="1:23">
      <c r="A146" s="27"/>
      <c r="B146" t="s">
        <v>102</v>
      </c>
      <c r="C146" t="s">
        <v>243</v>
      </c>
      <c r="D146" t="s">
        <v>234</v>
      </c>
      <c r="E146" t="s">
        <v>235</v>
      </c>
      <c r="F146" s="4"/>
      <c r="G146" s="4">
        <v>0</v>
      </c>
      <c r="H146" s="4">
        <v>0</v>
      </c>
      <c r="I146" s="4"/>
      <c r="J146" s="4"/>
      <c r="K146" s="4">
        <v>0</v>
      </c>
      <c r="L146" s="4">
        <v>0</v>
      </c>
      <c r="M146" s="4">
        <v>0</v>
      </c>
      <c r="N146" s="4"/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</row>
    <row r="147" spans="1:23">
      <c r="A147" s="27"/>
      <c r="B147" t="s">
        <v>102</v>
      </c>
      <c r="C147" t="s">
        <v>243</v>
      </c>
      <c r="D147" t="s">
        <v>202</v>
      </c>
      <c r="E147" t="s">
        <v>224</v>
      </c>
      <c r="F147" s="4"/>
      <c r="G147" s="4">
        <v>0</v>
      </c>
      <c r="H147" s="4">
        <v>0</v>
      </c>
      <c r="I147" s="4"/>
      <c r="J147" s="4"/>
      <c r="K147" s="4">
        <v>0</v>
      </c>
      <c r="L147" s="4">
        <v>0</v>
      </c>
      <c r="M147" s="4">
        <v>0</v>
      </c>
      <c r="N147" s="4"/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</row>
    <row r="148" spans="1:23">
      <c r="A148" s="73"/>
      <c r="B148" s="73" t="s">
        <v>102</v>
      </c>
      <c r="C148" s="73" t="s">
        <v>243</v>
      </c>
      <c r="D148" s="73" t="s">
        <v>236</v>
      </c>
      <c r="E148" s="73" t="s">
        <v>52</v>
      </c>
      <c r="F148" s="74"/>
      <c r="G148" s="74">
        <v>6.02</v>
      </c>
      <c r="H148" s="74">
        <v>16.895</v>
      </c>
      <c r="I148" s="74"/>
      <c r="J148" s="74"/>
      <c r="K148" s="74">
        <v>0.52800000000000002</v>
      </c>
      <c r="L148" s="74">
        <v>8.5000000000000006E-2</v>
      </c>
      <c r="M148" s="74">
        <v>1.6949999999999998</v>
      </c>
      <c r="N148" s="74"/>
      <c r="P148" s="74">
        <v>28.56</v>
      </c>
      <c r="Q148" s="74">
        <v>11.352</v>
      </c>
      <c r="R148" s="74">
        <v>12.297000000000001</v>
      </c>
      <c r="S148" s="74">
        <v>7.0140000000000002</v>
      </c>
      <c r="T148" s="74">
        <v>15.561</v>
      </c>
      <c r="U148" s="74">
        <v>4.2140000000000004</v>
      </c>
      <c r="V148" s="74">
        <v>1.0009999999999999</v>
      </c>
      <c r="W148" s="74">
        <v>1.5589999999999999</v>
      </c>
    </row>
    <row r="149" spans="1:23" ht="14.65" thickBot="1">
      <c r="A149" s="75"/>
      <c r="B149" s="76"/>
      <c r="C149" s="76"/>
      <c r="D149" s="76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</row>
    <row r="150" spans="1:23" ht="14.65" thickTop="1">
      <c r="A150" s="27" t="s">
        <v>239</v>
      </c>
      <c r="B150" t="s">
        <v>102</v>
      </c>
      <c r="C150" t="s">
        <v>243</v>
      </c>
      <c r="D150" s="13" t="s">
        <v>97</v>
      </c>
      <c r="E150" s="13" t="s">
        <v>101</v>
      </c>
      <c r="F150" s="4"/>
      <c r="G150" s="4">
        <v>0</v>
      </c>
      <c r="H150" s="4">
        <v>0</v>
      </c>
      <c r="I150" s="4"/>
      <c r="J150" s="4"/>
      <c r="K150" s="4">
        <v>0</v>
      </c>
      <c r="L150" s="4">
        <v>0</v>
      </c>
      <c r="M150" s="4">
        <v>0</v>
      </c>
      <c r="N150" s="4"/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</row>
    <row r="151" spans="1:23">
      <c r="A151" s="27"/>
      <c r="B151" t="s">
        <v>102</v>
      </c>
      <c r="C151" t="s">
        <v>243</v>
      </c>
      <c r="D151" s="13" t="s">
        <v>136</v>
      </c>
      <c r="E151" s="13" t="s">
        <v>100</v>
      </c>
      <c r="F151" s="4"/>
      <c r="G151" s="4">
        <v>0</v>
      </c>
      <c r="H151" s="4">
        <v>8.7999999999999995E-2</v>
      </c>
      <c r="I151" s="4"/>
      <c r="J151" s="4"/>
      <c r="K151" s="4">
        <v>0</v>
      </c>
      <c r="L151" s="4">
        <v>0</v>
      </c>
      <c r="M151" s="4">
        <v>0</v>
      </c>
      <c r="N151" s="4"/>
      <c r="P151" s="4">
        <v>0</v>
      </c>
      <c r="Q151" s="4">
        <v>0</v>
      </c>
      <c r="R151" s="4">
        <v>8.7999999999999995E-2</v>
      </c>
      <c r="S151" s="4">
        <v>0</v>
      </c>
      <c r="T151" s="4">
        <v>0</v>
      </c>
      <c r="U151" s="4">
        <v>0</v>
      </c>
      <c r="V151" s="4">
        <v>4.3999999999999997E-2</v>
      </c>
      <c r="W151" s="4">
        <v>0</v>
      </c>
    </row>
    <row r="152" spans="1:23">
      <c r="A152" s="27"/>
      <c r="B152" t="s">
        <v>102</v>
      </c>
      <c r="C152" t="s">
        <v>243</v>
      </c>
      <c r="D152" s="13" t="s">
        <v>192</v>
      </c>
      <c r="E152" s="13" t="s">
        <v>193</v>
      </c>
      <c r="F152" s="4"/>
      <c r="G152" s="4">
        <v>0.25800000000000001</v>
      </c>
      <c r="H152" s="4">
        <v>16.594000000000001</v>
      </c>
      <c r="I152" s="4"/>
      <c r="J152" s="4"/>
      <c r="K152" s="4">
        <v>0</v>
      </c>
      <c r="L152" s="4">
        <v>0</v>
      </c>
      <c r="M152" s="4">
        <v>0</v>
      </c>
      <c r="N152" s="4"/>
      <c r="P152" s="4">
        <v>1.385</v>
      </c>
      <c r="Q152" s="4">
        <v>0</v>
      </c>
      <c r="R152" s="4">
        <v>0.82299999999999995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</row>
    <row r="153" spans="1:23">
      <c r="A153" s="27"/>
      <c r="B153" t="s">
        <v>102</v>
      </c>
      <c r="C153" t="s">
        <v>243</v>
      </c>
      <c r="D153" t="s">
        <v>96</v>
      </c>
      <c r="E153" s="13" t="s">
        <v>99</v>
      </c>
      <c r="F153" s="4"/>
      <c r="G153" s="4">
        <v>0</v>
      </c>
      <c r="H153" s="4">
        <v>0</v>
      </c>
      <c r="I153" s="4"/>
      <c r="J153" s="4"/>
      <c r="K153" s="4">
        <v>0</v>
      </c>
      <c r="L153" s="4">
        <v>0</v>
      </c>
      <c r="M153" s="4">
        <v>0</v>
      </c>
      <c r="N153" s="4"/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</row>
    <row r="154" spans="1:23">
      <c r="A154" s="27"/>
      <c r="B154" t="s">
        <v>102</v>
      </c>
      <c r="C154" t="s">
        <v>243</v>
      </c>
      <c r="D154" s="70" t="s">
        <v>175</v>
      </c>
      <c r="E154" t="s">
        <v>225</v>
      </c>
      <c r="F154" s="4"/>
      <c r="G154" s="4">
        <v>0</v>
      </c>
      <c r="H154" s="4">
        <v>0</v>
      </c>
      <c r="I154" s="4"/>
      <c r="J154" s="4"/>
      <c r="K154" s="4">
        <v>0</v>
      </c>
      <c r="L154" s="4">
        <v>0</v>
      </c>
      <c r="M154" s="4">
        <v>0</v>
      </c>
      <c r="N154" s="4"/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</row>
    <row r="155" spans="1:23">
      <c r="A155" s="27"/>
      <c r="B155" t="s">
        <v>102</v>
      </c>
      <c r="C155" t="s">
        <v>243</v>
      </c>
      <c r="D155" t="s">
        <v>95</v>
      </c>
      <c r="E155" t="s">
        <v>231</v>
      </c>
      <c r="F155" s="4"/>
      <c r="G155" s="4">
        <v>0</v>
      </c>
      <c r="H155" s="4">
        <v>0</v>
      </c>
      <c r="I155" s="4"/>
      <c r="J155" s="4"/>
      <c r="K155" s="4">
        <v>0</v>
      </c>
      <c r="L155" s="4">
        <v>0</v>
      </c>
      <c r="M155" s="4">
        <v>0</v>
      </c>
      <c r="N155" s="4"/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</row>
    <row r="156" spans="1:23">
      <c r="A156" s="27"/>
      <c r="B156" t="s">
        <v>102</v>
      </c>
      <c r="C156" t="s">
        <v>243</v>
      </c>
      <c r="D156" t="s">
        <v>232</v>
      </c>
      <c r="E156" t="s">
        <v>169</v>
      </c>
      <c r="F156" s="4"/>
      <c r="G156" s="4">
        <v>0</v>
      </c>
      <c r="H156" s="4">
        <v>0</v>
      </c>
      <c r="I156" s="4"/>
      <c r="J156" s="4"/>
      <c r="K156" s="4">
        <v>0</v>
      </c>
      <c r="L156" s="4">
        <v>0</v>
      </c>
      <c r="M156" s="4">
        <v>0</v>
      </c>
      <c r="N156" s="4"/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</row>
    <row r="157" spans="1:23">
      <c r="A157" s="27"/>
      <c r="B157" t="s">
        <v>102</v>
      </c>
      <c r="C157" t="s">
        <v>243</v>
      </c>
      <c r="D157" t="s">
        <v>233</v>
      </c>
      <c r="E157" t="s">
        <v>170</v>
      </c>
      <c r="F157" s="4"/>
      <c r="G157" s="4">
        <v>0</v>
      </c>
      <c r="H157" s="4">
        <v>0</v>
      </c>
      <c r="I157" s="4"/>
      <c r="J157" s="4"/>
      <c r="K157" s="4">
        <v>0</v>
      </c>
      <c r="L157" s="4">
        <v>0</v>
      </c>
      <c r="M157" s="4">
        <v>0</v>
      </c>
      <c r="N157" s="4"/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</row>
    <row r="158" spans="1:23">
      <c r="A158" s="27"/>
      <c r="B158" t="s">
        <v>102</v>
      </c>
      <c r="C158" t="s">
        <v>243</v>
      </c>
      <c r="D158" t="s">
        <v>234</v>
      </c>
      <c r="E158" t="s">
        <v>235</v>
      </c>
      <c r="F158" s="4"/>
      <c r="G158" s="4">
        <v>0</v>
      </c>
      <c r="H158" s="4">
        <v>0</v>
      </c>
      <c r="I158" s="4"/>
      <c r="J158" s="4"/>
      <c r="K158" s="4">
        <v>0</v>
      </c>
      <c r="L158" s="4">
        <v>0</v>
      </c>
      <c r="M158" s="4">
        <v>0</v>
      </c>
      <c r="N158" s="4"/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</row>
    <row r="159" spans="1:23">
      <c r="A159" s="27"/>
      <c r="B159" t="s">
        <v>102</v>
      </c>
      <c r="C159" t="s">
        <v>243</v>
      </c>
      <c r="D159" t="s">
        <v>202</v>
      </c>
      <c r="E159" t="s">
        <v>224</v>
      </c>
      <c r="F159" s="4"/>
      <c r="G159" s="4">
        <v>0</v>
      </c>
      <c r="H159" s="4">
        <v>0</v>
      </c>
      <c r="I159" s="4"/>
      <c r="J159" s="4"/>
      <c r="K159" s="4">
        <v>0</v>
      </c>
      <c r="L159" s="4">
        <v>0</v>
      </c>
      <c r="M159" s="4">
        <v>0</v>
      </c>
      <c r="N159" s="4"/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</row>
    <row r="160" spans="1:23">
      <c r="A160" s="73"/>
      <c r="B160" s="73" t="s">
        <v>102</v>
      </c>
      <c r="C160" s="73" t="s">
        <v>243</v>
      </c>
      <c r="D160" s="73" t="s">
        <v>236</v>
      </c>
      <c r="E160" s="73" t="s">
        <v>52</v>
      </c>
      <c r="F160" s="74"/>
      <c r="G160" s="74">
        <v>0.25800000000000001</v>
      </c>
      <c r="H160" s="74">
        <v>16.682000000000002</v>
      </c>
      <c r="I160" s="74"/>
      <c r="J160" s="74"/>
      <c r="K160" s="74">
        <v>0</v>
      </c>
      <c r="L160" s="74">
        <v>0</v>
      </c>
      <c r="M160" s="74">
        <v>0</v>
      </c>
      <c r="N160" s="74"/>
      <c r="P160" s="74">
        <v>1.385</v>
      </c>
      <c r="Q160" s="74">
        <v>0</v>
      </c>
      <c r="R160" s="74">
        <v>0.91099999999999992</v>
      </c>
      <c r="S160" s="74">
        <v>0</v>
      </c>
      <c r="T160" s="74">
        <v>0</v>
      </c>
      <c r="U160" s="74">
        <v>0</v>
      </c>
      <c r="V160" s="74">
        <v>4.3999999999999997E-2</v>
      </c>
      <c r="W160" s="74">
        <v>0</v>
      </c>
    </row>
    <row r="161" spans="1:36" ht="14.65" thickBot="1">
      <c r="A161" s="75"/>
      <c r="B161" s="76"/>
      <c r="C161" s="76"/>
      <c r="D161" s="76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P161" s="77"/>
      <c r="Q161" s="77"/>
      <c r="R161" s="77"/>
      <c r="S161" s="77"/>
      <c r="T161" s="77"/>
      <c r="U161" s="77"/>
      <c r="V161" s="77"/>
      <c r="W161" s="77"/>
    </row>
    <row r="162" spans="1:36" ht="14.65" thickTop="1">
      <c r="A162" s="27" t="s">
        <v>240</v>
      </c>
      <c r="B162" t="s">
        <v>102</v>
      </c>
      <c r="C162" t="s">
        <v>243</v>
      </c>
      <c r="D162" s="13" t="s">
        <v>97</v>
      </c>
      <c r="E162" s="13" t="s">
        <v>101</v>
      </c>
      <c r="F162" s="4"/>
      <c r="G162" s="4">
        <v>0</v>
      </c>
      <c r="H162" s="4">
        <v>0</v>
      </c>
      <c r="I162" s="4"/>
      <c r="J162" s="4"/>
      <c r="K162" s="4">
        <v>0</v>
      </c>
      <c r="L162" s="4">
        <v>0</v>
      </c>
      <c r="M162" s="4">
        <v>0</v>
      </c>
      <c r="N162" s="4"/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</row>
    <row r="163" spans="1:36">
      <c r="A163" s="27"/>
      <c r="B163" t="s">
        <v>102</v>
      </c>
      <c r="C163" t="s">
        <v>243</v>
      </c>
      <c r="D163" s="13" t="s">
        <v>136</v>
      </c>
      <c r="E163" s="13" t="s">
        <v>100</v>
      </c>
      <c r="F163" s="4"/>
      <c r="G163" s="4">
        <v>0</v>
      </c>
      <c r="H163" s="4">
        <v>1.712</v>
      </c>
      <c r="I163" s="4"/>
      <c r="J163" s="4"/>
      <c r="K163" s="4">
        <v>8.8999999999999996E-2</v>
      </c>
      <c r="L163" s="4">
        <v>0</v>
      </c>
      <c r="M163" s="4">
        <v>0</v>
      </c>
      <c r="N163" s="4"/>
      <c r="P163" s="4">
        <v>0.124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</row>
    <row r="164" spans="1:36">
      <c r="A164" s="27"/>
      <c r="B164" t="s">
        <v>102</v>
      </c>
      <c r="C164" t="s">
        <v>243</v>
      </c>
      <c r="D164" s="13" t="s">
        <v>192</v>
      </c>
      <c r="E164" s="13" t="s">
        <v>193</v>
      </c>
      <c r="F164" s="4"/>
      <c r="G164" s="4">
        <v>0</v>
      </c>
      <c r="H164" s="4">
        <v>0</v>
      </c>
      <c r="I164" s="4"/>
      <c r="J164" s="4"/>
      <c r="K164" s="4">
        <v>0</v>
      </c>
      <c r="L164" s="4">
        <v>0</v>
      </c>
      <c r="M164" s="4">
        <v>0</v>
      </c>
      <c r="N164" s="4"/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</row>
    <row r="165" spans="1:36">
      <c r="A165" s="27"/>
      <c r="B165" t="s">
        <v>102</v>
      </c>
      <c r="C165" t="s">
        <v>243</v>
      </c>
      <c r="D165" t="s">
        <v>96</v>
      </c>
      <c r="E165" s="13" t="s">
        <v>99</v>
      </c>
      <c r="F165" s="4"/>
      <c r="G165" s="4">
        <v>0.17199999999999999</v>
      </c>
      <c r="H165" s="4">
        <v>30.341999999999999</v>
      </c>
      <c r="I165" s="4"/>
      <c r="J165" s="4"/>
      <c r="K165" s="4">
        <v>4.2999999999999997E-2</v>
      </c>
      <c r="L165" s="4">
        <v>0</v>
      </c>
      <c r="M165" s="4">
        <v>0.74299999999999999</v>
      </c>
      <c r="N165" s="4"/>
      <c r="P165" s="4">
        <v>4.2999999999999997E-2</v>
      </c>
      <c r="Q165" s="4">
        <v>0</v>
      </c>
      <c r="R165" s="4">
        <v>0.21299999999999999</v>
      </c>
      <c r="S165" s="4">
        <v>0.252</v>
      </c>
      <c r="T165" s="4">
        <v>0</v>
      </c>
      <c r="U165" s="4">
        <v>0</v>
      </c>
      <c r="V165" s="4">
        <v>0</v>
      </c>
      <c r="W165" s="4">
        <v>0</v>
      </c>
    </row>
    <row r="166" spans="1:36">
      <c r="A166" s="27"/>
      <c r="B166" t="s">
        <v>102</v>
      </c>
      <c r="C166" t="s">
        <v>243</v>
      </c>
      <c r="D166" s="70" t="s">
        <v>175</v>
      </c>
      <c r="E166" t="s">
        <v>225</v>
      </c>
      <c r="F166" s="4"/>
      <c r="G166" s="4">
        <v>0</v>
      </c>
      <c r="H166" s="4">
        <v>1.72</v>
      </c>
      <c r="I166" s="4"/>
      <c r="J166" s="4"/>
      <c r="K166" s="4">
        <v>0.12</v>
      </c>
      <c r="L166" s="4">
        <v>0</v>
      </c>
      <c r="M166" s="4">
        <v>0.08</v>
      </c>
      <c r="N166" s="4"/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</row>
    <row r="167" spans="1:36">
      <c r="A167" s="27"/>
      <c r="B167" t="s">
        <v>102</v>
      </c>
      <c r="C167" t="s">
        <v>243</v>
      </c>
      <c r="D167" t="s">
        <v>95</v>
      </c>
      <c r="E167" t="s">
        <v>231</v>
      </c>
      <c r="F167" s="4"/>
      <c r="G167" s="4">
        <v>0</v>
      </c>
      <c r="H167" s="4">
        <v>0</v>
      </c>
      <c r="I167" s="4"/>
      <c r="J167" s="4"/>
      <c r="K167" s="4">
        <v>0</v>
      </c>
      <c r="L167" s="4">
        <v>0</v>
      </c>
      <c r="M167" s="4">
        <v>0</v>
      </c>
      <c r="N167" s="4"/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</row>
    <row r="168" spans="1:36">
      <c r="A168" s="27"/>
      <c r="B168" t="s">
        <v>102</v>
      </c>
      <c r="C168" t="s">
        <v>243</v>
      </c>
      <c r="D168" t="s">
        <v>232</v>
      </c>
      <c r="E168" t="s">
        <v>169</v>
      </c>
      <c r="F168" s="4"/>
      <c r="G168" s="4">
        <v>0</v>
      </c>
      <c r="H168" s="4">
        <v>0</v>
      </c>
      <c r="I168" s="4"/>
      <c r="J168" s="4"/>
      <c r="K168" s="4">
        <v>0</v>
      </c>
      <c r="L168" s="4">
        <v>0</v>
      </c>
      <c r="M168" s="4">
        <v>0</v>
      </c>
      <c r="N168" s="4"/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</row>
    <row r="169" spans="1:36">
      <c r="A169" s="27"/>
      <c r="B169" t="s">
        <v>102</v>
      </c>
      <c r="C169" t="s">
        <v>243</v>
      </c>
      <c r="D169" t="s">
        <v>233</v>
      </c>
      <c r="E169" t="s">
        <v>170</v>
      </c>
      <c r="F169" s="4"/>
      <c r="G169" s="4">
        <v>0</v>
      </c>
      <c r="H169" s="4">
        <v>0</v>
      </c>
      <c r="I169" s="4"/>
      <c r="J169" s="4"/>
      <c r="K169" s="4">
        <v>0</v>
      </c>
      <c r="L169" s="4">
        <v>0</v>
      </c>
      <c r="M169" s="4">
        <v>0</v>
      </c>
      <c r="N169" s="4"/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</row>
    <row r="170" spans="1:36">
      <c r="A170" s="27"/>
      <c r="B170" t="s">
        <v>102</v>
      </c>
      <c r="C170" t="s">
        <v>243</v>
      </c>
      <c r="D170" t="s">
        <v>234</v>
      </c>
      <c r="E170" t="s">
        <v>235</v>
      </c>
      <c r="F170" s="4"/>
      <c r="G170" s="4">
        <v>0</v>
      </c>
      <c r="H170" s="4">
        <v>0</v>
      </c>
      <c r="I170" s="4"/>
      <c r="J170" s="4"/>
      <c r="K170" s="4">
        <v>0</v>
      </c>
      <c r="L170" s="4">
        <v>0</v>
      </c>
      <c r="M170" s="4">
        <v>0</v>
      </c>
      <c r="N170" s="4"/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</row>
    <row r="171" spans="1:36">
      <c r="A171" s="27"/>
      <c r="B171" t="s">
        <v>102</v>
      </c>
      <c r="C171" t="s">
        <v>243</v>
      </c>
      <c r="D171" t="s">
        <v>202</v>
      </c>
      <c r="E171" t="s">
        <v>224</v>
      </c>
      <c r="F171" s="4"/>
      <c r="G171" s="4">
        <v>0</v>
      </c>
      <c r="H171" s="4">
        <v>0</v>
      </c>
      <c r="I171" s="4"/>
      <c r="J171" s="4"/>
      <c r="K171" s="4">
        <v>0</v>
      </c>
      <c r="L171" s="4">
        <v>0</v>
      </c>
      <c r="M171" s="4">
        <v>0</v>
      </c>
      <c r="N171" s="4"/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</row>
    <row r="172" spans="1:36">
      <c r="A172" s="73"/>
      <c r="B172" s="73" t="s">
        <v>102</v>
      </c>
      <c r="C172" s="73" t="s">
        <v>243</v>
      </c>
      <c r="D172" s="73" t="s">
        <v>236</v>
      </c>
      <c r="E172" s="73" t="s">
        <v>52</v>
      </c>
      <c r="F172" s="74"/>
      <c r="G172" s="74">
        <v>0.17199999999999999</v>
      </c>
      <c r="H172" s="74">
        <v>33.774000000000001</v>
      </c>
      <c r="I172" s="74"/>
      <c r="J172" s="74"/>
      <c r="K172" s="74">
        <v>0.252</v>
      </c>
      <c r="L172" s="74">
        <v>0</v>
      </c>
      <c r="M172" s="74">
        <v>0.82299999999999995</v>
      </c>
      <c r="N172" s="74"/>
      <c r="P172" s="74">
        <v>0.16699999999999998</v>
      </c>
      <c r="Q172" s="74">
        <v>0</v>
      </c>
      <c r="R172" s="74">
        <v>0.21299999999999999</v>
      </c>
      <c r="S172" s="74">
        <v>0.252</v>
      </c>
      <c r="T172" s="74">
        <v>0</v>
      </c>
      <c r="U172" s="74">
        <v>0</v>
      </c>
      <c r="V172" s="74">
        <v>0</v>
      </c>
      <c r="W172" s="74">
        <v>0</v>
      </c>
    </row>
    <row r="173" spans="1:36" ht="14.65" thickBot="1">
      <c r="A173" s="75"/>
      <c r="B173" s="76"/>
      <c r="C173" s="76"/>
      <c r="D173" s="76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P173" s="77"/>
      <c r="Q173" s="77"/>
      <c r="R173" s="77"/>
      <c r="S173" s="77"/>
      <c r="T173" s="77"/>
      <c r="U173" s="77"/>
      <c r="V173" s="77"/>
      <c r="W173" s="77"/>
    </row>
    <row r="174" spans="1:36" ht="14.65" thickTop="1">
      <c r="A174" s="78" t="s">
        <v>241</v>
      </c>
      <c r="B174" t="s">
        <v>102</v>
      </c>
      <c r="C174" t="s">
        <v>243</v>
      </c>
      <c r="D174" s="13" t="s">
        <v>97</v>
      </c>
      <c r="E174" s="13" t="s">
        <v>101</v>
      </c>
      <c r="F174" s="4"/>
      <c r="G174" s="4">
        <v>0</v>
      </c>
      <c r="H174" s="4">
        <v>0</v>
      </c>
      <c r="I174" s="4"/>
      <c r="J174" s="4"/>
      <c r="K174" s="4">
        <v>0</v>
      </c>
      <c r="L174" s="4">
        <v>0</v>
      </c>
      <c r="M174" s="4">
        <v>0</v>
      </c>
      <c r="N174" s="4"/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</row>
    <row r="175" spans="1:36">
      <c r="A175" s="78"/>
      <c r="B175" t="s">
        <v>102</v>
      </c>
      <c r="C175" t="s">
        <v>243</v>
      </c>
      <c r="D175" s="13" t="s">
        <v>136</v>
      </c>
      <c r="E175" s="13" t="s">
        <v>100</v>
      </c>
      <c r="F175" s="4"/>
      <c r="G175" s="4">
        <v>0</v>
      </c>
      <c r="H175" s="4">
        <v>0</v>
      </c>
      <c r="I175" s="4"/>
      <c r="J175" s="4"/>
      <c r="K175" s="4">
        <v>0</v>
      </c>
      <c r="L175" s="4">
        <v>0</v>
      </c>
      <c r="M175" s="4">
        <v>0</v>
      </c>
      <c r="N175" s="4"/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</row>
    <row r="176" spans="1:36">
      <c r="A176" s="78"/>
      <c r="B176" t="s">
        <v>102</v>
      </c>
      <c r="C176" t="s">
        <v>243</v>
      </c>
      <c r="D176" s="13" t="s">
        <v>192</v>
      </c>
      <c r="E176" s="13" t="s">
        <v>193</v>
      </c>
      <c r="F176" s="4"/>
      <c r="G176" s="4">
        <v>0</v>
      </c>
      <c r="H176" s="4">
        <v>0</v>
      </c>
      <c r="I176" s="4"/>
      <c r="J176" s="4"/>
      <c r="K176" s="4">
        <v>0</v>
      </c>
      <c r="L176" s="4">
        <v>0</v>
      </c>
      <c r="M176" s="4">
        <v>0</v>
      </c>
      <c r="N176" s="4"/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</row>
    <row r="177" spans="1:36">
      <c r="A177" s="78"/>
      <c r="B177" t="s">
        <v>102</v>
      </c>
      <c r="C177" t="s">
        <v>243</v>
      </c>
      <c r="D177" t="s">
        <v>96</v>
      </c>
      <c r="E177" s="13" t="s">
        <v>99</v>
      </c>
      <c r="F177" s="4"/>
      <c r="G177" s="4">
        <v>1.373</v>
      </c>
      <c r="H177" s="4">
        <v>6.3789999999999996</v>
      </c>
      <c r="I177" s="4"/>
      <c r="J177" s="4"/>
      <c r="K177" s="4">
        <v>0</v>
      </c>
      <c r="L177" s="4">
        <v>0</v>
      </c>
      <c r="M177" s="4">
        <v>0.13100000000000001</v>
      </c>
      <c r="N177" s="4"/>
      <c r="P177" s="4">
        <v>0.68600000000000005</v>
      </c>
      <c r="Q177" s="4">
        <v>2.96</v>
      </c>
      <c r="R177" s="4">
        <v>0</v>
      </c>
      <c r="S177" s="4">
        <v>0</v>
      </c>
      <c r="T177" s="4">
        <v>0</v>
      </c>
      <c r="U177" s="4">
        <v>9.8239999999999998</v>
      </c>
      <c r="V177" s="4">
        <v>0</v>
      </c>
      <c r="W177" s="4">
        <v>0</v>
      </c>
    </row>
    <row r="178" spans="1:36">
      <c r="A178" s="78"/>
      <c r="B178" t="s">
        <v>102</v>
      </c>
      <c r="C178" t="s">
        <v>243</v>
      </c>
      <c r="D178" s="70" t="s">
        <v>175</v>
      </c>
      <c r="E178" t="s">
        <v>225</v>
      </c>
      <c r="F178" s="4"/>
      <c r="G178" s="4">
        <v>1.08</v>
      </c>
      <c r="H178" s="4">
        <v>7.28</v>
      </c>
      <c r="I178" s="4"/>
      <c r="J178" s="4"/>
      <c r="K178" s="4">
        <v>0</v>
      </c>
      <c r="L178" s="4">
        <v>0</v>
      </c>
      <c r="M178" s="4">
        <v>0</v>
      </c>
      <c r="N178" s="4"/>
      <c r="P178" s="4">
        <v>0</v>
      </c>
      <c r="Q178" s="4">
        <v>5.12</v>
      </c>
      <c r="R178" s="4">
        <v>0</v>
      </c>
      <c r="S178" s="4">
        <v>0</v>
      </c>
      <c r="T178" s="4">
        <v>0</v>
      </c>
      <c r="U178" s="4">
        <v>40.119999999999997</v>
      </c>
      <c r="V178" s="4">
        <v>2.04</v>
      </c>
      <c r="W178" s="4">
        <v>0</v>
      </c>
    </row>
    <row r="179" spans="1:36">
      <c r="A179" s="78"/>
      <c r="B179" t="s">
        <v>102</v>
      </c>
      <c r="C179" t="s">
        <v>243</v>
      </c>
      <c r="D179" t="s">
        <v>95</v>
      </c>
      <c r="E179" t="s">
        <v>231</v>
      </c>
      <c r="F179" s="4"/>
      <c r="G179" s="4">
        <v>0</v>
      </c>
      <c r="H179" s="4">
        <v>0</v>
      </c>
      <c r="I179" s="4"/>
      <c r="J179" s="4"/>
      <c r="K179" s="4">
        <v>0</v>
      </c>
      <c r="L179" s="4">
        <v>0</v>
      </c>
      <c r="M179" s="4">
        <v>0</v>
      </c>
      <c r="N179" s="4"/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</row>
    <row r="180" spans="1:36">
      <c r="A180" s="78"/>
      <c r="B180" t="s">
        <v>102</v>
      </c>
      <c r="C180" t="s">
        <v>243</v>
      </c>
      <c r="D180" t="s">
        <v>232</v>
      </c>
      <c r="E180" t="s">
        <v>169</v>
      </c>
      <c r="F180" s="4"/>
      <c r="G180" s="4">
        <v>0</v>
      </c>
      <c r="H180" s="4">
        <v>0</v>
      </c>
      <c r="I180" s="4"/>
      <c r="J180" s="4"/>
      <c r="K180" s="4">
        <v>0</v>
      </c>
      <c r="L180" s="4">
        <v>0</v>
      </c>
      <c r="M180" s="4">
        <v>0</v>
      </c>
      <c r="N180" s="4"/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</row>
    <row r="181" spans="1:36">
      <c r="A181" s="78"/>
      <c r="B181" t="s">
        <v>102</v>
      </c>
      <c r="C181" t="s">
        <v>243</v>
      </c>
      <c r="D181" t="s">
        <v>233</v>
      </c>
      <c r="E181" t="s">
        <v>170</v>
      </c>
      <c r="F181" s="4"/>
      <c r="G181" s="4">
        <v>0</v>
      </c>
      <c r="H181" s="4">
        <v>0</v>
      </c>
      <c r="I181" s="4"/>
      <c r="J181" s="4"/>
      <c r="K181" s="4">
        <v>0</v>
      </c>
      <c r="L181" s="4">
        <v>0</v>
      </c>
      <c r="M181" s="4">
        <v>0</v>
      </c>
      <c r="N181" s="4"/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</row>
    <row r="182" spans="1:36">
      <c r="A182" s="78"/>
      <c r="B182" t="s">
        <v>102</v>
      </c>
      <c r="C182" t="s">
        <v>243</v>
      </c>
      <c r="D182" t="s">
        <v>234</v>
      </c>
      <c r="E182" t="s">
        <v>235</v>
      </c>
      <c r="F182" s="4"/>
      <c r="G182" s="4">
        <v>0</v>
      </c>
      <c r="H182" s="4">
        <v>0</v>
      </c>
      <c r="I182" s="4"/>
      <c r="J182" s="4"/>
      <c r="K182" s="4">
        <v>0</v>
      </c>
      <c r="L182" s="4">
        <v>0</v>
      </c>
      <c r="M182" s="4">
        <v>0</v>
      </c>
      <c r="N182" s="4"/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</row>
    <row r="183" spans="1:36">
      <c r="A183" s="27"/>
      <c r="B183" t="s">
        <v>102</v>
      </c>
      <c r="C183" t="s">
        <v>243</v>
      </c>
      <c r="D183" t="s">
        <v>202</v>
      </c>
      <c r="E183" t="s">
        <v>224</v>
      </c>
      <c r="F183" s="4"/>
      <c r="G183" s="4">
        <v>0</v>
      </c>
      <c r="H183" s="4">
        <v>0</v>
      </c>
      <c r="I183" s="4"/>
      <c r="J183" s="4"/>
      <c r="K183" s="4">
        <v>0</v>
      </c>
      <c r="L183" s="4">
        <v>0</v>
      </c>
      <c r="M183" s="4">
        <v>0</v>
      </c>
      <c r="N183" s="4"/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</row>
    <row r="184" spans="1:36">
      <c r="A184" s="73"/>
      <c r="B184" s="73" t="s">
        <v>102</v>
      </c>
      <c r="C184" s="73" t="s">
        <v>243</v>
      </c>
      <c r="D184" s="73" t="s">
        <v>236</v>
      </c>
      <c r="E184" s="73" t="s">
        <v>52</v>
      </c>
      <c r="F184" s="74"/>
      <c r="G184" s="74">
        <v>2.4530000000000003</v>
      </c>
      <c r="H184" s="74">
        <v>13.658999999999999</v>
      </c>
      <c r="I184" s="74"/>
      <c r="J184" s="74"/>
      <c r="K184" s="74">
        <v>0</v>
      </c>
      <c r="L184" s="74">
        <v>0</v>
      </c>
      <c r="M184" s="74">
        <v>0.13100000000000001</v>
      </c>
      <c r="N184" s="74"/>
      <c r="P184" s="74">
        <v>0.68600000000000005</v>
      </c>
      <c r="Q184" s="74">
        <v>8.08</v>
      </c>
      <c r="R184" s="74">
        <v>0</v>
      </c>
      <c r="S184" s="74">
        <v>0</v>
      </c>
      <c r="T184" s="74">
        <v>0</v>
      </c>
      <c r="U184" s="74">
        <v>49.943999999999996</v>
      </c>
      <c r="V184" s="74">
        <v>2.04</v>
      </c>
      <c r="W184" s="74">
        <v>0</v>
      </c>
    </row>
    <row r="185" spans="1:36" ht="14.65" thickBot="1">
      <c r="A185" s="78"/>
      <c r="B185" s="79"/>
      <c r="C185" s="79"/>
      <c r="D185" s="79"/>
      <c r="E185" s="77"/>
      <c r="F185" s="79"/>
      <c r="G185" s="79"/>
      <c r="H185" s="79"/>
      <c r="I185" s="79"/>
      <c r="J185" s="80"/>
      <c r="K185" s="80"/>
      <c r="L185" s="80"/>
      <c r="M185" s="79"/>
      <c r="N185" s="80"/>
      <c r="P185" s="77"/>
      <c r="Q185" s="77"/>
      <c r="R185" s="77"/>
      <c r="S185" s="77"/>
      <c r="T185" s="77"/>
      <c r="U185" s="77"/>
      <c r="V185" s="77"/>
      <c r="W185" s="77"/>
    </row>
    <row r="186" spans="1:36" s="81" customFormat="1" ht="14.65" thickTop="1">
      <c r="A186" s="79"/>
      <c r="B186" s="79"/>
      <c r="C186" s="79"/>
      <c r="D186" s="79"/>
      <c r="E186" s="79"/>
      <c r="G186" s="79"/>
      <c r="H186" s="79"/>
      <c r="K186" s="79"/>
      <c r="L186" s="79"/>
      <c r="M186" s="79"/>
      <c r="P186"/>
      <c r="Q186"/>
      <c r="R186"/>
      <c r="S186"/>
      <c r="T186"/>
      <c r="U186"/>
      <c r="V186"/>
      <c r="W186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2" tint="-9.9978637043366805E-2"/>
  </sheetPr>
  <dimension ref="A1:B39"/>
  <sheetViews>
    <sheetView workbookViewId="0">
      <selection activeCell="F29" sqref="F29"/>
    </sheetView>
  </sheetViews>
  <sheetFormatPr defaultRowHeight="14.25"/>
  <cols>
    <col min="2" max="2" width="15.3984375" bestFit="1" customWidth="1"/>
  </cols>
  <sheetData>
    <row r="1" spans="1:2">
      <c r="A1" s="27" t="s">
        <v>285</v>
      </c>
    </row>
    <row r="2" spans="1:2">
      <c r="A2" s="87" t="s">
        <v>247</v>
      </c>
      <c r="B2" s="93" t="s">
        <v>0</v>
      </c>
    </row>
    <row r="3" spans="1:2">
      <c r="A3" s="88" t="s">
        <v>127</v>
      </c>
      <c r="B3" s="88" t="s">
        <v>248</v>
      </c>
    </row>
    <row r="4" spans="1:2">
      <c r="A4" s="89" t="s">
        <v>1</v>
      </c>
      <c r="B4" s="89" t="s">
        <v>249</v>
      </c>
    </row>
    <row r="5" spans="1:2">
      <c r="A5" s="89" t="s">
        <v>128</v>
      </c>
      <c r="B5" s="89" t="s">
        <v>250</v>
      </c>
    </row>
    <row r="6" spans="1:2">
      <c r="A6" s="89" t="s">
        <v>2</v>
      </c>
      <c r="B6" s="89" t="s">
        <v>251</v>
      </c>
    </row>
    <row r="7" spans="1:2">
      <c r="A7" s="89" t="s">
        <v>3</v>
      </c>
      <c r="B7" s="89" t="s">
        <v>252</v>
      </c>
    </row>
    <row r="8" spans="1:2">
      <c r="A8" s="90" t="s">
        <v>4</v>
      </c>
      <c r="B8" s="91" t="s">
        <v>253</v>
      </c>
    </row>
    <row r="9" spans="1:2">
      <c r="A9" s="89" t="s">
        <v>5</v>
      </c>
      <c r="B9" s="89" t="s">
        <v>254</v>
      </c>
    </row>
    <row r="10" spans="1:2">
      <c r="A10" s="89" t="s">
        <v>6</v>
      </c>
      <c r="B10" s="89" t="s">
        <v>255</v>
      </c>
    </row>
    <row r="11" spans="1:2">
      <c r="A11" s="89" t="s">
        <v>7</v>
      </c>
      <c r="B11" s="89" t="s">
        <v>256</v>
      </c>
    </row>
    <row r="12" spans="1:2">
      <c r="A12" s="89" t="s">
        <v>8</v>
      </c>
      <c r="B12" s="89" t="s">
        <v>257</v>
      </c>
    </row>
    <row r="13" spans="1:2">
      <c r="A13" s="89" t="s">
        <v>9</v>
      </c>
      <c r="B13" s="89" t="s">
        <v>258</v>
      </c>
    </row>
    <row r="14" spans="1:2">
      <c r="A14" s="89" t="s">
        <v>110</v>
      </c>
      <c r="B14" s="89" t="s">
        <v>259</v>
      </c>
    </row>
    <row r="15" spans="1:2">
      <c r="A15" s="89" t="s">
        <v>10</v>
      </c>
      <c r="B15" s="89" t="s">
        <v>260</v>
      </c>
    </row>
    <row r="16" spans="1:2">
      <c r="A16" s="89" t="s">
        <v>11</v>
      </c>
      <c r="B16" s="89" t="s">
        <v>261</v>
      </c>
    </row>
    <row r="17" spans="1:2">
      <c r="A17" s="89" t="s">
        <v>12</v>
      </c>
      <c r="B17" s="89" t="s">
        <v>262</v>
      </c>
    </row>
    <row r="18" spans="1:2">
      <c r="A18" s="89" t="s">
        <v>13</v>
      </c>
      <c r="B18" s="89" t="s">
        <v>263</v>
      </c>
    </row>
    <row r="19" spans="1:2">
      <c r="A19" s="89" t="s">
        <v>14</v>
      </c>
      <c r="B19" s="89" t="s">
        <v>264</v>
      </c>
    </row>
    <row r="20" spans="1:2">
      <c r="A20" s="89" t="s">
        <v>15</v>
      </c>
      <c r="B20" s="89" t="s">
        <v>265</v>
      </c>
    </row>
    <row r="21" spans="1:2">
      <c r="A21" s="91" t="s">
        <v>16</v>
      </c>
      <c r="B21" s="91" t="s">
        <v>266</v>
      </c>
    </row>
    <row r="22" spans="1:2">
      <c r="A22" s="89" t="s">
        <v>17</v>
      </c>
      <c r="B22" s="89" t="s">
        <v>267</v>
      </c>
    </row>
    <row r="23" spans="1:2">
      <c r="A23" s="89" t="s">
        <v>131</v>
      </c>
      <c r="B23" s="89" t="s">
        <v>268</v>
      </c>
    </row>
    <row r="24" spans="1:2">
      <c r="A24" s="89" t="s">
        <v>18</v>
      </c>
      <c r="B24" s="89" t="s">
        <v>269</v>
      </c>
    </row>
    <row r="25" spans="1:2">
      <c r="A25" s="89" t="s">
        <v>19</v>
      </c>
      <c r="B25" s="89" t="s">
        <v>270</v>
      </c>
    </row>
    <row r="26" spans="1:2">
      <c r="A26" s="89" t="s">
        <v>20</v>
      </c>
      <c r="B26" s="89" t="s">
        <v>271</v>
      </c>
    </row>
    <row r="27" spans="1:2">
      <c r="A27" s="89" t="s">
        <v>129</v>
      </c>
      <c r="B27" s="89" t="s">
        <v>272</v>
      </c>
    </row>
    <row r="28" spans="1:2">
      <c r="A28" s="89" t="s">
        <v>21</v>
      </c>
      <c r="B28" s="89" t="s">
        <v>273</v>
      </c>
    </row>
    <row r="29" spans="1:2">
      <c r="A29" s="89" t="s">
        <v>22</v>
      </c>
      <c r="B29" s="89" t="s">
        <v>274</v>
      </c>
    </row>
    <row r="30" spans="1:2">
      <c r="A30" s="89" t="s">
        <v>23</v>
      </c>
      <c r="B30" s="89" t="s">
        <v>275</v>
      </c>
    </row>
    <row r="31" spans="1:2">
      <c r="A31" s="89" t="s">
        <v>24</v>
      </c>
      <c r="B31" s="89" t="s">
        <v>276</v>
      </c>
    </row>
    <row r="32" spans="1:2">
      <c r="A32" s="89" t="s">
        <v>25</v>
      </c>
      <c r="B32" s="89" t="s">
        <v>277</v>
      </c>
    </row>
    <row r="33" spans="1:2">
      <c r="A33" s="89" t="s">
        <v>26</v>
      </c>
      <c r="B33" s="89" t="s">
        <v>278</v>
      </c>
    </row>
    <row r="34" spans="1:2">
      <c r="A34" s="89" t="s">
        <v>27</v>
      </c>
      <c r="B34" s="89" t="s">
        <v>279</v>
      </c>
    </row>
    <row r="35" spans="1:2">
      <c r="A35" s="89" t="s">
        <v>130</v>
      </c>
      <c r="B35" s="89" t="s">
        <v>280</v>
      </c>
    </row>
    <row r="36" spans="1:2">
      <c r="A36" s="89" t="s">
        <v>28</v>
      </c>
      <c r="B36" s="89" t="s">
        <v>281</v>
      </c>
    </row>
    <row r="37" spans="1:2">
      <c r="A37" s="89" t="s">
        <v>29</v>
      </c>
      <c r="B37" s="89" t="s">
        <v>282</v>
      </c>
    </row>
    <row r="38" spans="1:2">
      <c r="A38" s="89" t="s">
        <v>30</v>
      </c>
      <c r="B38" s="89" t="s">
        <v>283</v>
      </c>
    </row>
    <row r="39" spans="1:2">
      <c r="A39" s="92" t="s">
        <v>31</v>
      </c>
      <c r="B39" s="92" t="s">
        <v>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2" tint="-9.9978637043366805E-2"/>
  </sheetPr>
  <dimension ref="A1:K63"/>
  <sheetViews>
    <sheetView workbookViewId="0">
      <selection activeCell="F29" sqref="F29"/>
    </sheetView>
  </sheetViews>
  <sheetFormatPr defaultColWidth="9.1328125" defaultRowHeight="14.25"/>
  <cols>
    <col min="1" max="1" width="50.265625" style="104" customWidth="1"/>
    <col min="2" max="11" width="11.265625" style="105" bestFit="1" customWidth="1"/>
    <col min="12" max="16384" width="9.1328125" style="104"/>
  </cols>
  <sheetData>
    <row r="1" spans="1:11" ht="21">
      <c r="A1" s="103" t="s">
        <v>358</v>
      </c>
    </row>
    <row r="2" spans="1:11">
      <c r="A2" s="104" t="s">
        <v>133</v>
      </c>
    </row>
    <row r="3" spans="1:11">
      <c r="A3" s="97" t="s">
        <v>0</v>
      </c>
      <c r="B3" s="98" t="s">
        <v>288</v>
      </c>
      <c r="C3" s="98" t="s">
        <v>289</v>
      </c>
      <c r="D3" s="98" t="s">
        <v>290</v>
      </c>
      <c r="E3" s="98" t="s">
        <v>291</v>
      </c>
      <c r="F3" s="98" t="s">
        <v>292</v>
      </c>
      <c r="G3" s="98" t="s">
        <v>293</v>
      </c>
      <c r="H3" s="98" t="s">
        <v>294</v>
      </c>
      <c r="I3" s="98" t="s">
        <v>295</v>
      </c>
      <c r="J3" s="98" t="s">
        <v>296</v>
      </c>
      <c r="K3" s="98" t="s">
        <v>297</v>
      </c>
    </row>
    <row r="4" spans="1:11">
      <c r="A4" s="99" t="s">
        <v>298</v>
      </c>
      <c r="B4" s="100">
        <v>494702123</v>
      </c>
      <c r="C4" s="100">
        <v>496543994</v>
      </c>
      <c r="D4" s="100">
        <v>498408547</v>
      </c>
      <c r="E4" s="100">
        <v>500418320</v>
      </c>
      <c r="F4" s="100">
        <v>502186144</v>
      </c>
      <c r="G4" s="100">
        <v>503234845</v>
      </c>
      <c r="H4" s="100">
        <v>504494374</v>
      </c>
      <c r="I4" s="100">
        <v>504096973</v>
      </c>
      <c r="J4" s="100">
        <v>505186103</v>
      </c>
      <c r="K4" s="100">
        <v>506913394</v>
      </c>
    </row>
    <row r="5" spans="1:11">
      <c r="A5" s="99" t="s">
        <v>299</v>
      </c>
      <c r="B5" s="100">
        <v>490391262</v>
      </c>
      <c r="C5" s="100">
        <v>492231507</v>
      </c>
      <c r="D5" s="100">
        <v>494095017</v>
      </c>
      <c r="E5" s="100">
        <v>496106353</v>
      </c>
      <c r="F5" s="100">
        <v>497876348</v>
      </c>
      <c r="G5" s="100">
        <v>498931998</v>
      </c>
      <c r="H5" s="100">
        <v>500204517</v>
      </c>
      <c r="I5" s="100">
        <v>499820989</v>
      </c>
      <c r="J5" s="100">
        <v>500923963</v>
      </c>
      <c r="K5" s="100">
        <v>502666585</v>
      </c>
    </row>
    <row r="6" spans="1:11">
      <c r="A6" s="99" t="s">
        <v>300</v>
      </c>
      <c r="B6" s="100">
        <v>324890029</v>
      </c>
      <c r="C6" s="100">
        <v>326502500</v>
      </c>
      <c r="D6" s="100">
        <v>328062368</v>
      </c>
      <c r="E6" s="100">
        <v>330005457</v>
      </c>
      <c r="F6" s="100">
        <v>331382308</v>
      </c>
      <c r="G6" s="100">
        <v>332188675</v>
      </c>
      <c r="H6" s="100">
        <v>333049538</v>
      </c>
      <c r="I6" s="100">
        <v>332334292</v>
      </c>
      <c r="J6" s="100">
        <v>333096156</v>
      </c>
      <c r="K6" s="100">
        <v>334542125</v>
      </c>
    </row>
    <row r="7" spans="1:11">
      <c r="A7" s="99" t="s">
        <v>301</v>
      </c>
      <c r="B7" s="100">
        <v>322640305</v>
      </c>
      <c r="C7" s="100">
        <v>324274626</v>
      </c>
      <c r="D7" s="100">
        <v>325853528</v>
      </c>
      <c r="E7" s="100">
        <v>327813647</v>
      </c>
      <c r="F7" s="100">
        <v>329219474</v>
      </c>
      <c r="G7" s="100">
        <v>330068171</v>
      </c>
      <c r="H7" s="100">
        <v>330974933</v>
      </c>
      <c r="I7" s="100">
        <v>330289479</v>
      </c>
      <c r="J7" s="100">
        <v>331072331</v>
      </c>
      <c r="K7" s="100">
        <v>332540657</v>
      </c>
    </row>
    <row r="8" spans="1:11">
      <c r="A8" s="99" t="s">
        <v>302</v>
      </c>
      <c r="B8" s="100">
        <v>321281455</v>
      </c>
      <c r="C8" s="100">
        <v>322923926</v>
      </c>
      <c r="D8" s="100">
        <v>324510608</v>
      </c>
      <c r="E8" s="100">
        <v>326475207</v>
      </c>
      <c r="F8" s="100">
        <v>327883734</v>
      </c>
      <c r="G8" s="100">
        <v>328734881</v>
      </c>
      <c r="H8" s="100">
        <v>329645273</v>
      </c>
      <c r="I8" s="100">
        <v>328964262</v>
      </c>
      <c r="J8" s="100">
        <v>329752157</v>
      </c>
      <c r="K8" s="100">
        <v>331224838</v>
      </c>
    </row>
    <row r="9" spans="1:11">
      <c r="A9" s="99" t="s">
        <v>303</v>
      </c>
      <c r="B9" s="100">
        <v>10445852</v>
      </c>
      <c r="C9" s="100">
        <v>10511382</v>
      </c>
      <c r="D9" s="100">
        <v>10584534</v>
      </c>
      <c r="E9" s="100">
        <v>10666866</v>
      </c>
      <c r="F9" s="100">
        <v>10753080</v>
      </c>
      <c r="G9" s="100">
        <v>10839905</v>
      </c>
      <c r="H9" s="100">
        <v>11000638</v>
      </c>
      <c r="I9" s="100">
        <v>11094850</v>
      </c>
      <c r="J9" s="100">
        <v>11161642</v>
      </c>
      <c r="K9" s="100">
        <v>11203992</v>
      </c>
    </row>
    <row r="10" spans="1:11">
      <c r="A10" s="99" t="s">
        <v>304</v>
      </c>
      <c r="B10" s="100">
        <v>7688573</v>
      </c>
      <c r="C10" s="100">
        <v>7629371</v>
      </c>
      <c r="D10" s="100">
        <v>7572673</v>
      </c>
      <c r="E10" s="100">
        <v>7518002</v>
      </c>
      <c r="F10" s="100">
        <v>7467119</v>
      </c>
      <c r="G10" s="100">
        <v>7421766</v>
      </c>
      <c r="H10" s="100">
        <v>7369431</v>
      </c>
      <c r="I10" s="100">
        <v>7327224</v>
      </c>
      <c r="J10" s="100">
        <v>7284552</v>
      </c>
      <c r="K10" s="100">
        <v>7245677</v>
      </c>
    </row>
    <row r="11" spans="1:11">
      <c r="A11" s="99" t="s">
        <v>305</v>
      </c>
      <c r="B11" s="100">
        <v>10198855</v>
      </c>
      <c r="C11" s="100">
        <v>10223577</v>
      </c>
      <c r="D11" s="100">
        <v>10254233</v>
      </c>
      <c r="E11" s="100">
        <v>10343422</v>
      </c>
      <c r="F11" s="100">
        <v>10425783</v>
      </c>
      <c r="G11" s="100">
        <v>10462088</v>
      </c>
      <c r="H11" s="100">
        <v>10486731</v>
      </c>
      <c r="I11" s="100">
        <v>10505445</v>
      </c>
      <c r="J11" s="100">
        <v>10516125</v>
      </c>
      <c r="K11" s="100">
        <v>10512419</v>
      </c>
    </row>
    <row r="12" spans="1:11">
      <c r="A12" s="99" t="s">
        <v>306</v>
      </c>
      <c r="B12" s="100">
        <v>5411405</v>
      </c>
      <c r="C12" s="100">
        <v>5427459</v>
      </c>
      <c r="D12" s="100">
        <v>5447084</v>
      </c>
      <c r="E12" s="100">
        <v>5475791</v>
      </c>
      <c r="F12" s="100">
        <v>5511451</v>
      </c>
      <c r="G12" s="100">
        <v>5534738</v>
      </c>
      <c r="H12" s="100">
        <v>5560628</v>
      </c>
      <c r="I12" s="100">
        <v>5580516</v>
      </c>
      <c r="J12" s="100">
        <v>5602628</v>
      </c>
      <c r="K12" s="100">
        <v>5627235</v>
      </c>
    </row>
    <row r="13" spans="1:11">
      <c r="A13" s="99" t="s">
        <v>307</v>
      </c>
      <c r="B13" s="100">
        <v>82500849</v>
      </c>
      <c r="C13" s="100">
        <v>82437995</v>
      </c>
      <c r="D13" s="100">
        <v>82314906</v>
      </c>
      <c r="E13" s="100">
        <v>82217837</v>
      </c>
      <c r="F13" s="100">
        <v>82002356</v>
      </c>
      <c r="G13" s="100">
        <v>81802257</v>
      </c>
      <c r="H13" s="100">
        <v>81751602</v>
      </c>
      <c r="I13" s="100">
        <v>80327900</v>
      </c>
      <c r="J13" s="100">
        <v>80523746</v>
      </c>
      <c r="K13" s="100">
        <v>80767463</v>
      </c>
    </row>
    <row r="14" spans="1:11">
      <c r="A14" s="99" t="s">
        <v>308</v>
      </c>
      <c r="B14" s="100">
        <v>82500849</v>
      </c>
      <c r="C14" s="100">
        <v>82437995</v>
      </c>
      <c r="D14" s="100">
        <v>82314906</v>
      </c>
      <c r="E14" s="100">
        <v>82217837</v>
      </c>
      <c r="F14" s="100">
        <v>82002356</v>
      </c>
      <c r="G14" s="100">
        <v>81802257</v>
      </c>
      <c r="H14" s="100">
        <v>81751602</v>
      </c>
      <c r="I14" s="100">
        <v>80327900</v>
      </c>
      <c r="J14" s="100">
        <v>80523746</v>
      </c>
      <c r="K14" s="100">
        <v>80767463</v>
      </c>
    </row>
    <row r="15" spans="1:11">
      <c r="A15" s="99" t="s">
        <v>309</v>
      </c>
      <c r="B15" s="100">
        <v>1358850</v>
      </c>
      <c r="C15" s="100">
        <v>1350700</v>
      </c>
      <c r="D15" s="100">
        <v>1342920</v>
      </c>
      <c r="E15" s="100">
        <v>1338440</v>
      </c>
      <c r="F15" s="100">
        <v>1335740</v>
      </c>
      <c r="G15" s="100">
        <v>1333290</v>
      </c>
      <c r="H15" s="100">
        <v>1329660</v>
      </c>
      <c r="I15" s="100">
        <v>1325217</v>
      </c>
      <c r="J15" s="100">
        <v>1320174</v>
      </c>
      <c r="K15" s="100">
        <v>1315819</v>
      </c>
    </row>
    <row r="16" spans="1:11">
      <c r="A16" s="99" t="s">
        <v>310</v>
      </c>
      <c r="B16" s="100">
        <v>4111672</v>
      </c>
      <c r="C16" s="100">
        <v>4208156</v>
      </c>
      <c r="D16" s="100">
        <v>4340118</v>
      </c>
      <c r="E16" s="100">
        <v>4457765</v>
      </c>
      <c r="F16" s="100">
        <v>4521322</v>
      </c>
      <c r="G16" s="100">
        <v>4549428</v>
      </c>
      <c r="H16" s="100">
        <v>4570881</v>
      </c>
      <c r="I16" s="100">
        <v>4582707</v>
      </c>
      <c r="J16" s="100">
        <v>4591087</v>
      </c>
      <c r="K16" s="100">
        <v>4605501</v>
      </c>
    </row>
    <row r="17" spans="1:11">
      <c r="A17" s="99" t="s">
        <v>311</v>
      </c>
      <c r="B17" s="100">
        <v>11073713</v>
      </c>
      <c r="C17" s="100">
        <v>11112113</v>
      </c>
      <c r="D17" s="100">
        <v>11143780</v>
      </c>
      <c r="E17" s="100">
        <v>11182224</v>
      </c>
      <c r="F17" s="100">
        <v>11190654</v>
      </c>
      <c r="G17" s="100">
        <v>11183516</v>
      </c>
      <c r="H17" s="100">
        <v>11123392</v>
      </c>
      <c r="I17" s="100">
        <v>11123034</v>
      </c>
      <c r="J17" s="100">
        <v>11062508</v>
      </c>
      <c r="K17" s="100">
        <v>10992589</v>
      </c>
    </row>
    <row r="18" spans="1:11">
      <c r="A18" s="99" t="s">
        <v>312</v>
      </c>
      <c r="B18" s="100">
        <v>43296338</v>
      </c>
      <c r="C18" s="100">
        <v>44009971</v>
      </c>
      <c r="D18" s="100">
        <v>44784666</v>
      </c>
      <c r="E18" s="100">
        <v>45668939</v>
      </c>
      <c r="F18" s="100">
        <v>46239273</v>
      </c>
      <c r="G18" s="100">
        <v>46486619</v>
      </c>
      <c r="H18" s="100">
        <v>46667174</v>
      </c>
      <c r="I18" s="100">
        <v>46818219</v>
      </c>
      <c r="J18" s="100">
        <v>46727890</v>
      </c>
      <c r="K18" s="100">
        <v>46512199</v>
      </c>
    </row>
    <row r="19" spans="1:11">
      <c r="A19" s="99" t="s">
        <v>313</v>
      </c>
      <c r="B19" s="100">
        <v>62772870</v>
      </c>
      <c r="C19" s="100">
        <v>63229635</v>
      </c>
      <c r="D19" s="100">
        <v>63645065</v>
      </c>
      <c r="E19" s="100">
        <v>64007193</v>
      </c>
      <c r="F19" s="100">
        <v>64350226</v>
      </c>
      <c r="G19" s="100">
        <v>64658856</v>
      </c>
      <c r="H19" s="100">
        <v>64978721</v>
      </c>
      <c r="I19" s="100">
        <v>65276983</v>
      </c>
      <c r="J19" s="100">
        <v>65560721</v>
      </c>
      <c r="K19" s="100">
        <v>65835579</v>
      </c>
    </row>
    <row r="20" spans="1:11">
      <c r="A20" s="99" t="s">
        <v>314</v>
      </c>
      <c r="B20" s="100">
        <v>60963264</v>
      </c>
      <c r="C20" s="100">
        <v>61399733</v>
      </c>
      <c r="D20" s="100">
        <v>61795238</v>
      </c>
      <c r="E20" s="100">
        <v>62134866</v>
      </c>
      <c r="F20" s="100">
        <v>62465709</v>
      </c>
      <c r="G20" s="100">
        <v>62765235</v>
      </c>
      <c r="H20" s="100">
        <v>63070344</v>
      </c>
      <c r="I20" s="100">
        <v>63375971</v>
      </c>
      <c r="J20" s="100">
        <v>63652034</v>
      </c>
      <c r="K20" s="100">
        <v>63928608</v>
      </c>
    </row>
    <row r="21" spans="1:11">
      <c r="A21" s="99" t="s">
        <v>315</v>
      </c>
      <c r="B21" s="100">
        <v>4310861</v>
      </c>
      <c r="C21" s="100">
        <v>4312487</v>
      </c>
      <c r="D21" s="100">
        <v>4313530</v>
      </c>
      <c r="E21" s="100">
        <v>4311967</v>
      </c>
      <c r="F21" s="100">
        <v>4309796</v>
      </c>
      <c r="G21" s="100">
        <v>4302847</v>
      </c>
      <c r="H21" s="100">
        <v>4289857</v>
      </c>
      <c r="I21" s="100">
        <v>4275984</v>
      </c>
      <c r="J21" s="100">
        <v>4262140</v>
      </c>
      <c r="K21" s="100">
        <v>4246809</v>
      </c>
    </row>
    <row r="22" spans="1:11">
      <c r="A22" s="99" t="s">
        <v>316</v>
      </c>
      <c r="B22" s="100">
        <v>57874753</v>
      </c>
      <c r="C22" s="100">
        <v>58064214</v>
      </c>
      <c r="D22" s="100">
        <v>58223744</v>
      </c>
      <c r="E22" s="100">
        <v>58652875</v>
      </c>
      <c r="F22" s="100">
        <v>59000586</v>
      </c>
      <c r="G22" s="100">
        <v>59190143</v>
      </c>
      <c r="H22" s="100">
        <v>59364690</v>
      </c>
      <c r="I22" s="100">
        <v>59394207</v>
      </c>
      <c r="J22" s="100">
        <v>59685227</v>
      </c>
      <c r="K22" s="100">
        <v>60782668</v>
      </c>
    </row>
    <row r="23" spans="1:11">
      <c r="A23" s="99" t="s">
        <v>317</v>
      </c>
      <c r="B23" s="100">
        <v>733067</v>
      </c>
      <c r="C23" s="100">
        <v>744013</v>
      </c>
      <c r="D23" s="100">
        <v>757916</v>
      </c>
      <c r="E23" s="100">
        <v>776333</v>
      </c>
      <c r="F23" s="100">
        <v>796930</v>
      </c>
      <c r="G23" s="100">
        <v>819140</v>
      </c>
      <c r="H23" s="100">
        <v>839751</v>
      </c>
      <c r="I23" s="100">
        <v>862011</v>
      </c>
      <c r="J23" s="100">
        <v>865878</v>
      </c>
      <c r="K23" s="100">
        <v>858000</v>
      </c>
    </row>
    <row r="24" spans="1:11">
      <c r="A24" s="99" t="s">
        <v>318</v>
      </c>
      <c r="B24" s="100">
        <v>2249724</v>
      </c>
      <c r="C24" s="100">
        <v>2227874</v>
      </c>
      <c r="D24" s="100">
        <v>2208840</v>
      </c>
      <c r="E24" s="100">
        <v>2191810</v>
      </c>
      <c r="F24" s="100">
        <v>2162834</v>
      </c>
      <c r="G24" s="100">
        <v>2120504</v>
      </c>
      <c r="H24" s="100">
        <v>2074605</v>
      </c>
      <c r="I24" s="100">
        <v>2044813</v>
      </c>
      <c r="J24" s="100">
        <v>2023825</v>
      </c>
      <c r="K24" s="100">
        <v>2001468</v>
      </c>
    </row>
    <row r="25" spans="1:11">
      <c r="A25" s="99" t="s">
        <v>319</v>
      </c>
      <c r="B25" s="100">
        <v>3355220</v>
      </c>
      <c r="C25" s="100">
        <v>3289835</v>
      </c>
      <c r="D25" s="100">
        <v>3249983</v>
      </c>
      <c r="E25" s="100">
        <v>3212605</v>
      </c>
      <c r="F25" s="100">
        <v>3183856</v>
      </c>
      <c r="G25" s="100">
        <v>3141976</v>
      </c>
      <c r="H25" s="100">
        <v>3052588</v>
      </c>
      <c r="I25" s="100">
        <v>3003641</v>
      </c>
      <c r="J25" s="100">
        <v>2971905</v>
      </c>
      <c r="K25" s="100">
        <v>2943472</v>
      </c>
    </row>
    <row r="26" spans="1:11">
      <c r="A26" s="99" t="s">
        <v>320</v>
      </c>
      <c r="B26" s="100">
        <v>461230</v>
      </c>
      <c r="C26" s="100">
        <v>469086</v>
      </c>
      <c r="D26" s="100">
        <v>476187</v>
      </c>
      <c r="E26" s="100">
        <v>483799</v>
      </c>
      <c r="F26" s="100">
        <v>493500</v>
      </c>
      <c r="G26" s="100">
        <v>502066</v>
      </c>
      <c r="H26" s="100">
        <v>511840</v>
      </c>
      <c r="I26" s="100">
        <v>524853</v>
      </c>
      <c r="J26" s="100">
        <v>537039</v>
      </c>
      <c r="K26" s="100">
        <v>549680</v>
      </c>
    </row>
    <row r="27" spans="1:11">
      <c r="A27" s="99" t="s">
        <v>321</v>
      </c>
      <c r="B27" s="100">
        <v>10097549</v>
      </c>
      <c r="C27" s="100">
        <v>10076581</v>
      </c>
      <c r="D27" s="100">
        <v>10066158</v>
      </c>
      <c r="E27" s="100">
        <v>10045401</v>
      </c>
      <c r="F27" s="100">
        <v>10030975</v>
      </c>
      <c r="G27" s="100">
        <v>10014324</v>
      </c>
      <c r="H27" s="100">
        <v>9985722</v>
      </c>
      <c r="I27" s="100">
        <v>9931925</v>
      </c>
      <c r="J27" s="100">
        <v>9908798</v>
      </c>
      <c r="K27" s="100">
        <v>9877365</v>
      </c>
    </row>
    <row r="28" spans="1:11">
      <c r="A28" s="99" t="s">
        <v>322</v>
      </c>
      <c r="B28" s="100">
        <v>402668</v>
      </c>
      <c r="C28" s="100">
        <v>404999</v>
      </c>
      <c r="D28" s="100">
        <v>405616</v>
      </c>
      <c r="E28" s="100">
        <v>407832</v>
      </c>
      <c r="F28" s="100">
        <v>410926</v>
      </c>
      <c r="G28" s="100">
        <v>414027</v>
      </c>
      <c r="H28" s="100">
        <v>414989</v>
      </c>
      <c r="I28" s="100">
        <v>417546</v>
      </c>
      <c r="J28" s="100">
        <v>421364</v>
      </c>
      <c r="K28" s="100">
        <v>425384</v>
      </c>
    </row>
    <row r="29" spans="1:11">
      <c r="A29" s="99" t="s">
        <v>323</v>
      </c>
      <c r="B29" s="100">
        <v>16305526</v>
      </c>
      <c r="C29" s="100">
        <v>16334210</v>
      </c>
      <c r="D29" s="100">
        <v>16357992</v>
      </c>
      <c r="E29" s="100">
        <v>16405399</v>
      </c>
      <c r="F29" s="100">
        <v>16485787</v>
      </c>
      <c r="G29" s="100">
        <v>16574989</v>
      </c>
      <c r="H29" s="100">
        <v>16655799</v>
      </c>
      <c r="I29" s="100">
        <v>16730348</v>
      </c>
      <c r="J29" s="100">
        <v>16779575</v>
      </c>
      <c r="K29" s="100">
        <v>16829289</v>
      </c>
    </row>
    <row r="30" spans="1:11">
      <c r="A30" s="99" t="s">
        <v>324</v>
      </c>
      <c r="B30" s="100">
        <v>8201359</v>
      </c>
      <c r="C30" s="100">
        <v>8254298</v>
      </c>
      <c r="D30" s="100">
        <v>8282984</v>
      </c>
      <c r="E30" s="100">
        <v>8307989</v>
      </c>
      <c r="F30" s="100">
        <v>8335003</v>
      </c>
      <c r="G30" s="100">
        <v>8351643</v>
      </c>
      <c r="H30" s="100">
        <v>8375164</v>
      </c>
      <c r="I30" s="100">
        <v>8408121</v>
      </c>
      <c r="J30" s="100">
        <v>8451860</v>
      </c>
      <c r="K30" s="100">
        <v>8506889</v>
      </c>
    </row>
    <row r="31" spans="1:11">
      <c r="A31" s="99" t="s">
        <v>325</v>
      </c>
      <c r="B31" s="100">
        <v>38173835</v>
      </c>
      <c r="C31" s="100">
        <v>38157055</v>
      </c>
      <c r="D31" s="100">
        <v>38125479</v>
      </c>
      <c r="E31" s="100">
        <v>38115641</v>
      </c>
      <c r="F31" s="100">
        <v>38135876</v>
      </c>
      <c r="G31" s="100">
        <v>38022869</v>
      </c>
      <c r="H31" s="100">
        <v>38062718</v>
      </c>
      <c r="I31" s="100">
        <v>38063792</v>
      </c>
      <c r="J31" s="100">
        <v>38062535</v>
      </c>
      <c r="K31" s="100">
        <v>38017856</v>
      </c>
    </row>
    <row r="32" spans="1:11">
      <c r="A32" s="99" t="s">
        <v>326</v>
      </c>
      <c r="B32" s="100">
        <v>10494672</v>
      </c>
      <c r="C32" s="100">
        <v>10511988</v>
      </c>
      <c r="D32" s="100">
        <v>10532588</v>
      </c>
      <c r="E32" s="100">
        <v>10553339</v>
      </c>
      <c r="F32" s="100">
        <v>10563014</v>
      </c>
      <c r="G32" s="100">
        <v>10573479</v>
      </c>
      <c r="H32" s="100">
        <v>10572721</v>
      </c>
      <c r="I32" s="100">
        <v>10542398</v>
      </c>
      <c r="J32" s="100">
        <v>10487289</v>
      </c>
      <c r="K32" s="100">
        <v>10427301</v>
      </c>
    </row>
    <row r="33" spans="1:11">
      <c r="A33" s="99" t="s">
        <v>327</v>
      </c>
      <c r="B33" s="100">
        <v>21382354</v>
      </c>
      <c r="C33" s="100">
        <v>21257016</v>
      </c>
      <c r="D33" s="100">
        <v>21130503</v>
      </c>
      <c r="E33" s="100">
        <v>20635460</v>
      </c>
      <c r="F33" s="100">
        <v>20440290</v>
      </c>
      <c r="G33" s="100">
        <v>20294683</v>
      </c>
      <c r="H33" s="100">
        <v>20199059</v>
      </c>
      <c r="I33" s="100">
        <v>20095996</v>
      </c>
      <c r="J33" s="100">
        <v>20020074</v>
      </c>
      <c r="K33" s="100">
        <v>19947311</v>
      </c>
    </row>
    <row r="34" spans="1:11">
      <c r="A34" s="99" t="s">
        <v>328</v>
      </c>
      <c r="B34" s="100">
        <v>1997590</v>
      </c>
      <c r="C34" s="100">
        <v>2003358</v>
      </c>
      <c r="D34" s="100">
        <v>2010377</v>
      </c>
      <c r="E34" s="100">
        <v>2010269</v>
      </c>
      <c r="F34" s="100">
        <v>2032362</v>
      </c>
      <c r="G34" s="100">
        <v>2046976</v>
      </c>
      <c r="H34" s="100">
        <v>2050189</v>
      </c>
      <c r="I34" s="100">
        <v>2055496</v>
      </c>
      <c r="J34" s="100">
        <v>2058821</v>
      </c>
      <c r="K34" s="100">
        <v>2061085</v>
      </c>
    </row>
    <row r="35" spans="1:11">
      <c r="A35" s="99" t="s">
        <v>329</v>
      </c>
      <c r="B35" s="100">
        <v>5372685</v>
      </c>
      <c r="C35" s="100">
        <v>5372928</v>
      </c>
      <c r="D35" s="100">
        <v>5373180</v>
      </c>
      <c r="E35" s="100">
        <v>5376064</v>
      </c>
      <c r="F35" s="100">
        <v>5382401</v>
      </c>
      <c r="G35" s="100">
        <v>5390410</v>
      </c>
      <c r="H35" s="100">
        <v>5392446</v>
      </c>
      <c r="I35" s="100">
        <v>5404322</v>
      </c>
      <c r="J35" s="100">
        <v>5410836</v>
      </c>
      <c r="K35" s="100">
        <v>5415949</v>
      </c>
    </row>
    <row r="36" spans="1:11">
      <c r="A36" s="99" t="s">
        <v>330</v>
      </c>
      <c r="B36" s="100">
        <v>5236611</v>
      </c>
      <c r="C36" s="100">
        <v>5255580</v>
      </c>
      <c r="D36" s="100">
        <v>5276955</v>
      </c>
      <c r="E36" s="100">
        <v>5300484</v>
      </c>
      <c r="F36" s="100">
        <v>5326314</v>
      </c>
      <c r="G36" s="100">
        <v>5351427</v>
      </c>
      <c r="H36" s="100">
        <v>5375276</v>
      </c>
      <c r="I36" s="100">
        <v>5401267</v>
      </c>
      <c r="J36" s="100">
        <v>5426674</v>
      </c>
      <c r="K36" s="100">
        <v>5451270</v>
      </c>
    </row>
    <row r="37" spans="1:11">
      <c r="A37" s="99" t="s">
        <v>331</v>
      </c>
      <c r="B37" s="100">
        <v>9011392</v>
      </c>
      <c r="C37" s="100">
        <v>9047752</v>
      </c>
      <c r="D37" s="100">
        <v>9113257</v>
      </c>
      <c r="E37" s="100">
        <v>9182927</v>
      </c>
      <c r="F37" s="100">
        <v>9256347</v>
      </c>
      <c r="G37" s="100">
        <v>9340682</v>
      </c>
      <c r="H37" s="100">
        <v>9415570</v>
      </c>
      <c r="I37" s="100">
        <v>9482855</v>
      </c>
      <c r="J37" s="100">
        <v>9555893</v>
      </c>
      <c r="K37" s="100">
        <v>9644864</v>
      </c>
    </row>
    <row r="38" spans="1:11">
      <c r="A38" s="99" t="s">
        <v>332</v>
      </c>
      <c r="B38" s="100">
        <v>60182050</v>
      </c>
      <c r="C38" s="100">
        <v>60620361</v>
      </c>
      <c r="D38" s="100">
        <v>61073279</v>
      </c>
      <c r="E38" s="100">
        <v>61571647</v>
      </c>
      <c r="F38" s="100">
        <v>62042343</v>
      </c>
      <c r="G38" s="100">
        <v>62510197</v>
      </c>
      <c r="H38" s="100">
        <v>63022532</v>
      </c>
      <c r="I38" s="100">
        <v>63495303</v>
      </c>
      <c r="J38" s="100">
        <v>63905297</v>
      </c>
      <c r="K38" s="100">
        <v>64308261</v>
      </c>
    </row>
    <row r="39" spans="1:11">
      <c r="A39" s="99" t="s">
        <v>333</v>
      </c>
      <c r="B39" s="100">
        <v>499636663</v>
      </c>
      <c r="C39" s="100">
        <v>501519009</v>
      </c>
      <c r="D39" s="100">
        <v>503432521</v>
      </c>
      <c r="E39" s="100">
        <v>505506306</v>
      </c>
      <c r="F39" s="100">
        <v>507340353</v>
      </c>
      <c r="G39" s="100">
        <v>508446568</v>
      </c>
      <c r="H39" s="100">
        <v>509769280</v>
      </c>
      <c r="I39" s="100">
        <v>509438893</v>
      </c>
      <c r="J39" s="100">
        <v>510596073</v>
      </c>
      <c r="K39" s="100">
        <v>512384164</v>
      </c>
    </row>
    <row r="40" spans="1:11">
      <c r="A40" s="99" t="s">
        <v>334</v>
      </c>
      <c r="B40" s="100">
        <v>495325802</v>
      </c>
      <c r="C40" s="100">
        <v>497206522</v>
      </c>
      <c r="D40" s="100">
        <v>499118991</v>
      </c>
      <c r="E40" s="100">
        <v>501194339</v>
      </c>
      <c r="F40" s="100">
        <v>503030557</v>
      </c>
      <c r="G40" s="100">
        <v>504143721</v>
      </c>
      <c r="H40" s="100">
        <v>505479423</v>
      </c>
      <c r="I40" s="100">
        <v>505162909</v>
      </c>
      <c r="J40" s="100">
        <v>506333933</v>
      </c>
      <c r="K40" s="100">
        <v>508137355</v>
      </c>
    </row>
    <row r="41" spans="1:11">
      <c r="A41" s="99" t="s">
        <v>335</v>
      </c>
      <c r="B41" s="100">
        <v>12349642</v>
      </c>
      <c r="C41" s="100">
        <v>12434143</v>
      </c>
      <c r="D41" s="100">
        <v>12532713</v>
      </c>
      <c r="E41" s="100">
        <v>12681480</v>
      </c>
      <c r="F41" s="100">
        <v>12856065</v>
      </c>
      <c r="G41" s="100">
        <v>12997529</v>
      </c>
      <c r="H41" s="100">
        <v>13145040</v>
      </c>
      <c r="I41" s="100">
        <v>13296582</v>
      </c>
      <c r="J41" s="100">
        <v>13449030</v>
      </c>
      <c r="K41" s="100">
        <v>13610401</v>
      </c>
    </row>
    <row r="42" spans="1:11">
      <c r="A42" s="99" t="s">
        <v>336</v>
      </c>
      <c r="B42" s="100">
        <v>293577</v>
      </c>
      <c r="C42" s="100">
        <v>299891</v>
      </c>
      <c r="D42" s="100">
        <v>307672</v>
      </c>
      <c r="E42" s="100">
        <v>315459</v>
      </c>
      <c r="F42" s="100">
        <v>319368</v>
      </c>
      <c r="G42" s="100">
        <v>317630</v>
      </c>
      <c r="H42" s="100">
        <v>318452</v>
      </c>
      <c r="I42" s="100">
        <v>319575</v>
      </c>
      <c r="J42" s="100">
        <v>321857</v>
      </c>
      <c r="K42" s="100">
        <v>325671</v>
      </c>
    </row>
    <row r="43" spans="1:11">
      <c r="A43" s="99" t="s">
        <v>337</v>
      </c>
      <c r="B43" s="100">
        <v>34600</v>
      </c>
      <c r="C43" s="100">
        <v>34905</v>
      </c>
      <c r="D43" s="100">
        <v>35168</v>
      </c>
      <c r="E43" s="100">
        <v>35356</v>
      </c>
      <c r="F43" s="100">
        <v>35589</v>
      </c>
      <c r="G43" s="100">
        <v>35894</v>
      </c>
      <c r="H43" s="100">
        <v>36149</v>
      </c>
      <c r="I43" s="100">
        <v>36475</v>
      </c>
      <c r="J43" s="100">
        <v>36838</v>
      </c>
      <c r="K43" s="100">
        <v>37129</v>
      </c>
    </row>
    <row r="44" spans="1:11">
      <c r="A44" s="99" t="s">
        <v>338</v>
      </c>
      <c r="B44" s="100">
        <v>4606363</v>
      </c>
      <c r="C44" s="100">
        <v>4640219</v>
      </c>
      <c r="D44" s="100">
        <v>4681134</v>
      </c>
      <c r="E44" s="100">
        <v>4737171</v>
      </c>
      <c r="F44" s="100">
        <v>4799252</v>
      </c>
      <c r="G44" s="100">
        <v>4858199</v>
      </c>
      <c r="H44" s="100">
        <v>4920305</v>
      </c>
      <c r="I44" s="100">
        <v>4985870</v>
      </c>
      <c r="J44" s="100">
        <v>5051275</v>
      </c>
      <c r="K44" s="100">
        <v>5107970</v>
      </c>
    </row>
    <row r="45" spans="1:11">
      <c r="A45" s="99" t="s">
        <v>339</v>
      </c>
      <c r="B45" s="100">
        <v>7415102</v>
      </c>
      <c r="C45" s="100">
        <v>7459128</v>
      </c>
      <c r="D45" s="100">
        <v>7508739</v>
      </c>
      <c r="E45" s="100">
        <v>7593494</v>
      </c>
      <c r="F45" s="100">
        <v>7701856</v>
      </c>
      <c r="G45" s="100">
        <v>7785806</v>
      </c>
      <c r="H45" s="100">
        <v>7870134</v>
      </c>
      <c r="I45" s="100">
        <v>7954662</v>
      </c>
      <c r="J45" s="100">
        <v>8039060</v>
      </c>
      <c r="K45" s="100">
        <v>8139631</v>
      </c>
    </row>
    <row r="46" spans="1:11">
      <c r="A46" s="99" t="s">
        <v>340</v>
      </c>
      <c r="B46" s="100">
        <v>613420</v>
      </c>
      <c r="C46" s="100">
        <v>613109</v>
      </c>
      <c r="D46" s="100">
        <v>614624</v>
      </c>
      <c r="E46" s="100">
        <v>615543</v>
      </c>
      <c r="F46" s="100">
        <v>617157</v>
      </c>
      <c r="G46" s="100">
        <v>619001</v>
      </c>
      <c r="H46" s="100">
        <v>619850</v>
      </c>
      <c r="I46" s="100">
        <v>620308</v>
      </c>
      <c r="J46" s="100">
        <v>620893</v>
      </c>
      <c r="K46" s="100">
        <v>624335</v>
      </c>
    </row>
    <row r="47" spans="1:11">
      <c r="A47" s="99" t="s">
        <v>341</v>
      </c>
      <c r="B47" s="100">
        <v>2035196</v>
      </c>
      <c r="C47" s="100">
        <v>2038514</v>
      </c>
      <c r="D47" s="100">
        <v>2041941</v>
      </c>
      <c r="E47" s="100">
        <v>2045177</v>
      </c>
      <c r="F47" s="100">
        <v>2048619</v>
      </c>
      <c r="G47" s="100">
        <v>2052722</v>
      </c>
      <c r="H47" s="100">
        <v>2057284</v>
      </c>
      <c r="I47" s="100">
        <v>2059794</v>
      </c>
      <c r="J47" s="100">
        <v>2062294</v>
      </c>
      <c r="K47" s="100">
        <v>2065769</v>
      </c>
    </row>
    <row r="48" spans="1:11">
      <c r="A48" s="99" t="s">
        <v>342</v>
      </c>
      <c r="B48" s="100">
        <v>3134975</v>
      </c>
      <c r="C48" s="100">
        <v>3149143</v>
      </c>
      <c r="D48" s="100">
        <v>3152625</v>
      </c>
      <c r="E48" s="100">
        <v>3170050</v>
      </c>
      <c r="F48" s="100">
        <v>3184701</v>
      </c>
      <c r="G48" s="101" t="s">
        <v>343</v>
      </c>
      <c r="H48" s="100">
        <v>2831741</v>
      </c>
      <c r="I48" s="101" t="s">
        <v>343</v>
      </c>
      <c r="J48" s="100">
        <v>2898782</v>
      </c>
      <c r="K48" s="100">
        <v>2895947</v>
      </c>
    </row>
    <row r="49" spans="1:11">
      <c r="A49" s="99" t="s">
        <v>344</v>
      </c>
      <c r="B49" s="100">
        <v>7456050</v>
      </c>
      <c r="C49" s="100">
        <v>7425487</v>
      </c>
      <c r="D49" s="100">
        <v>7397651</v>
      </c>
      <c r="E49" s="100">
        <v>7365507</v>
      </c>
      <c r="F49" s="100">
        <v>7334937</v>
      </c>
      <c r="G49" s="100">
        <v>7306677</v>
      </c>
      <c r="H49" s="100">
        <v>7251549</v>
      </c>
      <c r="I49" s="100">
        <v>7216649</v>
      </c>
      <c r="J49" s="100">
        <v>7181505</v>
      </c>
      <c r="K49" s="100">
        <v>7146759</v>
      </c>
    </row>
    <row r="50" spans="1:11">
      <c r="A50" s="99" t="s">
        <v>345</v>
      </c>
      <c r="B50" s="100">
        <v>71610009</v>
      </c>
      <c r="C50" s="100">
        <v>72519974</v>
      </c>
      <c r="D50" s="100">
        <v>69689256</v>
      </c>
      <c r="E50" s="100">
        <v>70586256</v>
      </c>
      <c r="F50" s="100">
        <v>71517100</v>
      </c>
      <c r="G50" s="100">
        <v>72561312</v>
      </c>
      <c r="H50" s="100">
        <v>73722988</v>
      </c>
      <c r="I50" s="100">
        <v>74724269</v>
      </c>
      <c r="J50" s="100">
        <v>75627384</v>
      </c>
      <c r="K50" s="100">
        <v>76667864</v>
      </c>
    </row>
    <row r="51" spans="1:11">
      <c r="A51" s="99" t="s">
        <v>346</v>
      </c>
      <c r="B51" s="100">
        <v>76875</v>
      </c>
      <c r="C51" s="100">
        <v>78549</v>
      </c>
      <c r="D51" s="100">
        <v>81222</v>
      </c>
      <c r="E51" s="100">
        <v>83137</v>
      </c>
      <c r="F51" s="100">
        <v>84484</v>
      </c>
      <c r="G51" s="100">
        <v>84082</v>
      </c>
      <c r="H51" s="100">
        <v>78115</v>
      </c>
      <c r="I51" s="100">
        <v>78115</v>
      </c>
      <c r="J51" s="100">
        <v>76246</v>
      </c>
      <c r="K51" s="101" t="s">
        <v>343</v>
      </c>
    </row>
    <row r="52" spans="1:11">
      <c r="A52" s="99" t="s">
        <v>347</v>
      </c>
      <c r="B52" s="100">
        <v>9800073</v>
      </c>
      <c r="C52" s="100">
        <v>9750540</v>
      </c>
      <c r="D52" s="100">
        <v>9714461</v>
      </c>
      <c r="E52" s="100">
        <v>9689770</v>
      </c>
      <c r="F52" s="100">
        <v>9671912</v>
      </c>
      <c r="G52" s="100">
        <v>9480178</v>
      </c>
      <c r="H52" s="100">
        <v>9481193</v>
      </c>
      <c r="I52" s="100">
        <v>9465150</v>
      </c>
      <c r="J52" s="100">
        <v>9463840</v>
      </c>
      <c r="K52" s="101" t="s">
        <v>343</v>
      </c>
    </row>
    <row r="53" spans="1:11">
      <c r="A53" s="99" t="s">
        <v>348</v>
      </c>
      <c r="B53" s="100">
        <v>3842532</v>
      </c>
      <c r="C53" s="100">
        <v>3842650</v>
      </c>
      <c r="D53" s="100">
        <v>3844017</v>
      </c>
      <c r="E53" s="100">
        <v>3843846</v>
      </c>
      <c r="F53" s="100">
        <v>3843998</v>
      </c>
      <c r="G53" s="100">
        <v>3844046</v>
      </c>
      <c r="H53" s="100">
        <v>3843183</v>
      </c>
      <c r="I53" s="100">
        <v>3839265</v>
      </c>
      <c r="J53" s="100">
        <v>3835645</v>
      </c>
      <c r="K53" s="100">
        <v>3830911</v>
      </c>
    </row>
    <row r="54" spans="1:11">
      <c r="A54" s="99" t="s">
        <v>349</v>
      </c>
      <c r="B54" s="100">
        <v>2041000</v>
      </c>
      <c r="C54" s="100">
        <v>2100000</v>
      </c>
      <c r="D54" s="100">
        <v>2126708</v>
      </c>
      <c r="E54" s="100">
        <v>2153139</v>
      </c>
      <c r="F54" s="100">
        <v>2180686</v>
      </c>
      <c r="G54" s="100">
        <v>2208107</v>
      </c>
      <c r="H54" s="100">
        <v>1794180</v>
      </c>
      <c r="I54" s="100">
        <v>1798645</v>
      </c>
      <c r="J54" s="100">
        <v>1815605</v>
      </c>
      <c r="K54" s="101" t="s">
        <v>343</v>
      </c>
    </row>
    <row r="55" spans="1:11">
      <c r="A55" s="99" t="s">
        <v>350</v>
      </c>
      <c r="B55" s="100">
        <v>3600436</v>
      </c>
      <c r="C55" s="100">
        <v>3589936</v>
      </c>
      <c r="D55" s="100">
        <v>3581110</v>
      </c>
      <c r="E55" s="100">
        <v>3572703</v>
      </c>
      <c r="F55" s="100">
        <v>3567512</v>
      </c>
      <c r="G55" s="100">
        <v>3563695</v>
      </c>
      <c r="H55" s="100">
        <v>3560430</v>
      </c>
      <c r="I55" s="100">
        <v>3559541</v>
      </c>
      <c r="J55" s="100">
        <v>3559497</v>
      </c>
      <c r="K55" s="100">
        <v>3557634</v>
      </c>
    </row>
    <row r="56" spans="1:11">
      <c r="A56" s="99" t="s">
        <v>351</v>
      </c>
      <c r="B56" s="100">
        <v>33085</v>
      </c>
      <c r="C56" s="101" t="s">
        <v>343</v>
      </c>
      <c r="D56" s="101" t="s">
        <v>343</v>
      </c>
      <c r="E56" s="101" t="s">
        <v>343</v>
      </c>
      <c r="F56" s="101" t="s">
        <v>343</v>
      </c>
      <c r="G56" s="101" t="s">
        <v>343</v>
      </c>
      <c r="H56" s="101" t="s">
        <v>343</v>
      </c>
      <c r="I56" s="101" t="s">
        <v>343</v>
      </c>
      <c r="J56" s="101" t="s">
        <v>343</v>
      </c>
      <c r="K56" s="101" t="s">
        <v>343</v>
      </c>
    </row>
    <row r="57" spans="1:11">
      <c r="A57" s="99" t="s">
        <v>352</v>
      </c>
      <c r="B57" s="100">
        <v>143474219</v>
      </c>
      <c r="C57" s="100">
        <v>142753551</v>
      </c>
      <c r="D57" s="100">
        <v>142220968</v>
      </c>
      <c r="E57" s="100">
        <v>142008838</v>
      </c>
      <c r="F57" s="100">
        <v>141903979</v>
      </c>
      <c r="G57" s="100">
        <v>141914509</v>
      </c>
      <c r="H57" s="100">
        <v>142856536</v>
      </c>
      <c r="I57" s="100">
        <v>143056383</v>
      </c>
      <c r="J57" s="101" t="s">
        <v>343</v>
      </c>
      <c r="K57" s="101" t="s">
        <v>343</v>
      </c>
    </row>
    <row r="58" spans="1:11">
      <c r="A58" s="99" t="s">
        <v>353</v>
      </c>
      <c r="B58" s="100">
        <v>29673</v>
      </c>
      <c r="C58" s="100">
        <v>29999</v>
      </c>
      <c r="D58" s="100">
        <v>30368</v>
      </c>
      <c r="E58" s="100">
        <v>32054</v>
      </c>
      <c r="F58" s="100">
        <v>31269</v>
      </c>
      <c r="G58" s="101" t="s">
        <v>343</v>
      </c>
      <c r="H58" s="100">
        <v>31863</v>
      </c>
      <c r="I58" s="100">
        <v>33376</v>
      </c>
      <c r="J58" s="100">
        <v>33562</v>
      </c>
      <c r="K58" s="101" t="s">
        <v>343</v>
      </c>
    </row>
    <row r="59" spans="1:11">
      <c r="A59" s="99" t="s">
        <v>354</v>
      </c>
      <c r="B59" s="100">
        <v>47100462</v>
      </c>
      <c r="C59" s="100">
        <v>46749170</v>
      </c>
      <c r="D59" s="100">
        <v>46465691</v>
      </c>
      <c r="E59" s="100">
        <v>46192309</v>
      </c>
      <c r="F59" s="100">
        <v>45963359</v>
      </c>
      <c r="G59" s="100">
        <v>45782592</v>
      </c>
      <c r="H59" s="100">
        <v>45598179</v>
      </c>
      <c r="I59" s="100">
        <v>45453282</v>
      </c>
      <c r="J59" s="100">
        <v>45372692</v>
      </c>
      <c r="K59" s="100">
        <v>45245894</v>
      </c>
    </row>
    <row r="60" spans="1:11">
      <c r="A60" s="99" t="s">
        <v>355</v>
      </c>
      <c r="B60" s="100">
        <v>3215800</v>
      </c>
      <c r="C60" s="100">
        <v>3219234</v>
      </c>
      <c r="D60" s="100">
        <v>3222953</v>
      </c>
      <c r="E60" s="100">
        <v>3230086</v>
      </c>
      <c r="F60" s="100">
        <v>3237976</v>
      </c>
      <c r="G60" s="100">
        <v>3249482</v>
      </c>
      <c r="H60" s="100">
        <v>3262650</v>
      </c>
      <c r="I60" s="100">
        <v>3274285</v>
      </c>
      <c r="J60" s="100">
        <v>3026878</v>
      </c>
      <c r="K60" s="100">
        <v>3017079</v>
      </c>
    </row>
    <row r="61" spans="1:11">
      <c r="A61" s="99" t="s">
        <v>356</v>
      </c>
      <c r="B61" s="100">
        <v>8347300</v>
      </c>
      <c r="C61" s="100">
        <v>8436400</v>
      </c>
      <c r="D61" s="100">
        <v>8532700</v>
      </c>
      <c r="E61" s="100">
        <v>8629900</v>
      </c>
      <c r="F61" s="100">
        <v>8896900</v>
      </c>
      <c r="G61" s="100">
        <v>8997586</v>
      </c>
      <c r="H61" s="100">
        <v>9111078</v>
      </c>
      <c r="I61" s="100">
        <v>9235085</v>
      </c>
      <c r="J61" s="100">
        <v>9356483</v>
      </c>
      <c r="K61" s="100">
        <v>9477119</v>
      </c>
    </row>
    <row r="62" spans="1:11">
      <c r="A62" s="99" t="s">
        <v>357</v>
      </c>
      <c r="B62" s="100">
        <v>4321500</v>
      </c>
      <c r="C62" s="100">
        <v>4401292</v>
      </c>
      <c r="D62" s="100">
        <v>4394702</v>
      </c>
      <c r="E62" s="100">
        <v>4382070</v>
      </c>
      <c r="F62" s="100">
        <v>4385429</v>
      </c>
      <c r="G62" s="100">
        <v>4436391</v>
      </c>
      <c r="H62" s="100">
        <v>4469250</v>
      </c>
      <c r="I62" s="100">
        <v>4497617</v>
      </c>
      <c r="J62" s="101" t="s">
        <v>343</v>
      </c>
      <c r="K62" s="100">
        <v>4490500</v>
      </c>
    </row>
    <row r="63" spans="1:11">
      <c r="A63" s="106" t="s">
        <v>359</v>
      </c>
      <c r="B63" s="107">
        <v>42068.274513888886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tabColor theme="2" tint="-9.9978637043366805E-2"/>
  </sheetPr>
  <dimension ref="A1:AN231"/>
  <sheetViews>
    <sheetView topLeftCell="A184" zoomScale="70" zoomScaleNormal="70" workbookViewId="0">
      <pane xSplit="3" topLeftCell="D1" activePane="topRight" state="frozen"/>
      <selection pane="topRight" activeCell="J183" sqref="J183"/>
    </sheetView>
  </sheetViews>
  <sheetFormatPr defaultRowHeight="14.25"/>
  <cols>
    <col min="1" max="1" width="21.86328125" bestFit="1" customWidth="1"/>
    <col min="2" max="2" width="15" bestFit="1" customWidth="1"/>
    <col min="3" max="3" width="14.59765625" bestFit="1" customWidth="1"/>
    <col min="42" max="42" width="24.86328125" bestFit="1" customWidth="1"/>
    <col min="43" max="43" width="15" bestFit="1" customWidth="1"/>
    <col min="44" max="44" width="14.59765625" bestFit="1" customWidth="1"/>
    <col min="48" max="48" width="13.59765625" customWidth="1"/>
  </cols>
  <sheetData>
    <row r="1" spans="1:40">
      <c r="A1" s="126" t="s">
        <v>408</v>
      </c>
    </row>
    <row r="2" spans="1:40" ht="14.65" thickBot="1">
      <c r="A2" s="14" t="str">
        <f>'000Veh'!D113</f>
        <v>TechName</v>
      </c>
      <c r="B2" s="14" t="str">
        <f>'000Veh'!E113</f>
        <v>Comm-IN</v>
      </c>
      <c r="C2" s="14" t="str">
        <f>'000Veh'!F113</f>
        <v>Comm-OUT</v>
      </c>
      <c r="D2" s="15" t="str">
        <f>'000Veh'!G113</f>
        <v>AT</v>
      </c>
      <c r="E2" s="15" t="str">
        <f>'000Veh'!H113</f>
        <v>BE</v>
      </c>
      <c r="F2" s="15" t="str">
        <f>'000Veh'!I113</f>
        <v>BG</v>
      </c>
      <c r="G2" s="15" t="str">
        <f>'000Veh'!J113</f>
        <v>CH</v>
      </c>
      <c r="H2" s="15" t="str">
        <f>'000Veh'!K113</f>
        <v>CY</v>
      </c>
      <c r="I2" s="15" t="str">
        <f>'000Veh'!L113</f>
        <v>CZ</v>
      </c>
      <c r="J2" s="15" t="str">
        <f>'000Veh'!M113</f>
        <v>DE</v>
      </c>
      <c r="K2" s="15" t="str">
        <f>'000Veh'!N113</f>
        <v>DK</v>
      </c>
      <c r="L2" s="15" t="str">
        <f>'000Veh'!O113</f>
        <v>EE</v>
      </c>
      <c r="M2" s="15" t="str">
        <f>'000Veh'!P113</f>
        <v>ES</v>
      </c>
      <c r="N2" s="15" t="str">
        <f>'000Veh'!Q113</f>
        <v>FI</v>
      </c>
      <c r="O2" s="15" t="str">
        <f>'000Veh'!R113</f>
        <v>FR</v>
      </c>
      <c r="P2" s="15" t="str">
        <f>'000Veh'!S113</f>
        <v>EL</v>
      </c>
      <c r="Q2" s="15" t="str">
        <f>'000Veh'!T113</f>
        <v>HR</v>
      </c>
      <c r="R2" s="15" t="str">
        <f>'000Veh'!U113</f>
        <v>HU</v>
      </c>
      <c r="S2" s="15" t="str">
        <f>'000Veh'!V113</f>
        <v>IE</v>
      </c>
      <c r="T2" s="15" t="str">
        <f>'000Veh'!W113</f>
        <v>IS</v>
      </c>
      <c r="U2" s="15" t="str">
        <f>'000Veh'!X113</f>
        <v>IT</v>
      </c>
      <c r="V2" s="15" t="str">
        <f>'000Veh'!Y113</f>
        <v>LT</v>
      </c>
      <c r="W2" s="15" t="str">
        <f>'000Veh'!Z113</f>
        <v>LU</v>
      </c>
      <c r="X2" s="15" t="str">
        <f>'000Veh'!AA113</f>
        <v>LV</v>
      </c>
      <c r="Y2" s="15" t="str">
        <f>'000Veh'!AB113</f>
        <v>MK</v>
      </c>
      <c r="Z2" s="15" t="str">
        <f>'000Veh'!AC113</f>
        <v>MT</v>
      </c>
      <c r="AA2" s="15" t="str">
        <f>'000Veh'!AD113</f>
        <v>NL</v>
      </c>
      <c r="AB2" s="15" t="str">
        <f>'000Veh'!AE113</f>
        <v>NO</v>
      </c>
      <c r="AC2" s="15" t="str">
        <f>'000Veh'!AF113</f>
        <v>PL</v>
      </c>
      <c r="AD2" s="15" t="str">
        <f>'000Veh'!AG113</f>
        <v>PT</v>
      </c>
      <c r="AE2" s="15" t="str">
        <f>'000Veh'!AH113</f>
        <v>RO</v>
      </c>
      <c r="AF2" s="15" t="str">
        <f>'000Veh'!AI113</f>
        <v>SE</v>
      </c>
      <c r="AG2" s="15" t="str">
        <f>'000Veh'!AJ113</f>
        <v>SI</v>
      </c>
      <c r="AH2" s="15" t="str">
        <f>'000Veh'!AK113</f>
        <v>SK</v>
      </c>
      <c r="AI2" s="15" t="str">
        <f>'000Veh'!AL113</f>
        <v>UK</v>
      </c>
      <c r="AJ2" s="15" t="str">
        <f>'000Veh'!AM113</f>
        <v>AL</v>
      </c>
      <c r="AK2" s="15" t="str">
        <f>'000Veh'!AN113</f>
        <v>BA</v>
      </c>
      <c r="AL2" s="15" t="str">
        <f>'000Veh'!AO113</f>
        <v>ME</v>
      </c>
      <c r="AM2" s="15" t="str">
        <f>'000Veh'!AP113</f>
        <v>RS</v>
      </c>
      <c r="AN2" s="15" t="str">
        <f>'000Veh'!AQ113</f>
        <v>KS</v>
      </c>
    </row>
    <row r="3" spans="1:40">
      <c r="A3" t="str">
        <f>'000Veh'!D114</f>
        <v>TRA_Bus_Cng_Coa</v>
      </c>
      <c r="B3" t="str">
        <f>'000Veh'!E114</f>
        <v>TRAGAS</v>
      </c>
      <c r="C3" t="str">
        <f>'000Veh'!F114</f>
        <v>TBus</v>
      </c>
      <c r="D3" s="7">
        <f>'000Veh'!G114</f>
        <v>0</v>
      </c>
      <c r="E3" s="7">
        <f>'000Veh'!H114</f>
        <v>0</v>
      </c>
      <c r="F3" s="7">
        <f>'000Veh'!I114</f>
        <v>0</v>
      </c>
      <c r="G3" s="7">
        <f>'000Veh'!J114</f>
        <v>0</v>
      </c>
      <c r="H3" s="7">
        <f>'000Veh'!K114</f>
        <v>0</v>
      </c>
      <c r="I3" s="7">
        <f>'000Veh'!L114</f>
        <v>0</v>
      </c>
      <c r="J3" s="7">
        <f>'000Veh'!M114</f>
        <v>0</v>
      </c>
      <c r="K3" s="7">
        <f>'000Veh'!N114</f>
        <v>0</v>
      </c>
      <c r="L3" s="7">
        <f>'000Veh'!O114</f>
        <v>0</v>
      </c>
      <c r="M3" s="7">
        <f>'000Veh'!P114</f>
        <v>0</v>
      </c>
      <c r="N3" s="7">
        <f>'000Veh'!Q114</f>
        <v>0</v>
      </c>
      <c r="O3" s="7">
        <f>'000Veh'!R114</f>
        <v>0</v>
      </c>
      <c r="P3" s="7">
        <f>'000Veh'!S114</f>
        <v>0</v>
      </c>
      <c r="Q3" s="7">
        <f>'000Veh'!T114</f>
        <v>0</v>
      </c>
      <c r="R3" s="7">
        <f>'000Veh'!U114</f>
        <v>0</v>
      </c>
      <c r="S3" s="7">
        <f>'000Veh'!V114</f>
        <v>0</v>
      </c>
      <c r="T3" s="7">
        <f>'000Veh'!W114</f>
        <v>0</v>
      </c>
      <c r="U3" s="7">
        <f>'000Veh'!X114</f>
        <v>0</v>
      </c>
      <c r="V3" s="7">
        <f>'000Veh'!Y114</f>
        <v>0</v>
      </c>
      <c r="W3" s="7">
        <f>'000Veh'!Z114</f>
        <v>0</v>
      </c>
      <c r="X3" s="7">
        <f>'000Veh'!AA114</f>
        <v>0</v>
      </c>
      <c r="Y3" s="7">
        <f>'000Veh'!AB114</f>
        <v>0</v>
      </c>
      <c r="Z3" s="7">
        <f>'000Veh'!AC114</f>
        <v>0</v>
      </c>
      <c r="AA3" s="7">
        <f>'000Veh'!AD114</f>
        <v>0</v>
      </c>
      <c r="AB3" s="7">
        <f>'000Veh'!AE114</f>
        <v>0</v>
      </c>
      <c r="AC3" s="7">
        <f>'000Veh'!AF114</f>
        <v>0</v>
      </c>
      <c r="AD3" s="7">
        <f>'000Veh'!AG114</f>
        <v>0</v>
      </c>
      <c r="AE3" s="7">
        <f>'000Veh'!AH114</f>
        <v>0</v>
      </c>
      <c r="AF3" s="7">
        <f>'000Veh'!AI114</f>
        <v>0.27</v>
      </c>
      <c r="AG3" s="7">
        <f>'000Veh'!AJ114</f>
        <v>0</v>
      </c>
      <c r="AH3" s="7">
        <f>'000Veh'!AK114</f>
        <v>0</v>
      </c>
      <c r="AI3" s="7">
        <f>'000Veh'!AL114</f>
        <v>0</v>
      </c>
      <c r="AJ3" s="7">
        <f>'000Veh'!AM114</f>
        <v>0</v>
      </c>
      <c r="AK3" s="7">
        <f>'000Veh'!AN114</f>
        <v>0</v>
      </c>
      <c r="AL3" s="7">
        <f>'000Veh'!AO114</f>
        <v>0</v>
      </c>
      <c r="AM3" s="7">
        <f>'000Veh'!AP114</f>
        <v>0</v>
      </c>
      <c r="AN3" s="7">
        <f>'000Veh'!AQ114</f>
        <v>0</v>
      </c>
    </row>
    <row r="4" spans="1:40">
      <c r="A4" t="str">
        <f>'000Veh'!D115</f>
        <v>TRA_Bus_Cng_Urb</v>
      </c>
      <c r="B4" t="str">
        <f>'000Veh'!E115</f>
        <v>TRAGAS</v>
      </c>
      <c r="C4" t="str">
        <f>'000Veh'!F115</f>
        <v>TBus</v>
      </c>
      <c r="D4" s="7">
        <f>'000Veh'!G115</f>
        <v>0</v>
      </c>
      <c r="E4" s="7">
        <f>'000Veh'!H115</f>
        <v>0</v>
      </c>
      <c r="F4" s="7">
        <f>'000Veh'!I115</f>
        <v>0</v>
      </c>
      <c r="G4" s="7">
        <f>'000Veh'!J115</f>
        <v>0.18</v>
      </c>
      <c r="H4" s="7">
        <f>'000Veh'!K115</f>
        <v>0</v>
      </c>
      <c r="I4" s="7">
        <f>'000Veh'!L115</f>
        <v>0</v>
      </c>
      <c r="J4" s="7">
        <f>'000Veh'!M115</f>
        <v>1.53</v>
      </c>
      <c r="K4" s="7">
        <f>'000Veh'!N115</f>
        <v>0</v>
      </c>
      <c r="L4" s="7">
        <f>'000Veh'!O115</f>
        <v>0</v>
      </c>
      <c r="M4" s="7">
        <f>'000Veh'!P115</f>
        <v>0</v>
      </c>
      <c r="N4" s="7">
        <f>'000Veh'!Q115</f>
        <v>0</v>
      </c>
      <c r="O4" s="7">
        <f>'000Veh'!R115</f>
        <v>0</v>
      </c>
      <c r="P4" s="7">
        <f>'000Veh'!S115</f>
        <v>0</v>
      </c>
      <c r="Q4" s="7">
        <f>'000Veh'!T115</f>
        <v>0.06</v>
      </c>
      <c r="R4" s="7">
        <f>'000Veh'!U115</f>
        <v>0</v>
      </c>
      <c r="S4" s="7">
        <f>'000Veh'!V115</f>
        <v>0</v>
      </c>
      <c r="T4" s="7">
        <f>'000Veh'!W115</f>
        <v>0</v>
      </c>
      <c r="U4" s="7">
        <f>'000Veh'!X115</f>
        <v>3.55</v>
      </c>
      <c r="V4" s="7">
        <f>'000Veh'!Y115</f>
        <v>0</v>
      </c>
      <c r="W4" s="7">
        <f>'000Veh'!Z115</f>
        <v>0</v>
      </c>
      <c r="X4" s="7">
        <f>'000Veh'!AA115</f>
        <v>0</v>
      </c>
      <c r="Y4" s="7">
        <f>'000Veh'!AB115</f>
        <v>0</v>
      </c>
      <c r="Z4" s="7">
        <f>'000Veh'!AC115</f>
        <v>0</v>
      </c>
      <c r="AA4" s="7">
        <f>'000Veh'!AD115</f>
        <v>0.47800000258800002</v>
      </c>
      <c r="AB4" s="7">
        <f>'000Veh'!AE115</f>
        <v>0</v>
      </c>
      <c r="AC4" s="7">
        <f>'000Veh'!AF115</f>
        <v>0</v>
      </c>
      <c r="AD4" s="7">
        <f>'000Veh'!AG115</f>
        <v>0</v>
      </c>
      <c r="AE4" s="7">
        <f>'000Veh'!AH115</f>
        <v>0</v>
      </c>
      <c r="AF4" s="7">
        <f>'000Veh'!AI115</f>
        <v>1.2</v>
      </c>
      <c r="AG4" s="7">
        <f>'000Veh'!AJ115</f>
        <v>0</v>
      </c>
      <c r="AH4" s="7">
        <f>'000Veh'!AK115</f>
        <v>0</v>
      </c>
      <c r="AI4" s="7">
        <f>'000Veh'!AL115</f>
        <v>0</v>
      </c>
      <c r="AJ4" s="7">
        <f>'000Veh'!AM115</f>
        <v>0</v>
      </c>
      <c r="AK4" s="7">
        <f>'000Veh'!AN115</f>
        <v>0</v>
      </c>
      <c r="AL4" s="7">
        <f>'000Veh'!AO115</f>
        <v>0</v>
      </c>
      <c r="AM4" s="3">
        <f>'000Veh'!AP115</f>
        <v>3.8559752858332727E-2</v>
      </c>
      <c r="AN4" s="7">
        <f>'000Veh'!AQ115</f>
        <v>0</v>
      </c>
    </row>
    <row r="5" spans="1:40">
      <c r="A5" t="str">
        <f>'000Veh'!D116</f>
        <v>TRA_Bus_Dis_Coa</v>
      </c>
      <c r="B5" t="str">
        <f>'000Veh'!E116</f>
        <v>TRADST</v>
      </c>
      <c r="C5" t="str">
        <f>'000Veh'!F116</f>
        <v>TBus</v>
      </c>
      <c r="D5" s="7">
        <f>'000Veh'!G116</f>
        <v>7.29</v>
      </c>
      <c r="E5" s="7">
        <f>'000Veh'!H116</f>
        <v>9.4600000000000009</v>
      </c>
      <c r="F5" s="7">
        <f>'000Veh'!I116</f>
        <v>11.69</v>
      </c>
      <c r="G5" s="7">
        <f>'000Veh'!J116</f>
        <v>2.4700000000000002</v>
      </c>
      <c r="H5" s="7">
        <f>'000Veh'!K116</f>
        <v>2.36</v>
      </c>
      <c r="I5" s="7">
        <f>'000Veh'!L116</f>
        <v>12.55</v>
      </c>
      <c r="J5" s="7">
        <f>'000Veh'!M116</f>
        <v>29.51</v>
      </c>
      <c r="K5" s="7">
        <f>'000Veh'!N116</f>
        <v>8.35</v>
      </c>
      <c r="L5" s="7">
        <f>'000Veh'!O116</f>
        <v>3.29</v>
      </c>
      <c r="M5" s="7">
        <f>'000Veh'!P116</f>
        <v>39.65</v>
      </c>
      <c r="N5" s="7">
        <f>'000Veh'!Q116</f>
        <v>5.93</v>
      </c>
      <c r="O5" s="7">
        <f>'000Veh'!R116</f>
        <v>61.69</v>
      </c>
      <c r="P5" s="7">
        <f>'000Veh'!S116</f>
        <v>16.899999999999999</v>
      </c>
      <c r="Q5" s="7">
        <f>'000Veh'!T116</f>
        <v>3.78</v>
      </c>
      <c r="R5" s="7">
        <f>'000Veh'!U116</f>
        <v>12.16</v>
      </c>
      <c r="S5" s="7">
        <f>'000Veh'!V116</f>
        <v>4.95</v>
      </c>
      <c r="T5" s="7">
        <f>'000Veh'!W116</f>
        <v>0.87</v>
      </c>
      <c r="U5" s="7">
        <f>'000Veh'!X116</f>
        <v>78.099999999999994</v>
      </c>
      <c r="V5" s="7">
        <f>'000Veh'!Y116</f>
        <v>4.05</v>
      </c>
      <c r="W5" s="7">
        <f>'000Veh'!Z116</f>
        <v>0.85</v>
      </c>
      <c r="X5" s="7">
        <f>'000Veh'!AA116</f>
        <v>1.83</v>
      </c>
      <c r="Y5" s="7">
        <f>'000Veh'!AB116</f>
        <v>1.1100000000000001</v>
      </c>
      <c r="Z5" s="7">
        <f>'000Veh'!AC116</f>
        <v>0.21</v>
      </c>
      <c r="AA5" s="7">
        <f>'000Veh'!AD116</f>
        <v>6.27</v>
      </c>
      <c r="AB5" s="7">
        <f>'000Veh'!AE116</f>
        <v>6.81</v>
      </c>
      <c r="AC5" s="7">
        <f>'000Veh'!AF116</f>
        <v>35.81</v>
      </c>
      <c r="AD5" s="7">
        <f>'000Veh'!AG116</f>
        <v>10.02</v>
      </c>
      <c r="AE5" s="7">
        <f>'000Veh'!AH116</f>
        <v>13.09</v>
      </c>
      <c r="AF5" s="7">
        <f>'000Veh'!AI116</f>
        <v>5.77</v>
      </c>
      <c r="AG5" s="7">
        <f>'000Veh'!AJ116</f>
        <v>1.22</v>
      </c>
      <c r="AH5" s="7">
        <f>'000Veh'!AK116</f>
        <v>3.82</v>
      </c>
      <c r="AI5" s="7">
        <f>'000Veh'!AL116</f>
        <v>119.9</v>
      </c>
      <c r="AJ5" s="7">
        <f>'000Veh'!AM116</f>
        <v>3.8439258546575212</v>
      </c>
      <c r="AK5" s="7">
        <f>'000Veh'!AN116</f>
        <v>2.8242478245252323</v>
      </c>
      <c r="AL5" s="7">
        <f>'000Veh'!AO116</f>
        <v>1.0775337134348666</v>
      </c>
      <c r="AM5" s="7">
        <f>'000Veh'!AP116</f>
        <v>3.5094836339232698</v>
      </c>
      <c r="AN5" s="7">
        <f>'000Veh'!AQ116</f>
        <v>0.76589734782191099</v>
      </c>
    </row>
    <row r="6" spans="1:40">
      <c r="A6" t="str">
        <f>'000Veh'!D117</f>
        <v>TRA_Bus_Dis_Urb</v>
      </c>
      <c r="B6" t="str">
        <f>'000Veh'!E117</f>
        <v>TRADST</v>
      </c>
      <c r="C6" t="str">
        <f>'000Veh'!F117</f>
        <v>TBus</v>
      </c>
      <c r="D6" s="7">
        <f>'000Veh'!G117</f>
        <v>2.14</v>
      </c>
      <c r="E6" s="7">
        <f>'000Veh'!H117</f>
        <v>6.52</v>
      </c>
      <c r="F6" s="7">
        <f>'000Veh'!I117</f>
        <v>12.16</v>
      </c>
      <c r="G6" s="7">
        <f>'000Veh'!J117</f>
        <v>4.72</v>
      </c>
      <c r="H6" s="7">
        <f>'000Veh'!K117</f>
        <v>3.14</v>
      </c>
      <c r="I6" s="7">
        <f>'000Veh'!L117</f>
        <v>5.07</v>
      </c>
      <c r="J6" s="7">
        <f>'000Veh'!M117</f>
        <v>44.69</v>
      </c>
      <c r="K6" s="7">
        <f>'000Veh'!N117</f>
        <v>5.17</v>
      </c>
      <c r="L6" s="7">
        <f>'000Veh'!O117</f>
        <v>0</v>
      </c>
      <c r="M6" s="7">
        <f>'000Veh'!P117</f>
        <v>21.35</v>
      </c>
      <c r="N6" s="7">
        <f>'000Veh'!Q117</f>
        <v>7.72</v>
      </c>
      <c r="O6" s="7">
        <f>'000Veh'!R117</f>
        <v>21.2</v>
      </c>
      <c r="P6" s="7">
        <f>'000Veh'!S117</f>
        <v>10.41</v>
      </c>
      <c r="Q6" s="7">
        <f>'000Veh'!T117</f>
        <v>1.07</v>
      </c>
      <c r="R6" s="7">
        <f>'000Veh'!U117</f>
        <v>4.91</v>
      </c>
      <c r="S6" s="7">
        <f>'000Veh'!V117</f>
        <v>4.95</v>
      </c>
      <c r="T6" s="7">
        <f>'000Veh'!W117</f>
        <v>0.91</v>
      </c>
      <c r="U6" s="7">
        <f>'000Veh'!X117</f>
        <v>15.59</v>
      </c>
      <c r="V6" s="7">
        <f>'000Veh'!Y117</f>
        <v>9.86</v>
      </c>
      <c r="W6" s="7">
        <f>'000Veh'!Z117</f>
        <v>0.79</v>
      </c>
      <c r="X6" s="7">
        <f>'000Veh'!AA117</f>
        <v>1.76</v>
      </c>
      <c r="Y6" s="7">
        <f>'000Veh'!AB117</f>
        <v>1.1499999999999999</v>
      </c>
      <c r="Z6" s="7">
        <f>'000Veh'!AC117</f>
        <v>1.62</v>
      </c>
      <c r="AA6" s="7">
        <f>'000Veh'!AD117</f>
        <v>4.32</v>
      </c>
      <c r="AB6" s="7">
        <f>'000Veh'!AE117</f>
        <v>7.67</v>
      </c>
      <c r="AC6" s="7">
        <f>'000Veh'!AF117</f>
        <v>56.08</v>
      </c>
      <c r="AD6" s="7">
        <f>'000Veh'!AG117</f>
        <v>5.4</v>
      </c>
      <c r="AE6" s="7">
        <f>'000Veh'!AH117</f>
        <v>15.06</v>
      </c>
      <c r="AF6" s="7">
        <f>'000Veh'!AI117</f>
        <v>6.66</v>
      </c>
      <c r="AG6" s="7">
        <f>'000Veh'!AJ117</f>
        <v>1.21</v>
      </c>
      <c r="AH6" s="7">
        <f>'000Veh'!AK117</f>
        <v>5.53</v>
      </c>
      <c r="AI6" s="7">
        <f>'000Veh'!AL117</f>
        <v>44.35</v>
      </c>
      <c r="AJ6" s="7">
        <f>'000Veh'!AM117</f>
        <v>2.367767345975432</v>
      </c>
      <c r="AK6" s="7">
        <f>'000Veh'!AN117</f>
        <v>0.79945639477301556</v>
      </c>
      <c r="AL6" s="7">
        <f>'000Veh'!AO117</f>
        <v>0.66373526371934688</v>
      </c>
      <c r="AM6" s="7">
        <f>'000Veh'!AP117</f>
        <v>0.99342526145447063</v>
      </c>
      <c r="AN6" s="7">
        <f>'000Veh'!AQ117</f>
        <v>0.21680163020355686</v>
      </c>
    </row>
    <row r="7" spans="1:40">
      <c r="A7" t="str">
        <f>'000Veh'!D118</f>
        <v>TRA_Bus_Gas_Coa</v>
      </c>
      <c r="B7" t="str">
        <f>'000Veh'!E118</f>
        <v>TRAGSLSP95</v>
      </c>
      <c r="C7" t="str">
        <f>'000Veh'!F118</f>
        <v>TBus</v>
      </c>
      <c r="D7" s="7">
        <f>'000Veh'!G118</f>
        <v>0</v>
      </c>
      <c r="E7" s="7">
        <f>'000Veh'!H118</f>
        <v>0</v>
      </c>
      <c r="F7" s="7">
        <f>'000Veh'!I118</f>
        <v>0</v>
      </c>
      <c r="G7" s="7">
        <f>'000Veh'!J118</f>
        <v>0</v>
      </c>
      <c r="H7" s="7">
        <f>'000Veh'!K118</f>
        <v>0</v>
      </c>
      <c r="I7" s="7">
        <f>'000Veh'!L118</f>
        <v>1.45</v>
      </c>
      <c r="J7" s="7">
        <f>'000Veh'!M118</f>
        <v>0</v>
      </c>
      <c r="K7" s="7">
        <f>'000Veh'!N118</f>
        <v>1.05</v>
      </c>
      <c r="L7" s="7">
        <f>'000Veh'!O118</f>
        <v>0</v>
      </c>
      <c r="M7" s="7">
        <f>'000Veh'!P118</f>
        <v>0</v>
      </c>
      <c r="N7" s="7">
        <f>'000Veh'!Q118</f>
        <v>0</v>
      </c>
      <c r="O7" s="7">
        <f>'000Veh'!R118</f>
        <v>0</v>
      </c>
      <c r="P7" s="7">
        <f>'000Veh'!S118</f>
        <v>0</v>
      </c>
      <c r="Q7" s="7">
        <f>'000Veh'!T118</f>
        <v>0</v>
      </c>
      <c r="R7" s="7">
        <f>'000Veh'!U118</f>
        <v>0</v>
      </c>
      <c r="S7" s="7">
        <f>'000Veh'!V118</f>
        <v>0</v>
      </c>
      <c r="T7" s="7">
        <f>'000Veh'!W118</f>
        <v>0</v>
      </c>
      <c r="U7" s="7">
        <f>'000Veh'!X118</f>
        <v>0</v>
      </c>
      <c r="V7" s="7">
        <f>'000Veh'!Y118</f>
        <v>0</v>
      </c>
      <c r="W7" s="7">
        <f>'000Veh'!Z118</f>
        <v>0</v>
      </c>
      <c r="X7" s="7">
        <f>'000Veh'!AA118</f>
        <v>0</v>
      </c>
      <c r="Y7" s="7">
        <f>'000Veh'!AB118</f>
        <v>0</v>
      </c>
      <c r="Z7" s="7">
        <f>'000Veh'!AC118</f>
        <v>0</v>
      </c>
      <c r="AA7" s="7">
        <f>'000Veh'!AD118</f>
        <v>0</v>
      </c>
      <c r="AB7" s="7">
        <f>'000Veh'!AE118</f>
        <v>0</v>
      </c>
      <c r="AC7" s="7">
        <f>'000Veh'!AF118</f>
        <v>0</v>
      </c>
      <c r="AD7" s="7">
        <f>'000Veh'!AG118</f>
        <v>0</v>
      </c>
      <c r="AE7" s="7">
        <f>'000Veh'!AH118</f>
        <v>0</v>
      </c>
      <c r="AF7" s="7">
        <f>'000Veh'!AI118</f>
        <v>0</v>
      </c>
      <c r="AG7" s="7">
        <f>'000Veh'!AJ118</f>
        <v>0</v>
      </c>
      <c r="AH7" s="7">
        <f>'000Veh'!AK118</f>
        <v>0</v>
      </c>
      <c r="AI7" s="7">
        <f>'000Veh'!AL118</f>
        <v>1.98</v>
      </c>
      <c r="AJ7" s="7">
        <f>'000Veh'!AM118</f>
        <v>0</v>
      </c>
      <c r="AK7" s="7">
        <f>'000Veh'!AN118</f>
        <v>0</v>
      </c>
      <c r="AL7" s="7">
        <f>'000Veh'!AO118</f>
        <v>0</v>
      </c>
      <c r="AM7" s="7">
        <f>'000Veh'!AP118</f>
        <v>0</v>
      </c>
      <c r="AN7" s="7">
        <f>'000Veh'!AQ118</f>
        <v>0</v>
      </c>
    </row>
    <row r="8" spans="1:40">
      <c r="A8" t="str">
        <f>'000Veh'!D119</f>
        <v>TRA_Bus_Gas_Urb</v>
      </c>
      <c r="B8" t="str">
        <f>'000Veh'!E119</f>
        <v>TRAGSLSP95</v>
      </c>
      <c r="C8" t="str">
        <f>'000Veh'!F119</f>
        <v>TBus</v>
      </c>
      <c r="D8" s="7">
        <f>'000Veh'!G119</f>
        <v>0</v>
      </c>
      <c r="E8" s="7">
        <f>'000Veh'!H119</f>
        <v>0</v>
      </c>
      <c r="F8" s="7">
        <f>'000Veh'!I119</f>
        <v>0</v>
      </c>
      <c r="G8" s="7">
        <f>'000Veh'!J119</f>
        <v>0</v>
      </c>
      <c r="H8" s="7">
        <f>'000Veh'!K119</f>
        <v>0</v>
      </c>
      <c r="I8" s="7">
        <f>'000Veh'!L119</f>
        <v>0.57999999999999996</v>
      </c>
      <c r="J8" s="7">
        <f>'000Veh'!M119</f>
        <v>0</v>
      </c>
      <c r="K8" s="7">
        <f>'000Veh'!N119</f>
        <v>0.01</v>
      </c>
      <c r="L8" s="7">
        <f>'000Veh'!O119</f>
        <v>0</v>
      </c>
      <c r="M8" s="7">
        <f>'000Veh'!P119</f>
        <v>0</v>
      </c>
      <c r="N8" s="7">
        <f>'000Veh'!Q119</f>
        <v>0</v>
      </c>
      <c r="O8" s="7">
        <f>'000Veh'!R119</f>
        <v>0</v>
      </c>
      <c r="P8" s="7">
        <f>'000Veh'!S119</f>
        <v>0</v>
      </c>
      <c r="Q8" s="7">
        <f>'000Veh'!T119</f>
        <v>0</v>
      </c>
      <c r="R8" s="7">
        <f>'000Veh'!U119</f>
        <v>0</v>
      </c>
      <c r="S8" s="7">
        <f>'000Veh'!V119</f>
        <v>0</v>
      </c>
      <c r="T8" s="7">
        <f>'000Veh'!W119</f>
        <v>0.12</v>
      </c>
      <c r="U8" s="7">
        <f>'000Veh'!X119</f>
        <v>0</v>
      </c>
      <c r="V8" s="7">
        <f>'000Veh'!Y119</f>
        <v>0</v>
      </c>
      <c r="W8" s="7">
        <f>'000Veh'!Z119</f>
        <v>0</v>
      </c>
      <c r="X8" s="7">
        <f>'000Veh'!AA119</f>
        <v>0</v>
      </c>
      <c r="Y8" s="7">
        <f>'000Veh'!AB119</f>
        <v>0.39</v>
      </c>
      <c r="Z8" s="7">
        <f>'000Veh'!AC119</f>
        <v>0</v>
      </c>
      <c r="AA8" s="7">
        <f>'000Veh'!AD119</f>
        <v>0.03</v>
      </c>
      <c r="AB8" s="7">
        <f>'000Veh'!AE119</f>
        <v>0</v>
      </c>
      <c r="AC8" s="7">
        <f>'000Veh'!AF119</f>
        <v>4.38</v>
      </c>
      <c r="AD8" s="7">
        <f>'000Veh'!AG119</f>
        <v>5.9999999900999992E-3</v>
      </c>
      <c r="AE8" s="7">
        <f>'000Veh'!AH119</f>
        <v>0</v>
      </c>
      <c r="AF8" s="7">
        <f>'000Veh'!AI119</f>
        <v>0</v>
      </c>
      <c r="AG8" s="7">
        <f>'000Veh'!AJ119</f>
        <v>0</v>
      </c>
      <c r="AH8" s="7">
        <f>'000Veh'!AK119</f>
        <v>0</v>
      </c>
      <c r="AI8" s="7">
        <f>'000Veh'!AL119</f>
        <v>4.62</v>
      </c>
      <c r="AJ8" s="7">
        <f>'000Veh'!AM119</f>
        <v>0</v>
      </c>
      <c r="AK8" s="7">
        <f>'000Veh'!AN119</f>
        <v>0</v>
      </c>
      <c r="AL8" s="7">
        <f>'000Veh'!AO119</f>
        <v>0</v>
      </c>
      <c r="AM8" s="7">
        <f>'000Veh'!AP119</f>
        <v>0</v>
      </c>
      <c r="AN8" s="7">
        <f>'000Veh'!AQ119</f>
        <v>0</v>
      </c>
    </row>
    <row r="9" spans="1:40">
      <c r="A9" t="str">
        <f>'000Veh'!D120</f>
        <v>TRA_Bus_Lpg_Coa</v>
      </c>
      <c r="B9" t="str">
        <f>'000Veh'!E120</f>
        <v>TRALPG</v>
      </c>
      <c r="C9" t="str">
        <f>'000Veh'!F120</f>
        <v>TBus</v>
      </c>
      <c r="D9" s="7">
        <f>'000Veh'!G120</f>
        <v>0</v>
      </c>
      <c r="E9" s="7">
        <f>'000Veh'!H120</f>
        <v>0</v>
      </c>
      <c r="F9" s="7">
        <f>'000Veh'!I120</f>
        <v>0</v>
      </c>
      <c r="G9" s="7">
        <f>'000Veh'!J120</f>
        <v>0</v>
      </c>
      <c r="H9" s="7">
        <f>'000Veh'!K120</f>
        <v>0</v>
      </c>
      <c r="I9" s="7">
        <f>'000Veh'!L120</f>
        <v>0</v>
      </c>
      <c r="J9" s="7">
        <f>'000Veh'!M120</f>
        <v>0</v>
      </c>
      <c r="K9" s="7">
        <f>'000Veh'!N120</f>
        <v>0</v>
      </c>
      <c r="L9" s="7">
        <f>'000Veh'!O120</f>
        <v>0</v>
      </c>
      <c r="M9" s="7">
        <f>'000Veh'!P120</f>
        <v>0</v>
      </c>
      <c r="N9" s="7">
        <f>'000Veh'!Q120</f>
        <v>0</v>
      </c>
      <c r="O9" s="7">
        <f>'000Veh'!R120</f>
        <v>0</v>
      </c>
      <c r="P9" s="7">
        <f>'000Veh'!S120</f>
        <v>0</v>
      </c>
      <c r="Q9" s="7">
        <f>'000Veh'!T120</f>
        <v>0</v>
      </c>
      <c r="R9" s="7">
        <f>'000Veh'!U120</f>
        <v>0</v>
      </c>
      <c r="S9" s="7">
        <f>'000Veh'!V120</f>
        <v>0</v>
      </c>
      <c r="T9" s="7">
        <f>'000Veh'!W120</f>
        <v>0</v>
      </c>
      <c r="U9" s="7">
        <f>'000Veh'!X120</f>
        <v>0</v>
      </c>
      <c r="V9" s="7">
        <f>'000Veh'!Y120</f>
        <v>0</v>
      </c>
      <c r="W9" s="7">
        <f>'000Veh'!Z120</f>
        <v>0</v>
      </c>
      <c r="X9" s="7">
        <f>'000Veh'!AA120</f>
        <v>0</v>
      </c>
      <c r="Y9" s="7">
        <f>'000Veh'!AB120</f>
        <v>0</v>
      </c>
      <c r="Z9" s="7">
        <f>'000Veh'!AC120</f>
        <v>0</v>
      </c>
      <c r="AA9" s="7">
        <f>'000Veh'!AD120</f>
        <v>0</v>
      </c>
      <c r="AB9" s="7">
        <f>'000Veh'!AE120</f>
        <v>0</v>
      </c>
      <c r="AC9" s="7">
        <f>'000Veh'!AF120</f>
        <v>0</v>
      </c>
      <c r="AD9" s="7">
        <f>'000Veh'!AG120</f>
        <v>0</v>
      </c>
      <c r="AE9" s="7">
        <f>'000Veh'!AH120</f>
        <v>0</v>
      </c>
      <c r="AF9" s="7">
        <f>'000Veh'!AI120</f>
        <v>0</v>
      </c>
      <c r="AG9" s="7">
        <f>'000Veh'!AJ120</f>
        <v>0</v>
      </c>
      <c r="AH9" s="7">
        <f>'000Veh'!AK120</f>
        <v>0</v>
      </c>
      <c r="AI9" s="7">
        <f>'000Veh'!AL120</f>
        <v>0.03</v>
      </c>
      <c r="AJ9" s="7">
        <f>'000Veh'!AM120</f>
        <v>0</v>
      </c>
      <c r="AK9" s="7">
        <f>'000Veh'!AN120</f>
        <v>0</v>
      </c>
      <c r="AL9" s="7">
        <f>'000Veh'!AO120</f>
        <v>0</v>
      </c>
      <c r="AM9" s="7">
        <f>'000Veh'!AP120</f>
        <v>0</v>
      </c>
      <c r="AN9" s="7">
        <f>'000Veh'!AQ120</f>
        <v>0</v>
      </c>
    </row>
    <row r="10" spans="1:40">
      <c r="A10" t="str">
        <f>'000Veh'!D121</f>
        <v>TRA_Bus_Lpg_Urb</v>
      </c>
      <c r="B10" t="str">
        <f>'000Veh'!E121</f>
        <v>TRALPG</v>
      </c>
      <c r="C10" t="str">
        <f>'000Veh'!F121</f>
        <v>TBus</v>
      </c>
      <c r="D10" s="7">
        <f>'000Veh'!G121</f>
        <v>0</v>
      </c>
      <c r="E10" s="7">
        <f>'000Veh'!H121</f>
        <v>0</v>
      </c>
      <c r="F10" s="7">
        <f>'000Veh'!I121</f>
        <v>0</v>
      </c>
      <c r="G10" s="7">
        <f>'000Veh'!J121</f>
        <v>0</v>
      </c>
      <c r="H10" s="7">
        <f>'000Veh'!K121</f>
        <v>0</v>
      </c>
      <c r="I10" s="7">
        <f>'000Veh'!L121</f>
        <v>0</v>
      </c>
      <c r="J10" s="7">
        <f>'000Veh'!M121</f>
        <v>0</v>
      </c>
      <c r="K10" s="7">
        <f>'000Veh'!N121</f>
        <v>0</v>
      </c>
      <c r="L10" s="7">
        <f>'000Veh'!O121</f>
        <v>0</v>
      </c>
      <c r="M10" s="7">
        <f>'000Veh'!P121</f>
        <v>0</v>
      </c>
      <c r="N10" s="7">
        <f>'000Veh'!Q121</f>
        <v>0</v>
      </c>
      <c r="O10" s="7">
        <f>'000Veh'!R121</f>
        <v>0</v>
      </c>
      <c r="P10" s="7">
        <f>'000Veh'!S121</f>
        <v>0</v>
      </c>
      <c r="Q10" s="7">
        <f>'000Veh'!T121</f>
        <v>0</v>
      </c>
      <c r="R10" s="7">
        <f>'000Veh'!U121</f>
        <v>0</v>
      </c>
      <c r="S10" s="7">
        <f>'000Veh'!V121</f>
        <v>0</v>
      </c>
      <c r="T10" s="7">
        <f>'000Veh'!W121</f>
        <v>0</v>
      </c>
      <c r="U10" s="7">
        <f>'000Veh'!X121</f>
        <v>0</v>
      </c>
      <c r="V10" s="7">
        <f>'000Veh'!Y121</f>
        <v>0</v>
      </c>
      <c r="W10" s="7">
        <f>'000Veh'!Z121</f>
        <v>0</v>
      </c>
      <c r="X10" s="7">
        <f>'000Veh'!AA121</f>
        <v>1.299999990459E-2</v>
      </c>
      <c r="Y10" s="7">
        <f>'000Veh'!AB121</f>
        <v>0.05</v>
      </c>
      <c r="Z10" s="7">
        <f>'000Veh'!AC121</f>
        <v>0</v>
      </c>
      <c r="AA10" s="7">
        <f>'000Veh'!AD121</f>
        <v>0.08</v>
      </c>
      <c r="AB10" s="7">
        <f>'000Veh'!AE121</f>
        <v>0</v>
      </c>
      <c r="AC10" s="7">
        <f>'000Veh'!AF121</f>
        <v>0.77</v>
      </c>
      <c r="AD10" s="7">
        <f>'000Veh'!AG121</f>
        <v>3.0000000005499998E-3</v>
      </c>
      <c r="AE10" s="7">
        <f>'000Veh'!AH121</f>
        <v>0</v>
      </c>
      <c r="AF10" s="7">
        <f>'000Veh'!AI121</f>
        <v>0</v>
      </c>
      <c r="AG10" s="7">
        <f>'000Veh'!AJ121</f>
        <v>0</v>
      </c>
      <c r="AH10" s="7">
        <f>'000Veh'!AK121</f>
        <v>0</v>
      </c>
      <c r="AI10" s="7">
        <f>'000Veh'!AL121</f>
        <v>0.23</v>
      </c>
      <c r="AJ10" s="7">
        <f>'000Veh'!AM121</f>
        <v>0</v>
      </c>
      <c r="AK10" s="7">
        <f>'000Veh'!AN121</f>
        <v>0</v>
      </c>
      <c r="AL10" s="7">
        <f>'000Veh'!AO121</f>
        <v>0</v>
      </c>
      <c r="AM10" s="7">
        <f>'000Veh'!AP121</f>
        <v>0</v>
      </c>
      <c r="AN10" s="7">
        <f>'000Veh'!AQ121</f>
        <v>0</v>
      </c>
    </row>
    <row r="11" spans="1:40">
      <c r="A11" t="str">
        <f>'000Veh'!D122</f>
        <v>TRA_Car_Cng_Exe</v>
      </c>
      <c r="B11" t="str">
        <f>'000Veh'!E122</f>
        <v>TRAGAS</v>
      </c>
      <c r="C11" t="str">
        <f>'000Veh'!F122</f>
        <v>TCar</v>
      </c>
      <c r="D11" s="7">
        <f>'000Veh'!G122</f>
        <v>0</v>
      </c>
      <c r="E11" s="7">
        <f>'000Veh'!H122</f>
        <v>0</v>
      </c>
      <c r="F11" s="7">
        <f>'000Veh'!I122</f>
        <v>0</v>
      </c>
      <c r="G11" s="7">
        <f>'000Veh'!J122</f>
        <v>0.9</v>
      </c>
      <c r="H11" s="7">
        <f>'000Veh'!K122</f>
        <v>0</v>
      </c>
      <c r="I11" s="7">
        <f>'000Veh'!L122</f>
        <v>0</v>
      </c>
      <c r="J11" s="7">
        <f>'000Veh'!M122</f>
        <v>9.1999999999999993</v>
      </c>
      <c r="K11" s="7">
        <f>'000Veh'!N122</f>
        <v>0</v>
      </c>
      <c r="L11" s="7">
        <f>'000Veh'!O122</f>
        <v>0</v>
      </c>
      <c r="M11" s="7">
        <f>'000Veh'!P122</f>
        <v>0</v>
      </c>
      <c r="N11" s="7">
        <f>'000Veh'!Q122</f>
        <v>0</v>
      </c>
      <c r="O11" s="7">
        <f>'000Veh'!R122</f>
        <v>0</v>
      </c>
      <c r="P11" s="7">
        <f>'000Veh'!S122</f>
        <v>0</v>
      </c>
      <c r="Q11" s="7">
        <f>'000Veh'!T122</f>
        <v>0</v>
      </c>
      <c r="R11" s="7">
        <f>'000Veh'!U122</f>
        <v>0</v>
      </c>
      <c r="S11" s="7">
        <f>'000Veh'!V122</f>
        <v>0</v>
      </c>
      <c r="T11" s="7">
        <f>'000Veh'!W122</f>
        <v>0</v>
      </c>
      <c r="U11" s="7">
        <f>'000Veh'!X122</f>
        <v>97.21</v>
      </c>
      <c r="V11" s="7">
        <f>'000Veh'!Y122</f>
        <v>0</v>
      </c>
      <c r="W11" s="7">
        <f>'000Veh'!Z122</f>
        <v>0</v>
      </c>
      <c r="X11" s="7">
        <f>'000Veh'!AA122</f>
        <v>0</v>
      </c>
      <c r="Y11" s="7">
        <f>'000Veh'!AB122</f>
        <v>0</v>
      </c>
      <c r="Z11" s="7">
        <f>'000Veh'!AC122</f>
        <v>0</v>
      </c>
      <c r="AA11" s="7">
        <f>'000Veh'!AD122</f>
        <v>0.12</v>
      </c>
      <c r="AB11" s="7">
        <f>'000Veh'!AE122</f>
        <v>0</v>
      </c>
      <c r="AC11" s="7">
        <f>'000Veh'!AF122</f>
        <v>0</v>
      </c>
      <c r="AD11" s="7">
        <f>'000Veh'!AG122</f>
        <v>0</v>
      </c>
      <c r="AE11" s="7">
        <f>'000Veh'!AH122</f>
        <v>0</v>
      </c>
      <c r="AF11" s="7">
        <f>'000Veh'!AI122</f>
        <v>2.42</v>
      </c>
      <c r="AG11" s="7">
        <f>'000Veh'!AJ122</f>
        <v>0</v>
      </c>
      <c r="AH11" s="7">
        <f>'000Veh'!AK122</f>
        <v>0</v>
      </c>
      <c r="AI11" s="7">
        <f>'000Veh'!AL122</f>
        <v>0.18</v>
      </c>
      <c r="AJ11" s="7">
        <f>'000Veh'!AM122</f>
        <v>0</v>
      </c>
      <c r="AK11" s="7">
        <f>'000Veh'!AN122</f>
        <v>0</v>
      </c>
      <c r="AL11" s="7">
        <f>'000Veh'!AO122</f>
        <v>0</v>
      </c>
      <c r="AM11" s="7">
        <f>'000Veh'!AP122</f>
        <v>1.0558825338492195</v>
      </c>
      <c r="AN11" s="7">
        <f>'000Veh'!AQ122</f>
        <v>0</v>
      </c>
    </row>
    <row r="12" spans="1:40">
      <c r="A12" t="str">
        <f>'000Veh'!D123</f>
        <v>TRA_Car_Cng_Lom</v>
      </c>
      <c r="B12" t="str">
        <f>'000Veh'!E123</f>
        <v>TRAGAS</v>
      </c>
      <c r="C12" t="str">
        <f>'000Veh'!F123</f>
        <v>TCar</v>
      </c>
      <c r="D12" s="7">
        <f>'000Veh'!G123</f>
        <v>0</v>
      </c>
      <c r="E12" s="7">
        <f>'000Veh'!H123</f>
        <v>0</v>
      </c>
      <c r="F12" s="7">
        <f>'000Veh'!I123</f>
        <v>0</v>
      </c>
      <c r="G12" s="7">
        <f>'000Veh'!J123</f>
        <v>2.34</v>
      </c>
      <c r="H12" s="7">
        <f>'000Veh'!K123</f>
        <v>0</v>
      </c>
      <c r="I12" s="7">
        <f>'000Veh'!L123</f>
        <v>0</v>
      </c>
      <c r="J12" s="7">
        <f>'000Veh'!M123</f>
        <v>23.9</v>
      </c>
      <c r="K12" s="7">
        <f>'000Veh'!N123</f>
        <v>0</v>
      </c>
      <c r="L12" s="7">
        <f>'000Veh'!O123</f>
        <v>0</v>
      </c>
      <c r="M12" s="7">
        <f>'000Veh'!P123</f>
        <v>0</v>
      </c>
      <c r="N12" s="7">
        <f>'000Veh'!Q123</f>
        <v>0</v>
      </c>
      <c r="O12" s="7">
        <f>'000Veh'!R123</f>
        <v>0</v>
      </c>
      <c r="P12" s="7">
        <f>'000Veh'!S123</f>
        <v>0</v>
      </c>
      <c r="Q12" s="7">
        <f>'000Veh'!T123</f>
        <v>0</v>
      </c>
      <c r="R12" s="7">
        <f>'000Veh'!U123</f>
        <v>0</v>
      </c>
      <c r="S12" s="7">
        <f>'000Veh'!V123</f>
        <v>0</v>
      </c>
      <c r="T12" s="7">
        <f>'000Veh'!W123</f>
        <v>0</v>
      </c>
      <c r="U12" s="7">
        <f>'000Veh'!X123</f>
        <v>252.71</v>
      </c>
      <c r="V12" s="7">
        <f>'000Veh'!Y123</f>
        <v>0</v>
      </c>
      <c r="W12" s="7">
        <f>'000Veh'!Z123</f>
        <v>0</v>
      </c>
      <c r="X12" s="7">
        <f>'000Veh'!AA123</f>
        <v>0</v>
      </c>
      <c r="Y12" s="7">
        <f>'000Veh'!AB123</f>
        <v>0</v>
      </c>
      <c r="Z12" s="7">
        <f>'000Veh'!AC123</f>
        <v>0</v>
      </c>
      <c r="AA12" s="7">
        <f>'000Veh'!AD123</f>
        <v>0.32</v>
      </c>
      <c r="AB12" s="7">
        <f>'000Veh'!AE123</f>
        <v>0</v>
      </c>
      <c r="AC12" s="7">
        <f>'000Veh'!AF123</f>
        <v>0</v>
      </c>
      <c r="AD12" s="7">
        <f>'000Veh'!AG123</f>
        <v>0</v>
      </c>
      <c r="AE12" s="7">
        <f>'000Veh'!AH123</f>
        <v>0</v>
      </c>
      <c r="AF12" s="7">
        <f>'000Veh'!AI123</f>
        <v>8.9</v>
      </c>
      <c r="AG12" s="7">
        <f>'000Veh'!AJ123</f>
        <v>0</v>
      </c>
      <c r="AH12" s="7">
        <f>'000Veh'!AK123</f>
        <v>0</v>
      </c>
      <c r="AI12" s="7">
        <f>'000Veh'!AL123</f>
        <v>0.48</v>
      </c>
      <c r="AJ12" s="7">
        <f>'000Veh'!AM123</f>
        <v>0</v>
      </c>
      <c r="AK12" s="7">
        <f>'000Veh'!AN123</f>
        <v>0</v>
      </c>
      <c r="AL12" s="7">
        <f>'000Veh'!AO123</f>
        <v>0</v>
      </c>
      <c r="AM12" s="7">
        <f>'000Veh'!AP123</f>
        <v>2.7449035606319954</v>
      </c>
      <c r="AN12" s="7">
        <f>'000Veh'!AQ123</f>
        <v>0</v>
      </c>
    </row>
    <row r="13" spans="1:40">
      <c r="A13" t="str">
        <f>'000Veh'!D124</f>
        <v>TRA_Car_Cng_Sma</v>
      </c>
      <c r="B13" t="str">
        <f>'000Veh'!E124</f>
        <v>TRAGAS</v>
      </c>
      <c r="C13" t="str">
        <f>'000Veh'!F124</f>
        <v>TCar</v>
      </c>
      <c r="D13" s="7">
        <f>'000Veh'!G124</f>
        <v>0</v>
      </c>
      <c r="E13" s="7">
        <f>'000Veh'!H124</f>
        <v>0</v>
      </c>
      <c r="F13" s="7">
        <f>'000Veh'!I124</f>
        <v>0</v>
      </c>
      <c r="G13" s="7">
        <f>'000Veh'!J124</f>
        <v>2.29</v>
      </c>
      <c r="H13" s="7">
        <f>'000Veh'!K124</f>
        <v>0</v>
      </c>
      <c r="I13" s="7">
        <f>'000Veh'!L124</f>
        <v>0</v>
      </c>
      <c r="J13" s="7">
        <f>'000Veh'!M124</f>
        <v>23.34</v>
      </c>
      <c r="K13" s="7">
        <f>'000Veh'!N124</f>
        <v>0</v>
      </c>
      <c r="L13" s="7">
        <f>'000Veh'!O124</f>
        <v>0</v>
      </c>
      <c r="M13" s="7">
        <f>'000Veh'!P124</f>
        <v>0</v>
      </c>
      <c r="N13" s="7">
        <f>'000Veh'!Q124</f>
        <v>0</v>
      </c>
      <c r="O13" s="7">
        <f>'000Veh'!R124</f>
        <v>0</v>
      </c>
      <c r="P13" s="7">
        <f>'000Veh'!S124</f>
        <v>0</v>
      </c>
      <c r="Q13" s="7">
        <f>'000Veh'!T124</f>
        <v>0</v>
      </c>
      <c r="R13" s="7">
        <f>'000Veh'!U124</f>
        <v>0</v>
      </c>
      <c r="S13" s="7">
        <f>'000Veh'!V124</f>
        <v>0</v>
      </c>
      <c r="T13" s="7">
        <f>'000Veh'!W124</f>
        <v>0</v>
      </c>
      <c r="U13" s="7">
        <f>'000Veh'!X124</f>
        <v>246.79</v>
      </c>
      <c r="V13" s="7">
        <f>'000Veh'!Y124</f>
        <v>0</v>
      </c>
      <c r="W13" s="7">
        <f>'000Veh'!Z124</f>
        <v>0</v>
      </c>
      <c r="X13" s="7">
        <f>'000Veh'!AA124</f>
        <v>0</v>
      </c>
      <c r="Y13" s="7">
        <f>'000Veh'!AB124</f>
        <v>0</v>
      </c>
      <c r="Z13" s="7">
        <f>'000Veh'!AC124</f>
        <v>0</v>
      </c>
      <c r="AA13" s="7">
        <f>'000Veh'!AD124</f>
        <v>0.32</v>
      </c>
      <c r="AB13" s="7">
        <f>'000Veh'!AE124</f>
        <v>0</v>
      </c>
      <c r="AC13" s="7">
        <f>'000Veh'!AF124</f>
        <v>0</v>
      </c>
      <c r="AD13" s="7">
        <f>'000Veh'!AG124</f>
        <v>0</v>
      </c>
      <c r="AE13" s="7">
        <f>'000Veh'!AH124</f>
        <v>0</v>
      </c>
      <c r="AF13" s="7">
        <f>'000Veh'!AI124</f>
        <v>8.94</v>
      </c>
      <c r="AG13" s="7">
        <f>'000Veh'!AJ124</f>
        <v>0</v>
      </c>
      <c r="AH13" s="7">
        <f>'000Veh'!AK124</f>
        <v>0</v>
      </c>
      <c r="AI13" s="7">
        <f>'000Veh'!AL124</f>
        <v>0.47</v>
      </c>
      <c r="AJ13" s="7">
        <f>'000Veh'!AM124</f>
        <v>0</v>
      </c>
      <c r="AK13" s="7">
        <f>'000Veh'!AN124</f>
        <v>0</v>
      </c>
      <c r="AL13" s="7">
        <f>'000Veh'!AO124</f>
        <v>0</v>
      </c>
      <c r="AM13" s="7">
        <f>'000Veh'!AP124</f>
        <v>2.6806012810271462</v>
      </c>
      <c r="AN13" s="7">
        <f>'000Veh'!AQ124</f>
        <v>0</v>
      </c>
    </row>
    <row r="14" spans="1:40">
      <c r="A14" t="str">
        <f>'000Veh'!D125</f>
        <v>TRA_Car_Cng_Upm</v>
      </c>
      <c r="B14" t="str">
        <f>'000Veh'!E125</f>
        <v>TRAGAS</v>
      </c>
      <c r="C14" t="str">
        <f>'000Veh'!F125</f>
        <v>TCar</v>
      </c>
      <c r="D14" s="7">
        <f>'000Veh'!G125</f>
        <v>0</v>
      </c>
      <c r="E14" s="7">
        <f>'000Veh'!H125</f>
        <v>0</v>
      </c>
      <c r="F14" s="7">
        <f>'000Veh'!I125</f>
        <v>0</v>
      </c>
      <c r="G14" s="7">
        <f>'000Veh'!J125</f>
        <v>1.05</v>
      </c>
      <c r="H14" s="7">
        <f>'000Veh'!K125</f>
        <v>0</v>
      </c>
      <c r="I14" s="7">
        <f>'000Veh'!L125</f>
        <v>0</v>
      </c>
      <c r="J14" s="7">
        <f>'000Veh'!M125</f>
        <v>10.72</v>
      </c>
      <c r="K14" s="7">
        <f>'000Veh'!N125</f>
        <v>0</v>
      </c>
      <c r="L14" s="7">
        <f>'000Veh'!O125</f>
        <v>0</v>
      </c>
      <c r="M14" s="7">
        <f>'000Veh'!P125</f>
        <v>0</v>
      </c>
      <c r="N14" s="7">
        <f>'000Veh'!Q125</f>
        <v>0</v>
      </c>
      <c r="O14" s="7">
        <f>'000Veh'!R125</f>
        <v>0</v>
      </c>
      <c r="P14" s="7">
        <f>'000Veh'!S125</f>
        <v>0</v>
      </c>
      <c r="Q14" s="7">
        <f>'000Veh'!T125</f>
        <v>0</v>
      </c>
      <c r="R14" s="7">
        <f>'000Veh'!U125</f>
        <v>0</v>
      </c>
      <c r="S14" s="7">
        <f>'000Veh'!V125</f>
        <v>0</v>
      </c>
      <c r="T14" s="7">
        <f>'000Veh'!W125</f>
        <v>0</v>
      </c>
      <c r="U14" s="7">
        <f>'000Veh'!X125</f>
        <v>113.31</v>
      </c>
      <c r="V14" s="7">
        <f>'000Veh'!Y125</f>
        <v>0</v>
      </c>
      <c r="W14" s="7">
        <f>'000Veh'!Z125</f>
        <v>0</v>
      </c>
      <c r="X14" s="7">
        <f>'000Veh'!AA125</f>
        <v>0</v>
      </c>
      <c r="Y14" s="7">
        <f>'000Veh'!AB125</f>
        <v>0</v>
      </c>
      <c r="Z14" s="7">
        <f>'000Veh'!AC125</f>
        <v>0</v>
      </c>
      <c r="AA14" s="7">
        <f>'000Veh'!AD125</f>
        <v>0.15</v>
      </c>
      <c r="AB14" s="7">
        <f>'000Veh'!AE125</f>
        <v>0</v>
      </c>
      <c r="AC14" s="7">
        <f>'000Veh'!AF125</f>
        <v>0</v>
      </c>
      <c r="AD14" s="7">
        <f>'000Veh'!AG125</f>
        <v>0</v>
      </c>
      <c r="AE14" s="7">
        <f>'000Veh'!AH125</f>
        <v>0</v>
      </c>
      <c r="AF14" s="7">
        <f>'000Veh'!AI125</f>
        <v>4.74</v>
      </c>
      <c r="AG14" s="7">
        <f>'000Veh'!AJ125</f>
        <v>0</v>
      </c>
      <c r="AH14" s="7">
        <f>'000Veh'!AK125</f>
        <v>0</v>
      </c>
      <c r="AI14" s="7">
        <f>'000Veh'!AL125</f>
        <v>0.21</v>
      </c>
      <c r="AJ14" s="7">
        <f>'000Veh'!AM125</f>
        <v>0</v>
      </c>
      <c r="AK14" s="7">
        <f>'000Veh'!AN125</f>
        <v>0</v>
      </c>
      <c r="AL14" s="7">
        <f>'000Veh'!AO125</f>
        <v>0</v>
      </c>
      <c r="AM14" s="7">
        <f>'000Veh'!AP125</f>
        <v>1.2307586658826775</v>
      </c>
      <c r="AN14" s="7">
        <f>'000Veh'!AQ125</f>
        <v>0</v>
      </c>
    </row>
    <row r="15" spans="1:40">
      <c r="A15" t="str">
        <f>'000Veh'!D126</f>
        <v>TRA_Car_Dis_Exe</v>
      </c>
      <c r="B15" t="str">
        <f>'000Veh'!E126</f>
        <v>TRADST</v>
      </c>
      <c r="C15" t="str">
        <f>'000Veh'!F126</f>
        <v>TCar</v>
      </c>
      <c r="D15" s="7">
        <f>'000Veh'!G126</f>
        <v>509.07</v>
      </c>
      <c r="E15" s="7">
        <f>'000Veh'!H126</f>
        <v>509.08</v>
      </c>
      <c r="F15" s="7">
        <f>'000Veh'!I126</f>
        <v>212.83</v>
      </c>
      <c r="G15" s="7">
        <f>'000Veh'!J126</f>
        <v>259.88</v>
      </c>
      <c r="H15" s="7">
        <f>'000Veh'!K126</f>
        <v>34.71</v>
      </c>
      <c r="I15" s="7">
        <f>'000Veh'!L126</f>
        <v>218.49</v>
      </c>
      <c r="J15" s="7">
        <f>'000Veh'!M126</f>
        <v>3483.21</v>
      </c>
      <c r="K15" s="7">
        <f>'000Veh'!N126</f>
        <v>93.82</v>
      </c>
      <c r="L15" s="7">
        <f>'000Veh'!O126</f>
        <v>51.42</v>
      </c>
      <c r="M15" s="7">
        <f>'000Veh'!P126</f>
        <v>2108.62</v>
      </c>
      <c r="N15" s="7">
        <f>'000Veh'!Q126</f>
        <v>228.8</v>
      </c>
      <c r="O15" s="7">
        <f>'000Veh'!R126</f>
        <v>2771.18</v>
      </c>
      <c r="P15" s="7">
        <f>'000Veh'!S126</f>
        <v>41.98</v>
      </c>
      <c r="Q15" s="7">
        <f>'000Veh'!T126</f>
        <v>75.959999999999994</v>
      </c>
      <c r="R15" s="7">
        <f>'000Veh'!U126</f>
        <v>124.01</v>
      </c>
      <c r="S15" s="7">
        <f>'000Veh'!V126</f>
        <v>115.16</v>
      </c>
      <c r="T15" s="7">
        <f>'000Veh'!W126</f>
        <v>16.91</v>
      </c>
      <c r="U15" s="7">
        <f>'000Veh'!X126</f>
        <v>2443.14</v>
      </c>
      <c r="V15" s="7">
        <f>'000Veh'!Y126</f>
        <v>177.92</v>
      </c>
      <c r="W15" s="7">
        <f>'000Veh'!Z126</f>
        <v>57.92</v>
      </c>
      <c r="X15" s="7">
        <f>'000Veh'!AA126</f>
        <v>70.72</v>
      </c>
      <c r="Y15" s="7">
        <f>'000Veh'!AB126</f>
        <v>16.14</v>
      </c>
      <c r="Z15" s="7">
        <f>'000Veh'!AC126</f>
        <v>7.97</v>
      </c>
      <c r="AA15" s="7">
        <f>'000Veh'!AD126</f>
        <v>361.29</v>
      </c>
      <c r="AB15" s="7">
        <f>'000Veh'!AE126</f>
        <v>211.5</v>
      </c>
      <c r="AC15" s="7">
        <f>'000Veh'!AF126</f>
        <v>694.3</v>
      </c>
      <c r="AD15" s="7">
        <f>'000Veh'!AG126</f>
        <v>425.2</v>
      </c>
      <c r="AE15" s="7">
        <f>'000Veh'!AH126</f>
        <v>298.81</v>
      </c>
      <c r="AF15" s="7">
        <f>'000Veh'!AI126</f>
        <v>270.85000000000002</v>
      </c>
      <c r="AG15" s="7">
        <f>'000Veh'!AJ126</f>
        <v>69.86</v>
      </c>
      <c r="AH15" s="7">
        <f>'000Veh'!AK126</f>
        <v>82.8</v>
      </c>
      <c r="AI15" s="7">
        <f>'000Veh'!AL126</f>
        <v>2069.75</v>
      </c>
      <c r="AJ15" s="7">
        <f>'000Veh'!AM126</f>
        <v>9.5478683417426282</v>
      </c>
      <c r="AK15" s="7">
        <f>'000Veh'!AN126</f>
        <v>56.753139695839572</v>
      </c>
      <c r="AL15" s="7">
        <f>'000Veh'!AO126</f>
        <v>2.6764694270050571</v>
      </c>
      <c r="AM15" s="7">
        <f>'000Veh'!AP126</f>
        <v>70.522924088572864</v>
      </c>
      <c r="AN15" s="7">
        <f>'000Veh'!AQ126</f>
        <v>15.390674570464421</v>
      </c>
    </row>
    <row r="16" spans="1:40">
      <c r="A16" t="str">
        <f>'000Veh'!D127</f>
        <v>TRA_Car_Dis_Lom</v>
      </c>
      <c r="B16" t="str">
        <f>'000Veh'!E127</f>
        <v>TRADST</v>
      </c>
      <c r="C16" t="str">
        <f>'000Veh'!F127</f>
        <v>TCar</v>
      </c>
      <c r="D16" s="7">
        <f>'000Veh'!G127</f>
        <v>872.35</v>
      </c>
      <c r="E16" s="7">
        <f>'000Veh'!H127</f>
        <v>1128.43</v>
      </c>
      <c r="F16" s="7">
        <f>'000Veh'!I127</f>
        <v>303.18</v>
      </c>
      <c r="G16" s="7">
        <f>'000Veh'!J127</f>
        <v>198.78</v>
      </c>
      <c r="H16" s="7">
        <f>'000Veh'!K127</f>
        <v>8.8800000000000008</v>
      </c>
      <c r="I16" s="7">
        <f>'000Veh'!L127</f>
        <v>407.23</v>
      </c>
      <c r="J16" s="7">
        <f>'000Veh'!M127</f>
        <v>3109.2</v>
      </c>
      <c r="K16" s="7">
        <f>'000Veh'!N127</f>
        <v>189.54</v>
      </c>
      <c r="L16" s="7">
        <f>'000Veh'!O127</f>
        <v>26.14</v>
      </c>
      <c r="M16" s="7">
        <f>'000Veh'!P127</f>
        <v>4274.0600000000004</v>
      </c>
      <c r="N16" s="7">
        <f>'000Veh'!Q127</f>
        <v>134.11000000000001</v>
      </c>
      <c r="O16" s="7">
        <f>'000Veh'!R127</f>
        <v>6576.88</v>
      </c>
      <c r="P16" s="7">
        <f>'000Veh'!S127</f>
        <v>44.92</v>
      </c>
      <c r="Q16" s="7">
        <f>'000Veh'!T127</f>
        <v>175.43</v>
      </c>
      <c r="R16" s="7">
        <f>'000Veh'!U127</f>
        <v>204.45</v>
      </c>
      <c r="S16" s="7">
        <f>'000Veh'!V127</f>
        <v>173.67</v>
      </c>
      <c r="T16" s="7">
        <f>'000Veh'!W127</f>
        <v>8.6</v>
      </c>
      <c r="U16" s="7">
        <f>'000Veh'!X127</f>
        <v>4903.8100000000004</v>
      </c>
      <c r="V16" s="7">
        <f>'000Veh'!Y127</f>
        <v>161.85</v>
      </c>
      <c r="W16" s="7">
        <f>'000Veh'!Z127</f>
        <v>64.53</v>
      </c>
      <c r="X16" s="7">
        <f>'000Veh'!AA127</f>
        <v>39.799999999999997</v>
      </c>
      <c r="Y16" s="7">
        <f>'000Veh'!AB127</f>
        <v>23</v>
      </c>
      <c r="Z16" s="7">
        <f>'000Veh'!AC127</f>
        <v>24.59</v>
      </c>
      <c r="AA16" s="7">
        <f>'000Veh'!AD127</f>
        <v>386.22</v>
      </c>
      <c r="AB16" s="7">
        <f>'000Veh'!AE127</f>
        <v>197.84</v>
      </c>
      <c r="AC16" s="7">
        <f>'000Veh'!AF127</f>
        <v>1310</v>
      </c>
      <c r="AD16" s="7">
        <f>'000Veh'!AG127</f>
        <v>681.17</v>
      </c>
      <c r="AE16" s="7">
        <f>'000Veh'!AH127</f>
        <v>489.17</v>
      </c>
      <c r="AF16" s="7">
        <f>'000Veh'!AI127</f>
        <v>151.06</v>
      </c>
      <c r="AG16" s="7">
        <f>'000Veh'!AJ127</f>
        <v>126.18</v>
      </c>
      <c r="AH16" s="7">
        <f>'000Veh'!AK127</f>
        <v>144.02000000000001</v>
      </c>
      <c r="AI16" s="7">
        <f>'000Veh'!AL127</f>
        <v>2530.87</v>
      </c>
      <c r="AJ16" s="7">
        <f>'000Veh'!AM127</f>
        <v>10.216537539568341</v>
      </c>
      <c r="AK16" s="7">
        <f>'000Veh'!AN127</f>
        <v>131.07166004266901</v>
      </c>
      <c r="AL16" s="7">
        <f>'000Veh'!AO127</f>
        <v>2.8639115450468595</v>
      </c>
      <c r="AM16" s="7">
        <f>'000Veh'!AP127</f>
        <v>162.87304598286386</v>
      </c>
      <c r="AN16" s="7">
        <f>'000Veh'!AQ127</f>
        <v>35.544839914383537</v>
      </c>
    </row>
    <row r="17" spans="1:40">
      <c r="A17" t="str">
        <f>'000Veh'!D128</f>
        <v>TRA_Car_Dis_Sma</v>
      </c>
      <c r="B17" t="str">
        <f>'000Veh'!E128</f>
        <v>TRADST</v>
      </c>
      <c r="C17" t="str">
        <f>'000Veh'!F128</f>
        <v>TCar</v>
      </c>
      <c r="D17" s="7">
        <f>'000Veh'!G128</f>
        <v>851.92</v>
      </c>
      <c r="E17" s="7">
        <f>'000Veh'!H128</f>
        <v>1102.01</v>
      </c>
      <c r="F17" s="7">
        <f>'000Veh'!I128</f>
        <v>296.08</v>
      </c>
      <c r="G17" s="7">
        <f>'000Veh'!J128</f>
        <v>194.12</v>
      </c>
      <c r="H17" s="7">
        <f>'000Veh'!K128</f>
        <v>8.67</v>
      </c>
      <c r="I17" s="7">
        <f>'000Veh'!L128</f>
        <v>397.69</v>
      </c>
      <c r="J17" s="7">
        <f>'000Veh'!M128</f>
        <v>3036.41</v>
      </c>
      <c r="K17" s="7">
        <f>'000Veh'!N128</f>
        <v>185.11</v>
      </c>
      <c r="L17" s="7">
        <f>'000Veh'!O128</f>
        <v>25.53</v>
      </c>
      <c r="M17" s="7">
        <f>'000Veh'!P128</f>
        <v>3269.74</v>
      </c>
      <c r="N17" s="7">
        <f>'000Veh'!Q128</f>
        <v>130.97</v>
      </c>
      <c r="O17" s="7">
        <f>'000Veh'!R128</f>
        <v>6422.89</v>
      </c>
      <c r="P17" s="7">
        <f>'000Veh'!S128</f>
        <v>35.799999999999997</v>
      </c>
      <c r="Q17" s="7">
        <f>'000Veh'!T128</f>
        <v>171.32</v>
      </c>
      <c r="R17" s="7">
        <f>'000Veh'!U128</f>
        <v>199.67</v>
      </c>
      <c r="S17" s="7">
        <f>'000Veh'!V128</f>
        <v>79.540000000000006</v>
      </c>
      <c r="T17" s="7">
        <f>'000Veh'!W128</f>
        <v>8.39</v>
      </c>
      <c r="U17" s="7">
        <f>'000Veh'!X128</f>
        <v>4788.99</v>
      </c>
      <c r="V17" s="7">
        <f>'000Veh'!Y128</f>
        <v>158.06</v>
      </c>
      <c r="W17" s="7">
        <f>'000Veh'!Z128</f>
        <v>63.08</v>
      </c>
      <c r="X17" s="7">
        <f>'000Veh'!AA128</f>
        <v>38.869999999999997</v>
      </c>
      <c r="Y17" s="7">
        <f>'000Veh'!AB128</f>
        <v>22.46</v>
      </c>
      <c r="Z17" s="7">
        <f>'000Veh'!AC128</f>
        <v>24.02</v>
      </c>
      <c r="AA17" s="7">
        <f>'000Veh'!AD128</f>
        <v>377.18</v>
      </c>
      <c r="AB17" s="7">
        <f>'000Veh'!AE128</f>
        <v>170.98</v>
      </c>
      <c r="AC17" s="7">
        <f>'000Veh'!AF128</f>
        <v>1279.33</v>
      </c>
      <c r="AD17" s="7">
        <f>'000Veh'!AG128</f>
        <v>665.22</v>
      </c>
      <c r="AE17" s="7">
        <f>'000Veh'!AH128</f>
        <v>477.71</v>
      </c>
      <c r="AF17" s="7">
        <f>'000Veh'!AI128</f>
        <v>151.77000000000001</v>
      </c>
      <c r="AG17" s="7">
        <f>'000Veh'!AJ128</f>
        <v>123.23</v>
      </c>
      <c r="AH17" s="7">
        <f>'000Veh'!AK128</f>
        <v>140.65</v>
      </c>
      <c r="AI17" s="7">
        <f>'000Veh'!AL128</f>
        <v>2471.61</v>
      </c>
      <c r="AJ17" s="7">
        <f>'000Veh'!AM128</f>
        <v>8.1422983952926664</v>
      </c>
      <c r="AK17" s="7">
        <f>'000Veh'!AN128</f>
        <v>128.00089379530326</v>
      </c>
      <c r="AL17" s="7">
        <f>'000Veh'!AO128</f>
        <v>2.2824584441824927</v>
      </c>
      <c r="AM17" s="7">
        <f>'000Veh'!AP128</f>
        <v>159.05723215974595</v>
      </c>
      <c r="AN17" s="7">
        <f>'000Veh'!AQ128</f>
        <v>34.712090144970574</v>
      </c>
    </row>
    <row r="18" spans="1:40">
      <c r="A18" t="str">
        <f>'000Veh'!D129</f>
        <v>TRA_Car_Dis_Upm</v>
      </c>
      <c r="B18" t="str">
        <f>'000Veh'!E129</f>
        <v>TRADST</v>
      </c>
      <c r="C18" t="str">
        <f>'000Veh'!F129</f>
        <v>TCar</v>
      </c>
      <c r="D18" s="7">
        <f>'000Veh'!G129</f>
        <v>391.14</v>
      </c>
      <c r="E18" s="7">
        <f>'000Veh'!H129</f>
        <v>505.96</v>
      </c>
      <c r="F18" s="7">
        <f>'000Veh'!I129</f>
        <v>135.94</v>
      </c>
      <c r="G18" s="7">
        <f>'000Veh'!J129</f>
        <v>89.13</v>
      </c>
      <c r="H18" s="7">
        <f>'000Veh'!K129</f>
        <v>3.98</v>
      </c>
      <c r="I18" s="7">
        <f>'000Veh'!L129</f>
        <v>182.59</v>
      </c>
      <c r="J18" s="7">
        <f>'000Veh'!M129</f>
        <v>1394.08</v>
      </c>
      <c r="K18" s="7">
        <f>'000Veh'!N129</f>
        <v>84.99</v>
      </c>
      <c r="L18" s="7">
        <f>'000Veh'!O129</f>
        <v>11.72</v>
      </c>
      <c r="M18" s="7">
        <f>'000Veh'!P129</f>
        <v>1814.42</v>
      </c>
      <c r="N18" s="7">
        <f>'000Veh'!Q129</f>
        <v>60.13</v>
      </c>
      <c r="O18" s="7">
        <f>'000Veh'!R129</f>
        <v>2948.89</v>
      </c>
      <c r="P18" s="7">
        <f>'000Veh'!S129</f>
        <v>21.11</v>
      </c>
      <c r="Q18" s="7">
        <f>'000Veh'!T129</f>
        <v>78.66</v>
      </c>
      <c r="R18" s="7">
        <f>'000Veh'!U129</f>
        <v>91.67</v>
      </c>
      <c r="S18" s="7">
        <f>'000Veh'!V129</f>
        <v>127.95</v>
      </c>
      <c r="T18" s="7">
        <f>'000Veh'!W129</f>
        <v>3.85</v>
      </c>
      <c r="U18" s="7">
        <f>'000Veh'!X129</f>
        <v>2198.73</v>
      </c>
      <c r="V18" s="7">
        <f>'000Veh'!Y129</f>
        <v>72.569999999999993</v>
      </c>
      <c r="W18" s="7">
        <f>'000Veh'!Z129</f>
        <v>30.38</v>
      </c>
      <c r="X18" s="7">
        <f>'000Veh'!AA129</f>
        <v>17.850000000000001</v>
      </c>
      <c r="Y18" s="7">
        <f>'000Veh'!AB129</f>
        <v>10.31</v>
      </c>
      <c r="Z18" s="7">
        <f>'000Veh'!AC129</f>
        <v>11.03</v>
      </c>
      <c r="AA18" s="7">
        <f>'000Veh'!AD129</f>
        <v>173.31</v>
      </c>
      <c r="AB18" s="7">
        <f>'000Veh'!AE129</f>
        <v>110.94</v>
      </c>
      <c r="AC18" s="7">
        <f>'000Veh'!AF129</f>
        <v>587.37</v>
      </c>
      <c r="AD18" s="7">
        <f>'000Veh'!AG129</f>
        <v>305.42</v>
      </c>
      <c r="AE18" s="7">
        <f>'000Veh'!AH129</f>
        <v>219.33</v>
      </c>
      <c r="AF18" s="7">
        <f>'000Veh'!AI129</f>
        <v>66.63</v>
      </c>
      <c r="AG18" s="7">
        <f>'000Veh'!AJ129</f>
        <v>56.58</v>
      </c>
      <c r="AH18" s="7">
        <f>'000Veh'!AK129</f>
        <v>64.58</v>
      </c>
      <c r="AI18" s="7">
        <f>'000Veh'!AL129</f>
        <v>1134.77</v>
      </c>
      <c r="AJ18" s="7">
        <f>'000Veh'!AM129</f>
        <v>4.8012267911907314</v>
      </c>
      <c r="AK18" s="7">
        <f>'000Veh'!AN129</f>
        <v>58.770431391189327</v>
      </c>
      <c r="AL18" s="7">
        <f>'000Veh'!AO129</f>
        <v>1.3458854121981123</v>
      </c>
      <c r="AM18" s="7">
        <f>'000Veh'!AP129</f>
        <v>73.029663096460538</v>
      </c>
      <c r="AN18" s="7">
        <f>'000Veh'!AQ129</f>
        <v>15.937736462779508</v>
      </c>
    </row>
    <row r="19" spans="1:40">
      <c r="A19" t="str">
        <f>'000Veh'!D130</f>
        <v>TRA_Car_Fle_Fue_Exe</v>
      </c>
      <c r="B19" t="str">
        <f>'000Veh'!E130</f>
        <v>TRAGSLSP95</v>
      </c>
      <c r="C19" t="str">
        <f>'000Veh'!F130</f>
        <v>TCar</v>
      </c>
      <c r="D19" s="7">
        <f>'000Veh'!G130</f>
        <v>0</v>
      </c>
      <c r="E19" s="7">
        <f>'000Veh'!H130</f>
        <v>0</v>
      </c>
      <c r="F19" s="7">
        <f>'000Veh'!I130</f>
        <v>0</v>
      </c>
      <c r="G19" s="7">
        <f>'000Veh'!J130</f>
        <v>0.44</v>
      </c>
      <c r="H19" s="7">
        <f>'000Veh'!K130</f>
        <v>0</v>
      </c>
      <c r="I19" s="7">
        <f>'000Veh'!L130</f>
        <v>0</v>
      </c>
      <c r="J19" s="7">
        <f>'000Veh'!M130</f>
        <v>0</v>
      </c>
      <c r="K19" s="7">
        <f>'000Veh'!N130</f>
        <v>0</v>
      </c>
      <c r="L19" s="7">
        <f>'000Veh'!O130</f>
        <v>0</v>
      </c>
      <c r="M19" s="7">
        <f>'000Veh'!P130</f>
        <v>0</v>
      </c>
      <c r="N19" s="7">
        <f>'000Veh'!Q130</f>
        <v>0</v>
      </c>
      <c r="O19" s="7">
        <f>'000Veh'!R130</f>
        <v>0</v>
      </c>
      <c r="P19" s="7">
        <f>'000Veh'!S130</f>
        <v>0</v>
      </c>
      <c r="Q19" s="7">
        <f>'000Veh'!T130</f>
        <v>0</v>
      </c>
      <c r="R19" s="7">
        <f>'000Veh'!U130</f>
        <v>0</v>
      </c>
      <c r="S19" s="7">
        <f>'000Veh'!V130</f>
        <v>0</v>
      </c>
      <c r="T19" s="7">
        <f>'000Veh'!W130</f>
        <v>0</v>
      </c>
      <c r="U19" s="7">
        <f>'000Veh'!X130</f>
        <v>0</v>
      </c>
      <c r="V19" s="7">
        <f>'000Veh'!Y130</f>
        <v>0</v>
      </c>
      <c r="W19" s="7">
        <f>'000Veh'!Z130</f>
        <v>0</v>
      </c>
      <c r="X19" s="7">
        <f>'000Veh'!AA130</f>
        <v>0</v>
      </c>
      <c r="Y19" s="7">
        <f>'000Veh'!AB130</f>
        <v>0</v>
      </c>
      <c r="Z19" s="7">
        <f>'000Veh'!AC130</f>
        <v>0</v>
      </c>
      <c r="AA19" s="7">
        <f>'000Veh'!AD130</f>
        <v>0</v>
      </c>
      <c r="AB19" s="7">
        <f>'000Veh'!AE130</f>
        <v>0</v>
      </c>
      <c r="AC19" s="7">
        <f>'000Veh'!AF130</f>
        <v>0</v>
      </c>
      <c r="AD19" s="7">
        <f>'000Veh'!AG130</f>
        <v>0</v>
      </c>
      <c r="AE19" s="7">
        <f>'000Veh'!AH130</f>
        <v>0</v>
      </c>
      <c r="AF19" s="7">
        <f>'000Veh'!AI130</f>
        <v>19.82</v>
      </c>
      <c r="AG19" s="7">
        <f>'000Veh'!AJ130</f>
        <v>0</v>
      </c>
      <c r="AH19" s="7">
        <f>'000Veh'!AK130</f>
        <v>0</v>
      </c>
      <c r="AI19" s="7">
        <f>'000Veh'!AL130</f>
        <v>0</v>
      </c>
      <c r="AJ19" s="7">
        <f>'000Veh'!AM130</f>
        <v>0</v>
      </c>
      <c r="AK19" s="7">
        <f>'000Veh'!AN130</f>
        <v>0</v>
      </c>
      <c r="AL19" s="7">
        <f>'000Veh'!AO130</f>
        <v>0</v>
      </c>
      <c r="AM19" s="7">
        <f>'000Veh'!AP130</f>
        <v>0</v>
      </c>
      <c r="AN19" s="7">
        <f>'000Veh'!AQ130</f>
        <v>0</v>
      </c>
    </row>
    <row r="20" spans="1:40">
      <c r="A20" t="str">
        <f>'000Veh'!D131</f>
        <v>TRA_Car_Fle_Fue_Lom</v>
      </c>
      <c r="B20" t="str">
        <f>'000Veh'!E131</f>
        <v>TRAGSLSP95</v>
      </c>
      <c r="C20" t="str">
        <f>'000Veh'!F131</f>
        <v>TCar</v>
      </c>
      <c r="D20" s="7">
        <f>'000Veh'!G131</f>
        <v>0</v>
      </c>
      <c r="E20" s="7">
        <f>'000Veh'!H131</f>
        <v>0</v>
      </c>
      <c r="F20" s="7">
        <f>'000Veh'!I131</f>
        <v>0</v>
      </c>
      <c r="G20" s="7">
        <f>'000Veh'!J131</f>
        <v>1.1399999999999999</v>
      </c>
      <c r="H20" s="7">
        <f>'000Veh'!K131</f>
        <v>0</v>
      </c>
      <c r="I20" s="7">
        <f>'000Veh'!L131</f>
        <v>0</v>
      </c>
      <c r="J20" s="7">
        <f>'000Veh'!M131</f>
        <v>0</v>
      </c>
      <c r="K20" s="7">
        <f>'000Veh'!N131</f>
        <v>0</v>
      </c>
      <c r="L20" s="7">
        <f>'000Veh'!O131</f>
        <v>0</v>
      </c>
      <c r="M20" s="7">
        <f>'000Veh'!P131</f>
        <v>0</v>
      </c>
      <c r="N20" s="7">
        <f>'000Veh'!Q131</f>
        <v>0</v>
      </c>
      <c r="O20" s="7">
        <f>'000Veh'!R131</f>
        <v>0</v>
      </c>
      <c r="P20" s="7">
        <f>'000Veh'!S131</f>
        <v>0</v>
      </c>
      <c r="Q20" s="7">
        <f>'000Veh'!T131</f>
        <v>0</v>
      </c>
      <c r="R20" s="7">
        <f>'000Veh'!U131</f>
        <v>0</v>
      </c>
      <c r="S20" s="7">
        <f>'000Veh'!V131</f>
        <v>0</v>
      </c>
      <c r="T20" s="7">
        <f>'000Veh'!W131</f>
        <v>0</v>
      </c>
      <c r="U20" s="7">
        <f>'000Veh'!X131</f>
        <v>0</v>
      </c>
      <c r="V20" s="7">
        <f>'000Veh'!Y131</f>
        <v>0</v>
      </c>
      <c r="W20" s="7">
        <f>'000Veh'!Z131</f>
        <v>0</v>
      </c>
      <c r="X20" s="7">
        <f>'000Veh'!AA131</f>
        <v>0</v>
      </c>
      <c r="Y20" s="7">
        <f>'000Veh'!AB131</f>
        <v>0</v>
      </c>
      <c r="Z20" s="7">
        <f>'000Veh'!AC131</f>
        <v>0</v>
      </c>
      <c r="AA20" s="7">
        <f>'000Veh'!AD131</f>
        <v>0</v>
      </c>
      <c r="AB20" s="7">
        <f>'000Veh'!AE131</f>
        <v>0</v>
      </c>
      <c r="AC20" s="7">
        <f>'000Veh'!AF131</f>
        <v>0</v>
      </c>
      <c r="AD20" s="7">
        <f>'000Veh'!AG131</f>
        <v>0</v>
      </c>
      <c r="AE20" s="7">
        <f>'000Veh'!AH131</f>
        <v>0</v>
      </c>
      <c r="AF20" s="7">
        <f>'000Veh'!AI131</f>
        <v>72.78</v>
      </c>
      <c r="AG20" s="7">
        <f>'000Veh'!AJ131</f>
        <v>0</v>
      </c>
      <c r="AH20" s="7">
        <f>'000Veh'!AK131</f>
        <v>0</v>
      </c>
      <c r="AI20" s="7">
        <f>'000Veh'!AL131</f>
        <v>0</v>
      </c>
      <c r="AJ20" s="7">
        <f>'000Veh'!AM131</f>
        <v>0</v>
      </c>
      <c r="AK20" s="7">
        <f>'000Veh'!AN131</f>
        <v>0</v>
      </c>
      <c r="AL20" s="7">
        <f>'000Veh'!AO131</f>
        <v>0</v>
      </c>
      <c r="AM20" s="7">
        <f>'000Veh'!AP131</f>
        <v>0</v>
      </c>
      <c r="AN20" s="7">
        <f>'000Veh'!AQ131</f>
        <v>0</v>
      </c>
    </row>
    <row r="21" spans="1:40">
      <c r="A21" t="str">
        <f>'000Veh'!D132</f>
        <v>TRA_Car_Fle_Fue_Sma</v>
      </c>
      <c r="B21" t="str">
        <f>'000Veh'!E132</f>
        <v>TRAGSLSP95</v>
      </c>
      <c r="C21" t="str">
        <f>'000Veh'!F132</f>
        <v>TCar</v>
      </c>
      <c r="D21" s="7">
        <f>'000Veh'!G132</f>
        <v>0</v>
      </c>
      <c r="E21" s="7">
        <f>'000Veh'!H132</f>
        <v>0</v>
      </c>
      <c r="F21" s="7">
        <f>'000Veh'!I132</f>
        <v>0</v>
      </c>
      <c r="G21" s="7">
        <f>'000Veh'!J132</f>
        <v>1.1100000000000001</v>
      </c>
      <c r="H21" s="7">
        <f>'000Veh'!K132</f>
        <v>0</v>
      </c>
      <c r="I21" s="7">
        <f>'000Veh'!L132</f>
        <v>0</v>
      </c>
      <c r="J21" s="7">
        <f>'000Veh'!M132</f>
        <v>0</v>
      </c>
      <c r="K21" s="7">
        <f>'000Veh'!N132</f>
        <v>0</v>
      </c>
      <c r="L21" s="7">
        <f>'000Veh'!O132</f>
        <v>0</v>
      </c>
      <c r="M21" s="7">
        <f>'000Veh'!P132</f>
        <v>0</v>
      </c>
      <c r="N21" s="7">
        <f>'000Veh'!Q132</f>
        <v>0</v>
      </c>
      <c r="O21" s="7">
        <f>'000Veh'!R132</f>
        <v>0</v>
      </c>
      <c r="P21" s="7">
        <f>'000Veh'!S132</f>
        <v>0</v>
      </c>
      <c r="Q21" s="7">
        <f>'000Veh'!T132</f>
        <v>0</v>
      </c>
      <c r="R21" s="7">
        <f>'000Veh'!U132</f>
        <v>0</v>
      </c>
      <c r="S21" s="7">
        <f>'000Veh'!V132</f>
        <v>0</v>
      </c>
      <c r="T21" s="7">
        <f>'000Veh'!W132</f>
        <v>0</v>
      </c>
      <c r="U21" s="7">
        <f>'000Veh'!X132</f>
        <v>0</v>
      </c>
      <c r="V21" s="7">
        <f>'000Veh'!Y132</f>
        <v>0</v>
      </c>
      <c r="W21" s="7">
        <f>'000Veh'!Z132</f>
        <v>0</v>
      </c>
      <c r="X21" s="7">
        <f>'000Veh'!AA132</f>
        <v>0</v>
      </c>
      <c r="Y21" s="7">
        <f>'000Veh'!AB132</f>
        <v>0</v>
      </c>
      <c r="Z21" s="7">
        <f>'000Veh'!AC132</f>
        <v>0</v>
      </c>
      <c r="AA21" s="7">
        <f>'000Veh'!AD132</f>
        <v>0</v>
      </c>
      <c r="AB21" s="7">
        <f>'000Veh'!AE132</f>
        <v>0</v>
      </c>
      <c r="AC21" s="7">
        <f>'000Veh'!AF132</f>
        <v>0</v>
      </c>
      <c r="AD21" s="7">
        <f>'000Veh'!AG132</f>
        <v>0</v>
      </c>
      <c r="AE21" s="7">
        <f>'000Veh'!AH132</f>
        <v>0</v>
      </c>
      <c r="AF21" s="7">
        <f>'000Veh'!AI132</f>
        <v>73.12</v>
      </c>
      <c r="AG21" s="7">
        <f>'000Veh'!AJ132</f>
        <v>0</v>
      </c>
      <c r="AH21" s="7">
        <f>'000Veh'!AK132</f>
        <v>0</v>
      </c>
      <c r="AI21" s="7">
        <f>'000Veh'!AL132</f>
        <v>0</v>
      </c>
      <c r="AJ21" s="7">
        <f>'000Veh'!AM132</f>
        <v>0</v>
      </c>
      <c r="AK21" s="7">
        <f>'000Veh'!AN132</f>
        <v>0</v>
      </c>
      <c r="AL21" s="7">
        <f>'000Veh'!AO132</f>
        <v>0</v>
      </c>
      <c r="AM21" s="7">
        <f>'000Veh'!AP132</f>
        <v>0</v>
      </c>
      <c r="AN21" s="7">
        <f>'000Veh'!AQ132</f>
        <v>0</v>
      </c>
    </row>
    <row r="22" spans="1:40">
      <c r="A22" t="str">
        <f>'000Veh'!D133</f>
        <v>TRA_Car_Fle_Fue_Upm</v>
      </c>
      <c r="B22" t="str">
        <f>'000Veh'!E133</f>
        <v>TRAGSLSP95</v>
      </c>
      <c r="C22" t="str">
        <f>'000Veh'!F133</f>
        <v>TCar</v>
      </c>
      <c r="D22" s="7">
        <f>'000Veh'!G133</f>
        <v>0</v>
      </c>
      <c r="E22" s="7">
        <f>'000Veh'!H133</f>
        <v>0</v>
      </c>
      <c r="F22" s="7">
        <f>'000Veh'!I133</f>
        <v>0</v>
      </c>
      <c r="G22" s="7">
        <f>'000Veh'!J133</f>
        <v>0.51</v>
      </c>
      <c r="H22" s="7">
        <f>'000Veh'!K133</f>
        <v>0</v>
      </c>
      <c r="I22" s="7">
        <f>'000Veh'!L133</f>
        <v>0</v>
      </c>
      <c r="J22" s="7">
        <f>'000Veh'!M133</f>
        <v>0</v>
      </c>
      <c r="K22" s="7">
        <f>'000Veh'!N133</f>
        <v>0</v>
      </c>
      <c r="L22" s="7">
        <f>'000Veh'!O133</f>
        <v>0</v>
      </c>
      <c r="M22" s="7">
        <f>'000Veh'!P133</f>
        <v>0</v>
      </c>
      <c r="N22" s="7">
        <f>'000Veh'!Q133</f>
        <v>0</v>
      </c>
      <c r="O22" s="7">
        <f>'000Veh'!R133</f>
        <v>0</v>
      </c>
      <c r="P22" s="7">
        <f>'000Veh'!S133</f>
        <v>0</v>
      </c>
      <c r="Q22" s="7">
        <f>'000Veh'!T133</f>
        <v>0</v>
      </c>
      <c r="R22" s="7">
        <f>'000Veh'!U133</f>
        <v>0</v>
      </c>
      <c r="S22" s="7">
        <f>'000Veh'!V133</f>
        <v>0</v>
      </c>
      <c r="T22" s="7">
        <f>'000Veh'!W133</f>
        <v>0</v>
      </c>
      <c r="U22" s="7">
        <f>'000Veh'!X133</f>
        <v>0</v>
      </c>
      <c r="V22" s="7">
        <f>'000Veh'!Y133</f>
        <v>0</v>
      </c>
      <c r="W22" s="7">
        <f>'000Veh'!Z133</f>
        <v>0</v>
      </c>
      <c r="X22" s="7">
        <f>'000Veh'!AA133</f>
        <v>0</v>
      </c>
      <c r="Y22" s="7">
        <f>'000Veh'!AB133</f>
        <v>0</v>
      </c>
      <c r="Z22" s="7">
        <f>'000Veh'!AC133</f>
        <v>0</v>
      </c>
      <c r="AA22" s="7">
        <f>'000Veh'!AD133</f>
        <v>0</v>
      </c>
      <c r="AB22" s="7">
        <f>'000Veh'!AE133</f>
        <v>0</v>
      </c>
      <c r="AC22" s="7">
        <f>'000Veh'!AF133</f>
        <v>0</v>
      </c>
      <c r="AD22" s="7">
        <f>'000Veh'!AG133</f>
        <v>0</v>
      </c>
      <c r="AE22" s="7">
        <f>'000Veh'!AH133</f>
        <v>0</v>
      </c>
      <c r="AF22" s="7">
        <f>'000Veh'!AI133</f>
        <v>38.770000000000003</v>
      </c>
      <c r="AG22" s="7">
        <f>'000Veh'!AJ133</f>
        <v>0</v>
      </c>
      <c r="AH22" s="7">
        <f>'000Veh'!AK133</f>
        <v>0</v>
      </c>
      <c r="AI22" s="7">
        <f>'000Veh'!AL133</f>
        <v>0</v>
      </c>
      <c r="AJ22" s="7">
        <f>'000Veh'!AM133</f>
        <v>0</v>
      </c>
      <c r="AK22" s="7">
        <f>'000Veh'!AN133</f>
        <v>0</v>
      </c>
      <c r="AL22" s="7">
        <f>'000Veh'!AO133</f>
        <v>0</v>
      </c>
      <c r="AM22" s="7">
        <f>'000Veh'!AP133</f>
        <v>0</v>
      </c>
      <c r="AN22" s="7">
        <f>'000Veh'!AQ133</f>
        <v>0</v>
      </c>
    </row>
    <row r="23" spans="1:40">
      <c r="A23" t="str">
        <f>'000Veh'!D134</f>
        <v>TRA_Car_Gas_Exe</v>
      </c>
      <c r="B23" t="str">
        <f>'000Veh'!E134</f>
        <v>TRAGSLSP95</v>
      </c>
      <c r="C23" t="str">
        <f>'000Veh'!F134</f>
        <v>TCar</v>
      </c>
      <c r="D23" s="7">
        <f>'000Veh'!G134</f>
        <v>192.76</v>
      </c>
      <c r="E23" s="7">
        <f>'000Veh'!H134</f>
        <v>149.02000000000001</v>
      </c>
      <c r="F23" s="7">
        <f>'000Veh'!I134</f>
        <v>52.89</v>
      </c>
      <c r="G23" s="7">
        <f>'000Veh'!J134</f>
        <v>805.57</v>
      </c>
      <c r="H23" s="7">
        <f>'000Veh'!K134</f>
        <v>23.27</v>
      </c>
      <c r="I23" s="7">
        <f>'000Veh'!L134</f>
        <v>134.5</v>
      </c>
      <c r="J23" s="7">
        <f>'000Veh'!M134</f>
        <v>3124.93</v>
      </c>
      <c r="K23" s="7">
        <f>'000Veh'!N134</f>
        <v>110.06</v>
      </c>
      <c r="L23" s="7">
        <f>'000Veh'!O134</f>
        <v>56.61</v>
      </c>
      <c r="M23" s="7">
        <f>'000Veh'!P134</f>
        <v>1144.8</v>
      </c>
      <c r="N23" s="7">
        <f>'000Veh'!Q134</f>
        <v>313.37</v>
      </c>
      <c r="O23" s="7">
        <f>'000Veh'!R134</f>
        <v>509.92</v>
      </c>
      <c r="P23" s="7">
        <f>'000Veh'!S134</f>
        <v>233.41</v>
      </c>
      <c r="Q23" s="7">
        <f>'000Veh'!T134</f>
        <v>27.39</v>
      </c>
      <c r="R23" s="7">
        <f>'000Veh'!U134</f>
        <v>66.040000000000006</v>
      </c>
      <c r="S23" s="7">
        <f>'000Veh'!V134</f>
        <v>102.17</v>
      </c>
      <c r="T23" s="7">
        <f>'000Veh'!W134</f>
        <v>30.63</v>
      </c>
      <c r="U23" s="7">
        <f>'000Veh'!X134</f>
        <v>470.76</v>
      </c>
      <c r="V23" s="7">
        <f>'000Veh'!Y134</f>
        <v>158.56</v>
      </c>
      <c r="W23" s="7">
        <f>'000Veh'!Z134</f>
        <v>27.25</v>
      </c>
      <c r="X23" s="7">
        <f>'000Veh'!AA134</f>
        <v>64.510000000000005</v>
      </c>
      <c r="Y23" s="7">
        <f>'000Veh'!AB134</f>
        <v>7.74</v>
      </c>
      <c r="Z23" s="7">
        <f>'000Veh'!AC134</f>
        <v>3.28</v>
      </c>
      <c r="AA23" s="7">
        <f>'000Veh'!AD134</f>
        <v>969.7</v>
      </c>
      <c r="AB23" s="7">
        <f>'000Veh'!AE134</f>
        <v>483.99</v>
      </c>
      <c r="AC23" s="7">
        <f>'000Veh'!AF134</f>
        <v>400.48</v>
      </c>
      <c r="AD23" s="7">
        <f>'000Veh'!AG134</f>
        <v>47.07</v>
      </c>
      <c r="AE23" s="7">
        <f>'000Veh'!AH134</f>
        <v>88.69</v>
      </c>
      <c r="AF23" s="7">
        <f>'000Veh'!AI134</f>
        <v>1515.46</v>
      </c>
      <c r="AG23" s="7">
        <f>'000Veh'!AJ134</f>
        <v>23.4</v>
      </c>
      <c r="AH23" s="7">
        <f>'000Veh'!AK134</f>
        <v>48.16</v>
      </c>
      <c r="AI23" s="7">
        <f>'000Veh'!AL134</f>
        <v>2029.67</v>
      </c>
      <c r="AJ23" s="7">
        <f>'000Veh'!AM134</f>
        <v>7.4709744401183817</v>
      </c>
      <c r="AK23" s="7">
        <f>'000Veh'!AN134</f>
        <v>11.081003780669596</v>
      </c>
      <c r="AL23" s="7">
        <f>'000Veh'!AO134</f>
        <v>3.6577774362493378</v>
      </c>
      <c r="AM23" s="7">
        <f>'000Veh'!AP134</f>
        <v>20.057508223494811</v>
      </c>
      <c r="AN23" s="7">
        <f>'000Veh'!AQ134</f>
        <v>3.0143481281586237</v>
      </c>
    </row>
    <row r="24" spans="1:40">
      <c r="A24" t="str">
        <f>'000Veh'!D135</f>
        <v>TRA_Car_Gas_Lom</v>
      </c>
      <c r="B24" t="str">
        <f>'000Veh'!E135</f>
        <v>TRAGSLSP95</v>
      </c>
      <c r="C24" t="str">
        <f>'000Veh'!F135</f>
        <v>TCar</v>
      </c>
      <c r="D24" s="7">
        <f>'000Veh'!G135</f>
        <v>488.15</v>
      </c>
      <c r="E24" s="7">
        <f>'000Veh'!H135</f>
        <v>430.66</v>
      </c>
      <c r="F24" s="7">
        <f>'000Veh'!I135</f>
        <v>373.82</v>
      </c>
      <c r="G24" s="7">
        <f>'000Veh'!J135</f>
        <v>1067.5999999999999</v>
      </c>
      <c r="H24" s="7">
        <f>'000Veh'!K135</f>
        <v>179.24</v>
      </c>
      <c r="I24" s="7">
        <f>'000Veh'!L135</f>
        <v>647.79999999999995</v>
      </c>
      <c r="J24" s="7">
        <f>'000Veh'!M135</f>
        <v>9395.2999999999993</v>
      </c>
      <c r="K24" s="7">
        <f>'000Veh'!N135</f>
        <v>631.03</v>
      </c>
      <c r="L24" s="7">
        <f>'000Veh'!O135</f>
        <v>127.94</v>
      </c>
      <c r="M24" s="7">
        <f>'000Veh'!P135</f>
        <v>3931.95</v>
      </c>
      <c r="N24" s="7">
        <f>'000Veh'!Q135</f>
        <v>929.39</v>
      </c>
      <c r="O24" s="7">
        <f>'000Veh'!R135</f>
        <v>2494.9299999999998</v>
      </c>
      <c r="P24" s="7">
        <f>'000Veh'!S135</f>
        <v>1293.42</v>
      </c>
      <c r="Q24" s="7">
        <f>'000Veh'!T135</f>
        <v>176.74</v>
      </c>
      <c r="R24" s="7">
        <f>'000Veh'!U135</f>
        <v>431.55</v>
      </c>
      <c r="S24" s="7">
        <f>'000Veh'!V135</f>
        <v>603.86</v>
      </c>
      <c r="T24" s="7">
        <f>'000Veh'!W135</f>
        <v>69.23</v>
      </c>
      <c r="U24" s="7">
        <f>'000Veh'!X135</f>
        <v>2383.06</v>
      </c>
      <c r="V24" s="7">
        <f>'000Veh'!Y135</f>
        <v>345.81</v>
      </c>
      <c r="W24" s="7">
        <f>'000Veh'!Z135</f>
        <v>34</v>
      </c>
      <c r="X24" s="7">
        <f>'000Veh'!AA135</f>
        <v>141.06</v>
      </c>
      <c r="Y24" s="7">
        <f>'000Veh'!AB135</f>
        <v>54.68</v>
      </c>
      <c r="Z24" s="7">
        <f>'000Veh'!AC135</f>
        <v>20.66</v>
      </c>
      <c r="AA24" s="7">
        <f>'000Veh'!AD135</f>
        <v>1653</v>
      </c>
      <c r="AB24" s="7">
        <f>'000Veh'!AE135</f>
        <v>413.44</v>
      </c>
      <c r="AC24" s="7">
        <f>'000Veh'!AF135</f>
        <v>2314.36</v>
      </c>
      <c r="AD24" s="7">
        <f>'000Veh'!AG135</f>
        <v>243.49</v>
      </c>
      <c r="AE24" s="7">
        <f>'000Veh'!AH135</f>
        <v>560.16999999999996</v>
      </c>
      <c r="AF24" s="7">
        <f>'000Veh'!AI135</f>
        <v>951.22</v>
      </c>
      <c r="AG24" s="7">
        <f>'000Veh'!AJ135</f>
        <v>168.48</v>
      </c>
      <c r="AH24" s="7">
        <f>'000Veh'!AK135</f>
        <v>222.29</v>
      </c>
      <c r="AI24" s="7">
        <f>'000Veh'!AL135</f>
        <v>5885.71</v>
      </c>
      <c r="AJ24" s="7">
        <f>'000Veh'!AM135</f>
        <v>41.399716208979555</v>
      </c>
      <c r="AK24" s="7">
        <f>'000Veh'!AN135</f>
        <v>71.502614391951241</v>
      </c>
      <c r="AL24" s="7">
        <f>'000Veh'!AO135</f>
        <v>20.269236500551042</v>
      </c>
      <c r="AM24" s="7">
        <f>'000Veh'!AP135</f>
        <v>129.42548387807494</v>
      </c>
      <c r="AN24" s="7">
        <f>'000Veh'!AQ135</f>
        <v>19.45074436548942</v>
      </c>
    </row>
    <row r="25" spans="1:40">
      <c r="A25" t="str">
        <f>'000Veh'!D136</f>
        <v>TRA_Car_Gas_Sma</v>
      </c>
      <c r="B25" t="str">
        <f>'000Veh'!E136</f>
        <v>TRAGSLSP95</v>
      </c>
      <c r="C25" t="str">
        <f>'000Veh'!F136</f>
        <v>TCar</v>
      </c>
      <c r="D25" s="7">
        <f>'000Veh'!G136</f>
        <v>1132.6600000000001</v>
      </c>
      <c r="E25" s="7">
        <f>'000Veh'!H136</f>
        <v>1284.54</v>
      </c>
      <c r="F25" s="7">
        <f>'000Veh'!I136</f>
        <v>958.71</v>
      </c>
      <c r="G25" s="7">
        <f>'000Veh'!J136</f>
        <v>972.29</v>
      </c>
      <c r="H25" s="7">
        <f>'000Veh'!K136</f>
        <v>195.71</v>
      </c>
      <c r="I25" s="7">
        <f>'000Veh'!L136</f>
        <v>2212.25</v>
      </c>
      <c r="J25" s="7">
        <f>'000Veh'!M136</f>
        <v>13429.25</v>
      </c>
      <c r="K25" s="7">
        <f>'000Veh'!N136</f>
        <v>669.17</v>
      </c>
      <c r="L25" s="7">
        <f>'000Veh'!O136</f>
        <v>65.400000000000006</v>
      </c>
      <c r="M25" s="7">
        <f>'000Veh'!P136</f>
        <v>3981.04</v>
      </c>
      <c r="N25" s="7">
        <f>'000Veh'!Q136</f>
        <v>642.52</v>
      </c>
      <c r="O25" s="7">
        <f>'000Veh'!R136</f>
        <v>8331.68</v>
      </c>
      <c r="P25" s="7">
        <f>'000Veh'!S136</f>
        <v>3046.65</v>
      </c>
      <c r="Q25" s="7">
        <f>'000Veh'!T136</f>
        <v>659.66</v>
      </c>
      <c r="R25" s="7">
        <f>'000Veh'!U136</f>
        <v>1668.32</v>
      </c>
      <c r="S25" s="7">
        <f>'000Veh'!V136</f>
        <v>450.26</v>
      </c>
      <c r="T25" s="7">
        <f>'000Veh'!W136</f>
        <v>35.39</v>
      </c>
      <c r="U25" s="7">
        <f>'000Veh'!X136</f>
        <v>16337.15</v>
      </c>
      <c r="V25" s="7">
        <f>'000Veh'!Y136</f>
        <v>495.7</v>
      </c>
      <c r="W25" s="7">
        <f>'000Veh'!Z136</f>
        <v>45.08</v>
      </c>
      <c r="X25" s="7">
        <f>'000Veh'!AA136</f>
        <v>55.23</v>
      </c>
      <c r="Y25" s="7">
        <f>'000Veh'!AB136</f>
        <v>140.24</v>
      </c>
      <c r="Z25" s="7">
        <f>'000Veh'!AC136</f>
        <v>140.15</v>
      </c>
      <c r="AA25" s="7">
        <f>'000Veh'!AD136</f>
        <v>2806</v>
      </c>
      <c r="AB25" s="7">
        <f>'000Veh'!AE136</f>
        <v>457.83</v>
      </c>
      <c r="AC25" s="7">
        <f>'000Veh'!AF136</f>
        <v>6764.32</v>
      </c>
      <c r="AD25" s="7">
        <f>'000Veh'!AG136</f>
        <v>2169.2600000000002</v>
      </c>
      <c r="AE25" s="7">
        <f>'000Veh'!AH136</f>
        <v>2666.51</v>
      </c>
      <c r="AF25" s="7">
        <f>'000Veh'!AI136</f>
        <v>579.42999999999995</v>
      </c>
      <c r="AG25" s="7">
        <f>'000Veh'!AJ136</f>
        <v>438.73</v>
      </c>
      <c r="AH25" s="7">
        <f>'000Veh'!AK136</f>
        <v>813.03</v>
      </c>
      <c r="AI25" s="7">
        <f>'000Veh'!AL136</f>
        <v>9544.6200000000008</v>
      </c>
      <c r="AJ25" s="7">
        <f>'000Veh'!AM136</f>
        <v>97.517005603815889</v>
      </c>
      <c r="AK25" s="7">
        <f>'000Veh'!AN136</f>
        <v>266.87458758512247</v>
      </c>
      <c r="AL25" s="7">
        <f>'000Veh'!AO136</f>
        <v>47.744173883505617</v>
      </c>
      <c r="AM25" s="7">
        <f>'000Veh'!AP136</f>
        <v>483.06447151188695</v>
      </c>
      <c r="AN25" s="7">
        <f>'000Veh'!AQ136</f>
        <v>72.597476678390564</v>
      </c>
    </row>
    <row r="26" spans="1:40">
      <c r="A26" t="str">
        <f>'000Veh'!D137</f>
        <v>TRA_Car_Gas_Upm</v>
      </c>
      <c r="B26" t="str">
        <f>'000Veh'!E137</f>
        <v>TRAGSLSP95</v>
      </c>
      <c r="C26" t="str">
        <f>'000Veh'!F137</f>
        <v>TCar</v>
      </c>
      <c r="D26" s="7">
        <f>'000Veh'!G137</f>
        <v>218.87</v>
      </c>
      <c r="E26" s="7">
        <f>'000Veh'!H137</f>
        <v>193.1</v>
      </c>
      <c r="F26" s="7">
        <f>'000Veh'!I137</f>
        <v>167.61</v>
      </c>
      <c r="G26" s="7">
        <f>'000Veh'!J137</f>
        <v>478.68</v>
      </c>
      <c r="H26" s="7">
        <f>'000Veh'!K137</f>
        <v>80.37</v>
      </c>
      <c r="I26" s="7">
        <f>'000Veh'!L137</f>
        <v>290.45</v>
      </c>
      <c r="J26" s="7">
        <f>'000Veh'!M137</f>
        <v>4212.6000000000004</v>
      </c>
      <c r="K26" s="7">
        <f>'000Veh'!N137</f>
        <v>282.94</v>
      </c>
      <c r="L26" s="7">
        <f>'000Veh'!O137</f>
        <v>57.36</v>
      </c>
      <c r="M26" s="7">
        <f>'000Veh'!P137</f>
        <v>1619.21</v>
      </c>
      <c r="N26" s="7">
        <f>'000Veh'!Q137</f>
        <v>416.71</v>
      </c>
      <c r="O26" s="7">
        <f>'000Veh'!R137</f>
        <v>1118.6600000000001</v>
      </c>
      <c r="P26" s="7">
        <f>'000Veh'!S137</f>
        <v>492.7</v>
      </c>
      <c r="Q26" s="7">
        <f>'000Veh'!T137</f>
        <v>79.25</v>
      </c>
      <c r="R26" s="7">
        <f>'000Veh'!U137</f>
        <v>193.5</v>
      </c>
      <c r="S26" s="7">
        <f>'000Veh'!V137</f>
        <v>246.68</v>
      </c>
      <c r="T26" s="7">
        <f>'000Veh'!W137</f>
        <v>31.04</v>
      </c>
      <c r="U26" s="7">
        <f>'000Veh'!X137</f>
        <v>1068.5</v>
      </c>
      <c r="V26" s="7">
        <f>'000Veh'!Y137</f>
        <v>155.05000000000001</v>
      </c>
      <c r="W26" s="7">
        <f>'000Veh'!Z137</f>
        <v>14.76</v>
      </c>
      <c r="X26" s="7">
        <f>'000Veh'!AA137</f>
        <v>63.25</v>
      </c>
      <c r="Y26" s="7">
        <f>'000Veh'!AB137</f>
        <v>24.52</v>
      </c>
      <c r="Z26" s="7">
        <f>'000Veh'!AC137</f>
        <v>9.26</v>
      </c>
      <c r="AA26" s="7">
        <f>'000Veh'!AD137</f>
        <v>741.3</v>
      </c>
      <c r="AB26" s="7">
        <f>'000Veh'!AE137</f>
        <v>229.6</v>
      </c>
      <c r="AC26" s="7">
        <f>'000Veh'!AF137</f>
        <v>1037.83</v>
      </c>
      <c r="AD26" s="7">
        <f>'000Veh'!AG137</f>
        <v>109.17</v>
      </c>
      <c r="AE26" s="7">
        <f>'000Veh'!AH137</f>
        <v>251.16</v>
      </c>
      <c r="AF26" s="7">
        <f>'000Veh'!AI137</f>
        <v>419.6</v>
      </c>
      <c r="AG26" s="7">
        <f>'000Veh'!AJ137</f>
        <v>75.540000000000006</v>
      </c>
      <c r="AH26" s="7">
        <f>'000Veh'!AK137</f>
        <v>99.67</v>
      </c>
      <c r="AI26" s="7">
        <f>'000Veh'!AL137</f>
        <v>2638.99</v>
      </c>
      <c r="AJ26" s="7">
        <f>'000Veh'!AM137</f>
        <v>15.770314496578237</v>
      </c>
      <c r="AK26" s="7">
        <f>'000Veh'!AN137</f>
        <v>32.061684907559894</v>
      </c>
      <c r="AL26" s="7">
        <f>'000Veh'!AO137</f>
        <v>7.7211213865731922</v>
      </c>
      <c r="AM26" s="7">
        <f>'000Veh'!AP137</f>
        <v>58.034228795617508</v>
      </c>
      <c r="AN26" s="7">
        <f>'000Veh'!AQ137</f>
        <v>8.7216900020653867</v>
      </c>
    </row>
    <row r="27" spans="1:40">
      <c r="A27" t="str">
        <f>'000Veh'!D138</f>
        <v>TRA_Car_Lpg_Exe</v>
      </c>
      <c r="B27" t="str">
        <f>'000Veh'!E138</f>
        <v>TRALPG</v>
      </c>
      <c r="C27" t="str">
        <f>'000Veh'!F138</f>
        <v>TCar</v>
      </c>
      <c r="D27" s="7">
        <f>'000Veh'!G138</f>
        <v>0</v>
      </c>
      <c r="E27" s="7">
        <f>'000Veh'!H138</f>
        <v>4.91</v>
      </c>
      <c r="F27" s="7">
        <f>'000Veh'!I138</f>
        <v>13.46</v>
      </c>
      <c r="G27" s="7">
        <f>'000Veh'!J138</f>
        <v>0</v>
      </c>
      <c r="H27" s="7">
        <f>'000Veh'!K138</f>
        <v>0</v>
      </c>
      <c r="I27" s="7">
        <f>'000Veh'!L138</f>
        <v>0</v>
      </c>
      <c r="J27" s="7">
        <f>'000Veh'!M138</f>
        <v>55.87</v>
      </c>
      <c r="K27" s="7">
        <f>'000Veh'!N138</f>
        <v>1.9167789818072382E-3</v>
      </c>
      <c r="L27" s="7">
        <f>'000Veh'!O138</f>
        <v>0</v>
      </c>
      <c r="M27" s="7">
        <f>'000Veh'!P138</f>
        <v>0</v>
      </c>
      <c r="N27" s="7">
        <f>'000Veh'!Q138</f>
        <v>0</v>
      </c>
      <c r="O27" s="7">
        <f>'000Veh'!R138</f>
        <v>29.3</v>
      </c>
      <c r="P27" s="7">
        <f>'000Veh'!S138</f>
        <v>1.25</v>
      </c>
      <c r="Q27" s="7">
        <f>'000Veh'!T138</f>
        <v>6.54</v>
      </c>
      <c r="R27" s="7">
        <f>'000Veh'!U138</f>
        <v>0.65</v>
      </c>
      <c r="S27" s="7">
        <f>'000Veh'!V138</f>
        <v>0.12</v>
      </c>
      <c r="T27" s="7">
        <f>'000Veh'!W138</f>
        <v>0</v>
      </c>
      <c r="U27" s="7">
        <f>'000Veh'!X138</f>
        <v>289.5</v>
      </c>
      <c r="V27" s="7">
        <f>'000Veh'!Y138</f>
        <v>0</v>
      </c>
      <c r="W27" s="7">
        <f>'000Veh'!Z138</f>
        <v>0</v>
      </c>
      <c r="X27" s="7">
        <f>'000Veh'!AA138</f>
        <v>2.13</v>
      </c>
      <c r="Y27" s="7">
        <f>'000Veh'!AB138</f>
        <v>1.52</v>
      </c>
      <c r="Z27" s="7">
        <f>'000Veh'!AC138</f>
        <v>0</v>
      </c>
      <c r="AA27" s="7">
        <f>'000Veh'!AD138</f>
        <v>28.89</v>
      </c>
      <c r="AB27" s="7">
        <f>'000Veh'!AE138</f>
        <v>0</v>
      </c>
      <c r="AC27" s="7">
        <f>'000Veh'!AF138</f>
        <v>339.28</v>
      </c>
      <c r="AD27" s="7">
        <f>'000Veh'!AG138</f>
        <v>5.2</v>
      </c>
      <c r="AE27" s="7">
        <f>'000Veh'!AH138</f>
        <v>29.09</v>
      </c>
      <c r="AF27" s="7">
        <f>'000Veh'!AI138</f>
        <v>0</v>
      </c>
      <c r="AG27" s="7">
        <f>'000Veh'!AJ138</f>
        <v>0</v>
      </c>
      <c r="AH27" s="7">
        <f>'000Veh'!AK138</f>
        <v>7.38</v>
      </c>
      <c r="AI27" s="7">
        <f>'000Veh'!AL138</f>
        <v>3.56</v>
      </c>
      <c r="AJ27" s="7">
        <f>'000Veh'!AM138</f>
        <v>0</v>
      </c>
      <c r="AK27" s="7">
        <f>'000Veh'!AN138</f>
        <v>0</v>
      </c>
      <c r="AL27" s="7">
        <f>'000Veh'!AO138</f>
        <v>0</v>
      </c>
      <c r="AM27" s="7">
        <f>'000Veh'!AP138</f>
        <v>33.504479861051095</v>
      </c>
      <c r="AN27" s="7">
        <f>'000Veh'!AQ138</f>
        <v>1.3117340122350234</v>
      </c>
    </row>
    <row r="28" spans="1:40">
      <c r="A28" t="str">
        <f>'000Veh'!D139</f>
        <v>TRA_Car_Lpg_Lom</v>
      </c>
      <c r="B28" t="str">
        <f>'000Veh'!E139</f>
        <v>TRALPG</v>
      </c>
      <c r="C28" t="str">
        <f>'000Veh'!F139</f>
        <v>TCar</v>
      </c>
      <c r="D28" s="7">
        <f>'000Veh'!G139</f>
        <v>0</v>
      </c>
      <c r="E28" s="7">
        <f>'000Veh'!H139</f>
        <v>12.76</v>
      </c>
      <c r="F28" s="7">
        <f>'000Veh'!I139</f>
        <v>34.979999999999997</v>
      </c>
      <c r="G28" s="7">
        <f>'000Veh'!J139</f>
        <v>0</v>
      </c>
      <c r="H28" s="7">
        <f>'000Veh'!K139</f>
        <v>0</v>
      </c>
      <c r="I28" s="7">
        <f>'000Veh'!L139</f>
        <v>0</v>
      </c>
      <c r="J28" s="7">
        <f>'000Veh'!M139</f>
        <v>145.24</v>
      </c>
      <c r="K28" s="7">
        <f>'000Veh'!N139</f>
        <v>4.9828705802341736E-3</v>
      </c>
      <c r="L28" s="7">
        <f>'000Veh'!O139</f>
        <v>0</v>
      </c>
      <c r="M28" s="7">
        <f>'000Veh'!P139</f>
        <v>0</v>
      </c>
      <c r="N28" s="7">
        <f>'000Veh'!Q139</f>
        <v>0</v>
      </c>
      <c r="O28" s="7">
        <f>'000Veh'!R139</f>
        <v>76.17</v>
      </c>
      <c r="P28" s="7">
        <f>'000Veh'!S139</f>
        <v>2.48</v>
      </c>
      <c r="Q28" s="7">
        <f>'000Veh'!T139</f>
        <v>17.010000000000002</v>
      </c>
      <c r="R28" s="7">
        <f>'000Veh'!U139</f>
        <v>1.7</v>
      </c>
      <c r="S28" s="7">
        <f>'000Veh'!V139</f>
        <v>0.23</v>
      </c>
      <c r="T28" s="7">
        <f>'000Veh'!W139</f>
        <v>0</v>
      </c>
      <c r="U28" s="7">
        <f>'000Veh'!X139</f>
        <v>752.55</v>
      </c>
      <c r="V28" s="7">
        <f>'000Veh'!Y139</f>
        <v>0</v>
      </c>
      <c r="W28" s="7">
        <f>'000Veh'!Z139</f>
        <v>0</v>
      </c>
      <c r="X28" s="7">
        <f>'000Veh'!AA139</f>
        <v>5.54</v>
      </c>
      <c r="Y28" s="7">
        <f>'000Veh'!AB139</f>
        <v>3.95</v>
      </c>
      <c r="Z28" s="7">
        <f>'000Veh'!AC139</f>
        <v>0</v>
      </c>
      <c r="AA28" s="7">
        <f>'000Veh'!AD139</f>
        <v>75.099999999999994</v>
      </c>
      <c r="AB28" s="7">
        <f>'000Veh'!AE139</f>
        <v>0</v>
      </c>
      <c r="AC28" s="7">
        <f>'000Veh'!AF139</f>
        <v>881.96</v>
      </c>
      <c r="AD28" s="7">
        <f>'000Veh'!AG139</f>
        <v>13.52</v>
      </c>
      <c r="AE28" s="7">
        <f>'000Veh'!AH139</f>
        <v>75.63</v>
      </c>
      <c r="AF28" s="7">
        <f>'000Veh'!AI139</f>
        <v>0</v>
      </c>
      <c r="AG28" s="7">
        <f>'000Veh'!AJ139</f>
        <v>0</v>
      </c>
      <c r="AH28" s="7">
        <f>'000Veh'!AK139</f>
        <v>19.18</v>
      </c>
      <c r="AI28" s="7">
        <f>'000Veh'!AL139</f>
        <v>9.25</v>
      </c>
      <c r="AJ28" s="7">
        <f>'000Veh'!AM139</f>
        <v>0</v>
      </c>
      <c r="AK28" s="7">
        <f>'000Veh'!AN139</f>
        <v>0</v>
      </c>
      <c r="AL28" s="7">
        <f>'000Veh'!AO139</f>
        <v>0</v>
      </c>
      <c r="AM28" s="7">
        <f>'000Veh'!AP139</f>
        <v>87.142385693651249</v>
      </c>
      <c r="AN28" s="7">
        <f>'000Veh'!AQ139</f>
        <v>3.4117118575103591</v>
      </c>
    </row>
    <row r="29" spans="1:40">
      <c r="A29" t="str">
        <f>'000Veh'!D140</f>
        <v>TRA_Car_Lpg_Sma</v>
      </c>
      <c r="B29" t="str">
        <f>'000Veh'!E140</f>
        <v>TRALPG</v>
      </c>
      <c r="C29" t="str">
        <f>'000Veh'!F140</f>
        <v>TCar</v>
      </c>
      <c r="D29" s="7">
        <f>'000Veh'!G140</f>
        <v>0</v>
      </c>
      <c r="E29" s="7">
        <f>'000Veh'!H140</f>
        <v>12.46</v>
      </c>
      <c r="F29" s="7">
        <f>'000Veh'!I140</f>
        <v>34.17</v>
      </c>
      <c r="G29" s="7">
        <f>'000Veh'!J140</f>
        <v>0</v>
      </c>
      <c r="H29" s="7">
        <f>'000Veh'!K140</f>
        <v>0</v>
      </c>
      <c r="I29" s="7">
        <f>'000Veh'!L140</f>
        <v>0</v>
      </c>
      <c r="J29" s="7">
        <f>'000Veh'!M140</f>
        <v>141.84</v>
      </c>
      <c r="K29" s="7">
        <f>'000Veh'!N140</f>
        <v>4.8662239266071003E-3</v>
      </c>
      <c r="L29" s="7">
        <f>'000Veh'!O140</f>
        <v>0</v>
      </c>
      <c r="M29" s="7">
        <f>'000Veh'!P140</f>
        <v>0</v>
      </c>
      <c r="N29" s="7">
        <f>'000Veh'!Q140</f>
        <v>0</v>
      </c>
      <c r="O29" s="7">
        <f>'000Veh'!R140</f>
        <v>74.38</v>
      </c>
      <c r="P29" s="7">
        <f>'000Veh'!S140</f>
        <v>1.98</v>
      </c>
      <c r="Q29" s="7">
        <f>'000Veh'!T140</f>
        <v>16.61</v>
      </c>
      <c r="R29" s="7">
        <f>'000Veh'!U140</f>
        <v>1.66</v>
      </c>
      <c r="S29" s="7">
        <f>'000Veh'!V140</f>
        <v>0.1</v>
      </c>
      <c r="T29" s="7">
        <f>'000Veh'!W140</f>
        <v>0</v>
      </c>
      <c r="U29" s="7">
        <f>'000Veh'!X140</f>
        <v>734.93</v>
      </c>
      <c r="V29" s="7">
        <f>'000Veh'!Y140</f>
        <v>0</v>
      </c>
      <c r="W29" s="7">
        <f>'000Veh'!Z140</f>
        <v>0</v>
      </c>
      <c r="X29" s="7">
        <f>'000Veh'!AA140</f>
        <v>5.41</v>
      </c>
      <c r="Y29" s="7">
        <f>'000Veh'!AB140</f>
        <v>3.86</v>
      </c>
      <c r="Z29" s="7">
        <f>'000Veh'!AC140</f>
        <v>0</v>
      </c>
      <c r="AA29" s="7">
        <f>'000Veh'!AD140</f>
        <v>73.34</v>
      </c>
      <c r="AB29" s="7">
        <f>'000Veh'!AE140</f>
        <v>0</v>
      </c>
      <c r="AC29" s="7">
        <f>'000Veh'!AF140</f>
        <v>861.31</v>
      </c>
      <c r="AD29" s="7">
        <f>'000Veh'!AG140</f>
        <v>13.21</v>
      </c>
      <c r="AE29" s="7">
        <f>'000Veh'!AH140</f>
        <v>73.86</v>
      </c>
      <c r="AF29" s="7">
        <f>'000Veh'!AI140</f>
        <v>0</v>
      </c>
      <c r="AG29" s="7">
        <f>'000Veh'!AJ140</f>
        <v>0</v>
      </c>
      <c r="AH29" s="7">
        <f>'000Veh'!AK140</f>
        <v>18.73</v>
      </c>
      <c r="AI29" s="7">
        <f>'000Veh'!AL140</f>
        <v>9.0399999999999991</v>
      </c>
      <c r="AJ29" s="7">
        <f>'000Veh'!AM140</f>
        <v>0</v>
      </c>
      <c r="AK29" s="7">
        <f>'000Veh'!AN140</f>
        <v>0</v>
      </c>
      <c r="AL29" s="7">
        <f>'000Veh'!AO140</f>
        <v>0</v>
      </c>
      <c r="AM29" s="7">
        <f>'000Veh'!AP140</f>
        <v>85.093182032424878</v>
      </c>
      <c r="AN29" s="7">
        <f>'000Veh'!AQ140</f>
        <v>3.3314834775571462</v>
      </c>
    </row>
    <row r="30" spans="1:40">
      <c r="A30" t="str">
        <f>'000Veh'!D141</f>
        <v>TRA_Car_Lpg_Upm</v>
      </c>
      <c r="B30" t="str">
        <f>'000Veh'!E141</f>
        <v>TRALPG</v>
      </c>
      <c r="C30" t="str">
        <f>'000Veh'!F141</f>
        <v>TCar</v>
      </c>
      <c r="D30" s="7">
        <f>'000Veh'!G141</f>
        <v>0</v>
      </c>
      <c r="E30" s="7">
        <f>'000Veh'!H141</f>
        <v>5.72</v>
      </c>
      <c r="F30" s="7">
        <f>'000Veh'!I141</f>
        <v>15.69</v>
      </c>
      <c r="G30" s="7">
        <f>'000Veh'!J141</f>
        <v>0</v>
      </c>
      <c r="H30" s="7">
        <f>'000Veh'!K141</f>
        <v>0</v>
      </c>
      <c r="I30" s="7">
        <f>'000Veh'!L141</f>
        <v>0</v>
      </c>
      <c r="J30" s="7">
        <f>'000Veh'!M141</f>
        <v>65.12</v>
      </c>
      <c r="K30" s="7">
        <f>'000Veh'!N141</f>
        <v>2.2341264953514833E-3</v>
      </c>
      <c r="L30" s="7">
        <f>'000Veh'!O141</f>
        <v>0</v>
      </c>
      <c r="M30" s="7">
        <f>'000Veh'!P141</f>
        <v>0</v>
      </c>
      <c r="N30" s="7">
        <f>'000Veh'!Q141</f>
        <v>0</v>
      </c>
      <c r="O30" s="7">
        <f>'000Veh'!R141</f>
        <v>34.15</v>
      </c>
      <c r="P30" s="7">
        <f>'000Veh'!S141</f>
        <v>1.17</v>
      </c>
      <c r="Q30" s="7">
        <f>'000Veh'!T141</f>
        <v>7.63</v>
      </c>
      <c r="R30" s="7">
        <f>'000Veh'!U141</f>
        <v>0.76</v>
      </c>
      <c r="S30" s="7">
        <f>'000Veh'!V141</f>
        <v>0.17</v>
      </c>
      <c r="T30" s="7">
        <f>'000Veh'!W141</f>
        <v>0</v>
      </c>
      <c r="U30" s="7">
        <f>'000Veh'!X141</f>
        <v>337.42</v>
      </c>
      <c r="V30" s="7">
        <f>'000Veh'!Y141</f>
        <v>0</v>
      </c>
      <c r="W30" s="7">
        <f>'000Veh'!Z141</f>
        <v>0</v>
      </c>
      <c r="X30" s="7">
        <f>'000Veh'!AA141</f>
        <v>2.4900000000000002</v>
      </c>
      <c r="Y30" s="7">
        <f>'000Veh'!AB141</f>
        <v>1.77</v>
      </c>
      <c r="Z30" s="7">
        <f>'000Veh'!AC141</f>
        <v>0</v>
      </c>
      <c r="AA30" s="7">
        <f>'000Veh'!AD141</f>
        <v>33.67</v>
      </c>
      <c r="AB30" s="7">
        <f>'000Veh'!AE141</f>
        <v>0</v>
      </c>
      <c r="AC30" s="7">
        <f>'000Veh'!AF141</f>
        <v>395.45</v>
      </c>
      <c r="AD30" s="7">
        <f>'000Veh'!AG141</f>
        <v>6.06</v>
      </c>
      <c r="AE30" s="7">
        <f>'000Veh'!AH141</f>
        <v>33.909999999999997</v>
      </c>
      <c r="AF30" s="7">
        <f>'000Veh'!AI141</f>
        <v>0</v>
      </c>
      <c r="AG30" s="7">
        <f>'000Veh'!AJ141</f>
        <v>0</v>
      </c>
      <c r="AH30" s="7">
        <f>'000Veh'!AK141</f>
        <v>8.6</v>
      </c>
      <c r="AI30" s="7">
        <f>'000Veh'!AL141</f>
        <v>4.1500000000000004</v>
      </c>
      <c r="AJ30" s="7">
        <f>'000Veh'!AM141</f>
        <v>0</v>
      </c>
      <c r="AK30" s="7">
        <f>'000Veh'!AN141</f>
        <v>0</v>
      </c>
      <c r="AL30" s="7">
        <f>'000Veh'!AO141</f>
        <v>0</v>
      </c>
      <c r="AM30" s="7">
        <f>'000Veh'!AP141</f>
        <v>39.088559837892944</v>
      </c>
      <c r="AN30" s="7">
        <f>'000Veh'!AQ141</f>
        <v>1.530356347607527</v>
      </c>
    </row>
    <row r="31" spans="1:40">
      <c r="A31" t="str">
        <f>'000Veh'!D142</f>
        <v>TRA_Car_Oth_Exe</v>
      </c>
      <c r="B31" t="str">
        <f>'000Veh'!E142</f>
        <v>TRAGSLSP95</v>
      </c>
      <c r="C31" t="str">
        <f>'000Veh'!F142</f>
        <v>TCar</v>
      </c>
      <c r="D31" s="7">
        <f>'000Veh'!G142</f>
        <v>0</v>
      </c>
      <c r="E31" s="7">
        <f>'000Veh'!H142</f>
        <v>0</v>
      </c>
      <c r="F31" s="7">
        <f>'000Veh'!I142</f>
        <v>0</v>
      </c>
      <c r="G31" s="7">
        <f>'000Veh'!J142</f>
        <v>0</v>
      </c>
      <c r="H31" s="7">
        <f>'000Veh'!K142</f>
        <v>0</v>
      </c>
      <c r="I31" s="7">
        <f>'000Veh'!L142</f>
        <v>0.68</v>
      </c>
      <c r="J31" s="7">
        <f>'000Veh'!M142</f>
        <v>0</v>
      </c>
      <c r="K31" s="7">
        <f>'000Veh'!N142</f>
        <v>0.02</v>
      </c>
      <c r="L31" s="7">
        <f>'000Veh'!O142</f>
        <v>0</v>
      </c>
      <c r="M31" s="7">
        <f>'000Veh'!P142</f>
        <v>0</v>
      </c>
      <c r="N31" s="7">
        <f>'000Veh'!Q142</f>
        <v>0</v>
      </c>
      <c r="O31" s="7">
        <f>'000Veh'!R142</f>
        <v>0</v>
      </c>
      <c r="P31" s="7">
        <f>'000Veh'!S142</f>
        <v>0</v>
      </c>
      <c r="Q31" s="7">
        <f>'000Veh'!T142</f>
        <v>0</v>
      </c>
      <c r="R31" s="7">
        <f>'000Veh'!U142</f>
        <v>0</v>
      </c>
      <c r="S31" s="7">
        <f>'000Veh'!V142</f>
        <v>0</v>
      </c>
      <c r="T31" s="7">
        <f>'000Veh'!W142</f>
        <v>0.14000000000000001</v>
      </c>
      <c r="U31" s="7">
        <f>'000Veh'!X142</f>
        <v>0</v>
      </c>
      <c r="V31" s="7">
        <f>'000Veh'!Y142</f>
        <v>0</v>
      </c>
      <c r="W31" s="7">
        <f>'000Veh'!Z142</f>
        <v>0</v>
      </c>
      <c r="X31" s="7">
        <f>'000Veh'!AA142</f>
        <v>0</v>
      </c>
      <c r="Y31" s="7">
        <f>'000Veh'!AB142</f>
        <v>0</v>
      </c>
      <c r="Z31" s="7">
        <f>'000Veh'!AC142</f>
        <v>0</v>
      </c>
      <c r="AA31" s="7">
        <f>'000Veh'!AD142</f>
        <v>7.67</v>
      </c>
      <c r="AB31" s="7">
        <f>'000Veh'!AE142</f>
        <v>0</v>
      </c>
      <c r="AC31" s="7">
        <f>'000Veh'!AF142</f>
        <v>51.21</v>
      </c>
      <c r="AD31" s="7">
        <f>'000Veh'!AG142</f>
        <v>1.1000000000000001</v>
      </c>
      <c r="AE31" s="7">
        <f>'000Veh'!AH142</f>
        <v>0</v>
      </c>
      <c r="AF31" s="7">
        <f>'000Veh'!AI142</f>
        <v>1.88</v>
      </c>
      <c r="AG31" s="7">
        <f>'000Veh'!AJ142</f>
        <v>0</v>
      </c>
      <c r="AH31" s="7">
        <f>'000Veh'!AK142</f>
        <v>0</v>
      </c>
      <c r="AI31" s="7">
        <f>'000Veh'!AL142</f>
        <v>0.27</v>
      </c>
      <c r="AJ31" s="7">
        <f>'000Veh'!AM142</f>
        <v>0</v>
      </c>
      <c r="AK31" s="7">
        <f>'000Veh'!AN142</f>
        <v>0</v>
      </c>
      <c r="AL31" s="7">
        <f>'000Veh'!AO142</f>
        <v>0</v>
      </c>
      <c r="AM31" s="7">
        <f>'000Veh'!AP142</f>
        <v>0</v>
      </c>
      <c r="AN31" s="7">
        <f>'000Veh'!AQ142</f>
        <v>0</v>
      </c>
    </row>
    <row r="32" spans="1:40">
      <c r="A32" t="str">
        <f>'000Veh'!D143</f>
        <v>TRA_Car_Oth_Lom</v>
      </c>
      <c r="B32" t="str">
        <f>'000Veh'!E143</f>
        <v>TRAGSLSP95</v>
      </c>
      <c r="C32" t="str">
        <f>'000Veh'!F143</f>
        <v>TCar</v>
      </c>
      <c r="D32" s="7">
        <f>'000Veh'!G143</f>
        <v>0</v>
      </c>
      <c r="E32" s="7">
        <f>'000Veh'!H143</f>
        <v>0</v>
      </c>
      <c r="F32" s="7">
        <f>'000Veh'!I143</f>
        <v>0</v>
      </c>
      <c r="G32" s="7">
        <f>'000Veh'!J143</f>
        <v>0</v>
      </c>
      <c r="H32" s="7">
        <f>'000Veh'!K143</f>
        <v>0</v>
      </c>
      <c r="I32" s="7">
        <f>'000Veh'!L143</f>
        <v>1.78</v>
      </c>
      <c r="J32" s="7">
        <f>'000Veh'!M143</f>
        <v>0</v>
      </c>
      <c r="K32" s="7">
        <f>'000Veh'!N143</f>
        <v>0.14000000000000001</v>
      </c>
      <c r="L32" s="7">
        <f>'000Veh'!O143</f>
        <v>0</v>
      </c>
      <c r="M32" s="7">
        <f>'000Veh'!P143</f>
        <v>0</v>
      </c>
      <c r="N32" s="7">
        <f>'000Veh'!Q143</f>
        <v>0</v>
      </c>
      <c r="O32" s="7">
        <f>'000Veh'!R143</f>
        <v>0</v>
      </c>
      <c r="P32" s="7">
        <f>'000Veh'!S143</f>
        <v>0</v>
      </c>
      <c r="Q32" s="7">
        <f>'000Veh'!T143</f>
        <v>0</v>
      </c>
      <c r="R32" s="7">
        <f>'000Veh'!U143</f>
        <v>0</v>
      </c>
      <c r="S32" s="7">
        <f>'000Veh'!V143</f>
        <v>0</v>
      </c>
      <c r="T32" s="7">
        <f>'000Veh'!W143</f>
        <v>0.14000000000000001</v>
      </c>
      <c r="U32" s="7">
        <f>'000Veh'!X143</f>
        <v>0</v>
      </c>
      <c r="V32" s="7">
        <f>'000Veh'!Y143</f>
        <v>0</v>
      </c>
      <c r="W32" s="7">
        <f>'000Veh'!Z143</f>
        <v>0</v>
      </c>
      <c r="X32" s="7">
        <f>'000Veh'!AA143</f>
        <v>0</v>
      </c>
      <c r="Y32" s="7">
        <f>'000Veh'!AB143</f>
        <v>0</v>
      </c>
      <c r="Z32" s="7">
        <f>'000Veh'!AC143</f>
        <v>0</v>
      </c>
      <c r="AA32" s="7">
        <f>'000Veh'!AD143</f>
        <v>19.93</v>
      </c>
      <c r="AB32" s="7">
        <f>'000Veh'!AE143</f>
        <v>0</v>
      </c>
      <c r="AC32" s="7">
        <f>'000Veh'!AF143</f>
        <v>133.11000000000001</v>
      </c>
      <c r="AD32" s="7">
        <f>'000Veh'!AG143</f>
        <v>2.85</v>
      </c>
      <c r="AE32" s="7">
        <f>'000Veh'!AH143</f>
        <v>0</v>
      </c>
      <c r="AF32" s="7">
        <f>'000Veh'!AI143</f>
        <v>6.91</v>
      </c>
      <c r="AG32" s="7">
        <f>'000Veh'!AJ143</f>
        <v>0</v>
      </c>
      <c r="AH32" s="7">
        <f>'000Veh'!AK143</f>
        <v>0</v>
      </c>
      <c r="AI32" s="7">
        <f>'000Veh'!AL143</f>
        <v>0.71</v>
      </c>
      <c r="AJ32" s="7">
        <f>'000Veh'!AM143</f>
        <v>0</v>
      </c>
      <c r="AK32" s="7">
        <f>'000Veh'!AN143</f>
        <v>0</v>
      </c>
      <c r="AL32" s="7">
        <f>'000Veh'!AO143</f>
        <v>0</v>
      </c>
      <c r="AM32" s="7">
        <f>'000Veh'!AP143</f>
        <v>0</v>
      </c>
      <c r="AN32" s="7">
        <f>'000Veh'!AQ143</f>
        <v>0</v>
      </c>
    </row>
    <row r="33" spans="1:40">
      <c r="A33" t="str">
        <f>'000Veh'!D144</f>
        <v>TRA_Car_Oth_Sma</v>
      </c>
      <c r="B33" t="str">
        <f>'000Veh'!E144</f>
        <v>TRAGSLSP95</v>
      </c>
      <c r="C33" t="str">
        <f>'000Veh'!F144</f>
        <v>TCar</v>
      </c>
      <c r="D33" s="7">
        <f>'000Veh'!G144</f>
        <v>0</v>
      </c>
      <c r="E33" s="7">
        <f>'000Veh'!H144</f>
        <v>0</v>
      </c>
      <c r="F33" s="7">
        <f>'000Veh'!I144</f>
        <v>0</v>
      </c>
      <c r="G33" s="7">
        <f>'000Veh'!J144</f>
        <v>0</v>
      </c>
      <c r="H33" s="7">
        <f>'000Veh'!K144</f>
        <v>0</v>
      </c>
      <c r="I33" s="7">
        <f>'000Veh'!L144</f>
        <v>1.74</v>
      </c>
      <c r="J33" s="7">
        <f>'000Veh'!M144</f>
        <v>0</v>
      </c>
      <c r="K33" s="7">
        <f>'000Veh'!N144</f>
        <v>0.12</v>
      </c>
      <c r="L33" s="7">
        <f>'000Veh'!O144</f>
        <v>0</v>
      </c>
      <c r="M33" s="7">
        <f>'000Veh'!P144</f>
        <v>0</v>
      </c>
      <c r="N33" s="7">
        <f>'000Veh'!Q144</f>
        <v>0</v>
      </c>
      <c r="O33" s="7">
        <f>'000Veh'!R144</f>
        <v>0</v>
      </c>
      <c r="P33" s="7">
        <f>'000Veh'!S144</f>
        <v>0</v>
      </c>
      <c r="Q33" s="7">
        <f>'000Veh'!T144</f>
        <v>0</v>
      </c>
      <c r="R33" s="7">
        <f>'000Veh'!U144</f>
        <v>0</v>
      </c>
      <c r="S33" s="7">
        <f>'000Veh'!V144</f>
        <v>0</v>
      </c>
      <c r="T33" s="7">
        <f>'000Veh'!W144</f>
        <v>0.14000000000000001</v>
      </c>
      <c r="U33" s="7">
        <f>'000Veh'!X144</f>
        <v>0</v>
      </c>
      <c r="V33" s="7">
        <f>'000Veh'!Y144</f>
        <v>0</v>
      </c>
      <c r="W33" s="7">
        <f>'000Veh'!Z144</f>
        <v>0</v>
      </c>
      <c r="X33" s="7">
        <f>'000Veh'!AA144</f>
        <v>0</v>
      </c>
      <c r="Y33" s="7">
        <f>'000Veh'!AB144</f>
        <v>0</v>
      </c>
      <c r="Z33" s="7">
        <f>'000Veh'!AC144</f>
        <v>0</v>
      </c>
      <c r="AA33" s="7">
        <f>'000Veh'!AD144</f>
        <v>19.46</v>
      </c>
      <c r="AB33" s="7">
        <f>'000Veh'!AE144</f>
        <v>0</v>
      </c>
      <c r="AC33" s="7">
        <f>'000Veh'!AF144</f>
        <v>130</v>
      </c>
      <c r="AD33" s="7">
        <f>'000Veh'!AG144</f>
        <v>2.78</v>
      </c>
      <c r="AE33" s="7">
        <f>'000Veh'!AH144</f>
        <v>0</v>
      </c>
      <c r="AF33" s="7">
        <f>'000Veh'!AI144</f>
        <v>6.94</v>
      </c>
      <c r="AG33" s="7">
        <f>'000Veh'!AJ144</f>
        <v>0</v>
      </c>
      <c r="AH33" s="7">
        <f>'000Veh'!AK144</f>
        <v>0</v>
      </c>
      <c r="AI33" s="7">
        <f>'000Veh'!AL144</f>
        <v>0.7</v>
      </c>
      <c r="AJ33" s="7">
        <f>'000Veh'!AM144</f>
        <v>0</v>
      </c>
      <c r="AK33" s="7">
        <f>'000Veh'!AN144</f>
        <v>0</v>
      </c>
      <c r="AL33" s="7">
        <f>'000Veh'!AO144</f>
        <v>0</v>
      </c>
      <c r="AM33" s="7">
        <f>'000Veh'!AP144</f>
        <v>0</v>
      </c>
      <c r="AN33" s="7">
        <f>'000Veh'!AQ144</f>
        <v>0</v>
      </c>
    </row>
    <row r="34" spans="1:40">
      <c r="A34" t="str">
        <f>'000Veh'!D145</f>
        <v>TRA_Car_Oth_Upm</v>
      </c>
      <c r="B34" t="str">
        <f>'000Veh'!E145</f>
        <v>TRAGSLSP95</v>
      </c>
      <c r="C34" t="str">
        <f>'000Veh'!F145</f>
        <v>TCar</v>
      </c>
      <c r="D34" s="7">
        <f>'000Veh'!G145</f>
        <v>0</v>
      </c>
      <c r="E34" s="7">
        <f>'000Veh'!H145</f>
        <v>0</v>
      </c>
      <c r="F34" s="7">
        <f>'000Veh'!I145</f>
        <v>0</v>
      </c>
      <c r="G34" s="7">
        <f>'000Veh'!J145</f>
        <v>0</v>
      </c>
      <c r="H34" s="7">
        <f>'000Veh'!K145</f>
        <v>0</v>
      </c>
      <c r="I34" s="7">
        <f>'000Veh'!L145</f>
        <v>0.8</v>
      </c>
      <c r="J34" s="7">
        <f>'000Veh'!M145</f>
        <v>0</v>
      </c>
      <c r="K34" s="7">
        <f>'000Veh'!N145</f>
        <v>0.06</v>
      </c>
      <c r="L34" s="7">
        <f>'000Veh'!O145</f>
        <v>0</v>
      </c>
      <c r="M34" s="7">
        <f>'000Veh'!P145</f>
        <v>0</v>
      </c>
      <c r="N34" s="7">
        <f>'000Veh'!Q145</f>
        <v>0</v>
      </c>
      <c r="O34" s="7">
        <f>'000Veh'!R145</f>
        <v>0</v>
      </c>
      <c r="P34" s="7">
        <f>'000Veh'!S145</f>
        <v>0</v>
      </c>
      <c r="Q34" s="7">
        <f>'000Veh'!T145</f>
        <v>0</v>
      </c>
      <c r="R34" s="7">
        <f>'000Veh'!U145</f>
        <v>0</v>
      </c>
      <c r="S34" s="7">
        <f>'000Veh'!V145</f>
        <v>0</v>
      </c>
      <c r="T34" s="7">
        <f>'000Veh'!W145</f>
        <v>0.14000000000000001</v>
      </c>
      <c r="U34" s="7">
        <f>'000Veh'!X145</f>
        <v>0</v>
      </c>
      <c r="V34" s="7">
        <f>'000Veh'!Y145</f>
        <v>0</v>
      </c>
      <c r="W34" s="7">
        <f>'000Veh'!Z145</f>
        <v>0</v>
      </c>
      <c r="X34" s="7">
        <f>'000Veh'!AA145</f>
        <v>0</v>
      </c>
      <c r="Y34" s="7">
        <f>'000Veh'!AB145</f>
        <v>0</v>
      </c>
      <c r="Z34" s="7">
        <f>'000Veh'!AC145</f>
        <v>0</v>
      </c>
      <c r="AA34" s="7">
        <f>'000Veh'!AD145</f>
        <v>8.94</v>
      </c>
      <c r="AB34" s="7">
        <f>'000Veh'!AE145</f>
        <v>0</v>
      </c>
      <c r="AC34" s="7">
        <f>'000Veh'!AF145</f>
        <v>59.68</v>
      </c>
      <c r="AD34" s="7">
        <f>'000Veh'!AG145</f>
        <v>1.28</v>
      </c>
      <c r="AE34" s="7">
        <f>'000Veh'!AH145</f>
        <v>0</v>
      </c>
      <c r="AF34" s="7">
        <f>'000Veh'!AI145</f>
        <v>3.68</v>
      </c>
      <c r="AG34" s="7">
        <f>'000Veh'!AJ145</f>
        <v>0</v>
      </c>
      <c r="AH34" s="7">
        <f>'000Veh'!AK145</f>
        <v>0</v>
      </c>
      <c r="AI34" s="7">
        <f>'000Veh'!AL145</f>
        <v>0.32</v>
      </c>
      <c r="AJ34" s="7">
        <f>'000Veh'!AM145</f>
        <v>0</v>
      </c>
      <c r="AK34" s="7">
        <f>'000Veh'!AN145</f>
        <v>0</v>
      </c>
      <c r="AL34" s="7">
        <f>'000Veh'!AO145</f>
        <v>0</v>
      </c>
      <c r="AM34" s="7">
        <f>'000Veh'!AP145</f>
        <v>0</v>
      </c>
      <c r="AN34" s="7">
        <f>'000Veh'!AQ145</f>
        <v>0</v>
      </c>
    </row>
    <row r="35" spans="1:40" s="124" customFormat="1">
      <c r="A35" s="124" t="str">
        <f>'000Veh'!D29</f>
        <v>TRA_Hdt_Dis</v>
      </c>
      <c r="B35" s="124" t="str">
        <f>'000Veh'!E29</f>
        <v>TRADST</v>
      </c>
      <c r="C35" s="124" t="str">
        <f>'000Veh'!F29</f>
        <v>THDT</v>
      </c>
      <c r="D35" s="125">
        <f>'000Veh'!G29</f>
        <v>32.568999746049819</v>
      </c>
      <c r="E35" s="125">
        <f>'000Veh'!H29</f>
        <v>151.57399990305936</v>
      </c>
      <c r="F35" s="125">
        <f>'000Veh'!I29</f>
        <v>121.43499976999999</v>
      </c>
      <c r="G35" s="125">
        <f>'000Veh'!J29</f>
        <v>54.224830704589046</v>
      </c>
      <c r="H35" s="125">
        <f>'000Veh'!K29</f>
        <v>19.504576466399996</v>
      </c>
      <c r="I35" s="125">
        <f>'000Veh'!L29</f>
        <v>185.23697113599187</v>
      </c>
      <c r="J35" s="125">
        <f>'000Veh'!M29</f>
        <v>852.94649898008004</v>
      </c>
      <c r="K35" s="125">
        <f>'000Veh'!N29</f>
        <v>44.46899988846814</v>
      </c>
      <c r="L35" s="125">
        <f>'000Veh'!O29</f>
        <v>21.213000002874889</v>
      </c>
      <c r="M35" s="125">
        <f>'000Veh'!P29</f>
        <v>662.30881213879877</v>
      </c>
      <c r="N35" s="125">
        <f>'000Veh'!Q29</f>
        <v>113.83257308611086</v>
      </c>
      <c r="O35" s="125">
        <f>'000Veh'!R29</f>
        <v>551.06199939653402</v>
      </c>
      <c r="P35" s="125">
        <f>'000Veh'!S29</f>
        <v>232.40945435394991</v>
      </c>
      <c r="Q35" s="125">
        <f>'000Veh'!T29</f>
        <v>33.06000003503997</v>
      </c>
      <c r="R35" s="125">
        <f>'000Veh'!U29</f>
        <v>90.533000269212778</v>
      </c>
      <c r="S35" s="125">
        <f>'000Veh'!V29</f>
        <v>29.330999901446194</v>
      </c>
      <c r="T35" s="125">
        <f>'000Veh'!W29</f>
        <v>9.460000007643611</v>
      </c>
      <c r="U35" s="125">
        <f>'000Veh'!X29</f>
        <v>914.39099659864485</v>
      </c>
      <c r="V35" s="125">
        <f>'000Veh'!Y29</f>
        <v>75.853999829315583</v>
      </c>
      <c r="W35" s="125">
        <f>'000Veh'!Z29</f>
        <v>10.883427088536108</v>
      </c>
      <c r="X35" s="125">
        <f>'000Veh'!AA29</f>
        <v>21.974999927430293</v>
      </c>
      <c r="Y35" s="125">
        <f>'000Veh'!AB29</f>
        <v>9.5854144212000012</v>
      </c>
      <c r="Z35" s="125">
        <f>'000Veh'!AC29</f>
        <v>12.848631861800033</v>
      </c>
      <c r="AA35" s="125">
        <f>'000Veh'!AD29</f>
        <v>142.69802482320398</v>
      </c>
      <c r="AB35" s="125">
        <f>'000Veh'!AE29</f>
        <v>89.167530442753105</v>
      </c>
      <c r="AC35" s="125">
        <f>'000Veh'!AF29</f>
        <v>679.63454349399933</v>
      </c>
      <c r="AD35" s="125">
        <f>'000Veh'!AG29</f>
        <v>131.99999941128607</v>
      </c>
      <c r="AE35" s="125">
        <f>'000Veh'!AH29</f>
        <v>314.90500103954014</v>
      </c>
      <c r="AF35" s="125">
        <f>'000Veh'!AI29</f>
        <v>77.167999878382957</v>
      </c>
      <c r="AG35" s="125">
        <f>'000Veh'!AJ29</f>
        <v>27.295019982903018</v>
      </c>
      <c r="AH35" s="125">
        <f>'000Veh'!AK29</f>
        <v>84.127000173538335</v>
      </c>
      <c r="AI35" s="125">
        <f>'000Veh'!AL29</f>
        <v>471.50936879168529</v>
      </c>
      <c r="AJ35" s="125">
        <f>'000Veh'!AM29</f>
        <v>52.859882013429186</v>
      </c>
      <c r="AK35" s="125">
        <f>'000Veh'!AN29</f>
        <v>24.700961128090498</v>
      </c>
      <c r="AL35" s="125">
        <f>'000Veh'!AO29</f>
        <v>14.817742878324594</v>
      </c>
      <c r="AM35" s="125">
        <f>'000Veh'!AP29</f>
        <v>30.694055269664943</v>
      </c>
      <c r="AN35" s="125">
        <f>'000Veh'!AQ29</f>
        <v>6.6985625172029293</v>
      </c>
    </row>
    <row r="36" spans="1:40">
      <c r="A36" t="str">
        <f>'000Veh'!D30</f>
        <v>TRA_Hdt_Gas</v>
      </c>
      <c r="B36" t="str">
        <f>'000Veh'!E30</f>
        <v>TRAGSLSP95</v>
      </c>
      <c r="C36" t="str">
        <f>'000Veh'!F30</f>
        <v>THDT</v>
      </c>
      <c r="D36" s="7">
        <f>'000Veh'!G30</f>
        <v>0</v>
      </c>
      <c r="E36" s="7">
        <f>'000Veh'!H30</f>
        <v>0</v>
      </c>
      <c r="F36" s="7">
        <f>'000Veh'!I30</f>
        <v>8.0999999529999991E-2</v>
      </c>
      <c r="G36" s="7">
        <f>'000Veh'!J30</f>
        <v>0</v>
      </c>
      <c r="H36" s="7">
        <f>'000Veh'!K30</f>
        <v>9.0594762829999981E-2</v>
      </c>
      <c r="I36" s="7">
        <f>'000Veh'!L30</f>
        <v>3.8650286392440001</v>
      </c>
      <c r="J36" s="7">
        <f>'000Veh'!M30</f>
        <v>0</v>
      </c>
      <c r="K36" s="7">
        <f>'000Veh'!N30</f>
        <v>0.34299999924120017</v>
      </c>
      <c r="L36" s="7">
        <f>'000Veh'!O30</f>
        <v>2.3590000204529997</v>
      </c>
      <c r="M36" s="7">
        <f>'000Veh'!P30</f>
        <v>1.4240000103769999</v>
      </c>
      <c r="N36" s="7">
        <f>'000Veh'!Q30</f>
        <v>2.6434269370000005</v>
      </c>
      <c r="O36" s="7">
        <f>'000Veh'!R30</f>
        <v>2.6530000046810005</v>
      </c>
      <c r="P36" s="7">
        <f>'000Veh'!S30</f>
        <v>6.99554571</v>
      </c>
      <c r="Q36" s="7">
        <f>'000Veh'!T30</f>
        <v>0.16200000005000001</v>
      </c>
      <c r="R36" s="7">
        <f>'000Veh'!U30</f>
        <v>1.888999993281</v>
      </c>
      <c r="S36" s="7">
        <f>'000Veh'!V30</f>
        <v>3.0000000448590004E-2</v>
      </c>
      <c r="T36" s="7">
        <f>'000Veh'!W30</f>
        <v>0.70600000092000015</v>
      </c>
      <c r="U36" s="7">
        <f>'000Veh'!X30</f>
        <v>1.0600000015200002</v>
      </c>
      <c r="V36" s="7">
        <f>'000Veh'!Y30</f>
        <v>3.0490000141800002</v>
      </c>
      <c r="W36" s="7">
        <f>'000Veh'!Z30</f>
        <v>2.0572879822289995E-2</v>
      </c>
      <c r="X36" s="7">
        <f>'000Veh'!AA30</f>
        <v>2.5789999947899998</v>
      </c>
      <c r="Y36" s="7">
        <f>'000Veh'!AB30</f>
        <v>6.3936967869999981E-3</v>
      </c>
      <c r="Z36" s="7">
        <f>'000Veh'!AC30</f>
        <v>0</v>
      </c>
      <c r="AA36" s="7">
        <f>'000Veh'!AD30</f>
        <v>1.0094756491499999</v>
      </c>
      <c r="AB36" s="7">
        <f>'000Veh'!AE30</f>
        <v>8.8735100399999975</v>
      </c>
      <c r="AC36" s="7">
        <f>'000Veh'!AF30</f>
        <v>131.38145519999998</v>
      </c>
      <c r="AD36" s="7">
        <f>'000Veh'!AG30</f>
        <v>0</v>
      </c>
      <c r="AE36" s="7">
        <f>'000Veh'!AH30</f>
        <v>3.2150000279729998</v>
      </c>
      <c r="AF36" s="7">
        <f>'000Veh'!AI30</f>
        <v>1.7919999827999999</v>
      </c>
      <c r="AG36" s="7">
        <f>'000Veh'!AJ30</f>
        <v>2.0000000151999996E-2</v>
      </c>
      <c r="AH36" s="7">
        <f>'000Veh'!AK30</f>
        <v>0</v>
      </c>
      <c r="AI36" s="7">
        <f>'000Veh'!AL30</f>
        <v>1.0086318944600001</v>
      </c>
      <c r="AJ36" s="7">
        <f>'000Veh'!AM30</f>
        <v>0.22391271790379744</v>
      </c>
      <c r="AK36" s="7">
        <f>'000Veh'!AN30</f>
        <v>6.5539760469267003E-2</v>
      </c>
      <c r="AL36" s="7">
        <f>'000Veh'!AO30</f>
        <v>0.10962731753433702</v>
      </c>
      <c r="AM36" s="7">
        <f>'000Veh'!AP30</f>
        <v>0.11863223861284229</v>
      </c>
      <c r="AN36" s="7">
        <f>'000Veh'!AQ30</f>
        <v>1.7828678538593691E-2</v>
      </c>
    </row>
    <row r="37" spans="1:40">
      <c r="A37" t="str">
        <f>'000Veh'!D31</f>
        <v>TRA_Lcv_Cng</v>
      </c>
      <c r="B37" t="str">
        <f>'000Veh'!E31</f>
        <v>TRAGAS</v>
      </c>
      <c r="C37" t="str">
        <f>'000Veh'!F31</f>
        <v>TLCV</v>
      </c>
      <c r="D37" s="7">
        <f>'000Veh'!G31</f>
        <v>0</v>
      </c>
      <c r="E37" s="7">
        <f>'000Veh'!H31</f>
        <v>0</v>
      </c>
      <c r="F37" s="7">
        <f>'000Veh'!I31</f>
        <v>0</v>
      </c>
      <c r="G37" s="7">
        <f>'000Veh'!J31</f>
        <v>1.9443520490099997</v>
      </c>
      <c r="H37" s="7">
        <f>'000Veh'!K31</f>
        <v>0</v>
      </c>
      <c r="I37" s="7">
        <f>'000Veh'!L31</f>
        <v>0</v>
      </c>
      <c r="J37" s="7">
        <f>'000Veh'!M31</f>
        <v>14.638840973000001</v>
      </c>
      <c r="K37" s="7">
        <f>'000Veh'!N31</f>
        <v>0</v>
      </c>
      <c r="L37" s="7">
        <f>'000Veh'!O31</f>
        <v>0</v>
      </c>
      <c r="M37" s="7">
        <f>'000Veh'!P31</f>
        <v>0</v>
      </c>
      <c r="N37" s="7">
        <f>'000Veh'!Q31</f>
        <v>0</v>
      </c>
      <c r="O37" s="7">
        <f>'000Veh'!R31</f>
        <v>0</v>
      </c>
      <c r="P37" s="7">
        <f>'000Veh'!S31</f>
        <v>0</v>
      </c>
      <c r="Q37" s="7">
        <f>'000Veh'!T31</f>
        <v>0</v>
      </c>
      <c r="R37" s="7">
        <f>'000Veh'!U31</f>
        <v>0</v>
      </c>
      <c r="S37" s="7">
        <f>'000Veh'!V31</f>
        <v>0</v>
      </c>
      <c r="T37" s="7">
        <f>'000Veh'!W31</f>
        <v>0</v>
      </c>
      <c r="U37" s="7">
        <f>'000Veh'!X31</f>
        <v>0</v>
      </c>
      <c r="V37" s="7">
        <f>'000Veh'!Y31</f>
        <v>0</v>
      </c>
      <c r="W37" s="7">
        <f>'000Veh'!Z31</f>
        <v>0</v>
      </c>
      <c r="X37" s="7">
        <f>'000Veh'!AA31</f>
        <v>0</v>
      </c>
      <c r="Y37" s="7">
        <f>'000Veh'!AB31</f>
        <v>0</v>
      </c>
      <c r="Z37" s="7">
        <f>'000Veh'!AC31</f>
        <v>0</v>
      </c>
      <c r="AA37" s="7">
        <f>'000Veh'!AD31</f>
        <v>1.1869999809704999</v>
      </c>
      <c r="AB37" s="7">
        <f>'000Veh'!AE31</f>
        <v>0</v>
      </c>
      <c r="AC37" s="7">
        <f>'000Veh'!AF31</f>
        <v>0</v>
      </c>
      <c r="AD37" s="7">
        <f>'000Veh'!AG31</f>
        <v>0</v>
      </c>
      <c r="AE37" s="7">
        <f>'000Veh'!AH31</f>
        <v>0</v>
      </c>
      <c r="AF37" s="7">
        <f>'000Veh'!AI31</f>
        <v>0</v>
      </c>
      <c r="AG37" s="7">
        <f>'000Veh'!AJ31</f>
        <v>0</v>
      </c>
      <c r="AH37" s="7">
        <f>'000Veh'!AK31</f>
        <v>0</v>
      </c>
      <c r="AI37" s="7">
        <f>'000Veh'!AL31</f>
        <v>0.37500000057300004</v>
      </c>
      <c r="AJ37" s="7">
        <f>'000Veh'!AM31</f>
        <v>0</v>
      </c>
      <c r="AK37" s="7">
        <f>'000Veh'!AN31</f>
        <v>0</v>
      </c>
      <c r="AL37" s="7">
        <f>'000Veh'!AO31</f>
        <v>0</v>
      </c>
      <c r="AM37" s="7">
        <f>'000Veh'!AP31</f>
        <v>0</v>
      </c>
      <c r="AN37" s="7">
        <f>'000Veh'!AQ31</f>
        <v>0</v>
      </c>
    </row>
    <row r="38" spans="1:40">
      <c r="A38" t="str">
        <f>'000Veh'!D32</f>
        <v>TRA_Lcv_Dis</v>
      </c>
      <c r="B38" t="str">
        <f>'000Veh'!E32</f>
        <v>TRADST</v>
      </c>
      <c r="C38" t="str">
        <f>'000Veh'!F32</f>
        <v>TLCV</v>
      </c>
      <c r="D38" s="7">
        <f>'000Veh'!G32</f>
        <v>289.83715219000004</v>
      </c>
      <c r="E38" s="7">
        <f>'000Veh'!H32</f>
        <v>557.67600093999988</v>
      </c>
      <c r="F38" s="7">
        <f>'000Veh'!I32</f>
        <v>223.82999959999998</v>
      </c>
      <c r="G38" s="7">
        <f>'000Veh'!J32</f>
        <v>229.10378362299988</v>
      </c>
      <c r="H38" s="7">
        <f>'000Veh'!K32</f>
        <v>119.00100050000003</v>
      </c>
      <c r="I38" s="7">
        <f>'000Veh'!L32</f>
        <v>404.94891904100001</v>
      </c>
      <c r="J38" s="7">
        <f>'000Veh'!M32</f>
        <v>1791.0905032659996</v>
      </c>
      <c r="K38" s="7">
        <f>'000Veh'!N32</f>
        <v>319.39599979719992</v>
      </c>
      <c r="L38" s="7">
        <f>'000Veh'!O32</f>
        <v>28.816999973749997</v>
      </c>
      <c r="M38" s="7">
        <f>'000Veh'!P32</f>
        <v>4034.8460279999995</v>
      </c>
      <c r="N38" s="7">
        <f>'000Veh'!Q32</f>
        <v>321.67353817000003</v>
      </c>
      <c r="O38" s="7">
        <f>'000Veh'!R32</f>
        <v>5564.8820338020005</v>
      </c>
      <c r="P38" s="7">
        <f>'000Veh'!S32</f>
        <v>235.03512775000002</v>
      </c>
      <c r="Q38" s="7">
        <f>'000Veh'!T32</f>
        <v>122.18300023000005</v>
      </c>
      <c r="R38" s="7">
        <f>'000Veh'!U32</f>
        <v>321.48399966799997</v>
      </c>
      <c r="S38" s="7">
        <f>'000Veh'!V32</f>
        <v>296.66900073620013</v>
      </c>
      <c r="T38" s="7">
        <f>'000Veh'!W32</f>
        <v>12.577000009000001</v>
      </c>
      <c r="U38" s="7">
        <f>'000Veh'!X32</f>
        <v>3588.4349739999989</v>
      </c>
      <c r="V38" s="7">
        <f>'000Veh'!Y32</f>
        <v>88.089999992799989</v>
      </c>
      <c r="W38" s="7">
        <f>'000Veh'!Z32</f>
        <v>22.486999766700002</v>
      </c>
      <c r="X38" s="7">
        <f>'000Veh'!AA32</f>
        <v>26.070000070469998</v>
      </c>
      <c r="Y38" s="7">
        <f>'000Veh'!AB32</f>
        <v>13.832559040000001</v>
      </c>
      <c r="Z38" s="7">
        <f>'000Veh'!AC32</f>
        <v>31.065263429999998</v>
      </c>
      <c r="AA38" s="7">
        <f>'000Veh'!AD32</f>
        <v>817.70499872909988</v>
      </c>
      <c r="AB38" s="7">
        <f>'000Veh'!AE32</f>
        <v>377.04568280356006</v>
      </c>
      <c r="AC38" s="7">
        <f>'000Veh'!AF32</f>
        <v>1441.4962</v>
      </c>
      <c r="AD38" s="7">
        <f>'000Veh'!AG32</f>
        <v>1185.9300026000003</v>
      </c>
      <c r="AE38" s="7">
        <f>'000Veh'!AH32</f>
        <v>370.15100263599999</v>
      </c>
      <c r="AF38" s="7">
        <f>'000Veh'!AI32</f>
        <v>352.15599931100013</v>
      </c>
      <c r="AG38" s="7">
        <f>'000Veh'!AJ32</f>
        <v>57.225999562099993</v>
      </c>
      <c r="AH38" s="7">
        <f>'000Veh'!AK32</f>
        <v>157.44637327668002</v>
      </c>
      <c r="AI38" s="7">
        <f>'000Veh'!AL32</f>
        <v>3120.308629170001</v>
      </c>
      <c r="AJ38" s="7">
        <f>'000Veh'!AM32</f>
        <v>53.457072804599122</v>
      </c>
      <c r="AK38" s="7">
        <f>'000Veh'!AN32</f>
        <v>91.289701633270283</v>
      </c>
      <c r="AL38" s="7">
        <f>'000Veh'!AO32</f>
        <v>14.985148087261898</v>
      </c>
      <c r="AM38" s="7">
        <f>'000Veh'!AP32</f>
        <v>113.43895215058103</v>
      </c>
      <c r="AN38" s="7">
        <f>'000Veh'!AQ32</f>
        <v>24.756517383926422</v>
      </c>
    </row>
    <row r="39" spans="1:40">
      <c r="A39" t="str">
        <f>'000Veh'!D33</f>
        <v>TRA_Lcv_Gas</v>
      </c>
      <c r="B39" t="str">
        <f>'000Veh'!E33</f>
        <v>TRAGSLSP95</v>
      </c>
      <c r="C39" t="str">
        <f>'000Veh'!F33</f>
        <v>TLCV</v>
      </c>
      <c r="D39" s="7">
        <f>'000Veh'!G33</f>
        <v>18.198849929999998</v>
      </c>
      <c r="E39" s="7">
        <f>'000Veh'!H33</f>
        <v>28.740999782500005</v>
      </c>
      <c r="F39" s="7">
        <f>'000Veh'!I33</f>
        <v>19.449999911999999</v>
      </c>
      <c r="G39" s="7">
        <f>'000Veh'!J33</f>
        <v>95.200863909999995</v>
      </c>
      <c r="H39" s="7">
        <f>'000Veh'!K33</f>
        <v>6.5056410375790019</v>
      </c>
      <c r="I39" s="7">
        <f>'000Veh'!L33</f>
        <v>87.489083275900001</v>
      </c>
      <c r="J39" s="7">
        <f>'000Veh'!M33</f>
        <v>142.07199079290001</v>
      </c>
      <c r="K39" s="7">
        <f>'000Veh'!N33</f>
        <v>42.970999570491998</v>
      </c>
      <c r="L39" s="7">
        <f>'000Veh'!O33</f>
        <v>7.4360000886029995</v>
      </c>
      <c r="M39" s="7">
        <f>'000Veh'!P33</f>
        <v>602.84299629999998</v>
      </c>
      <c r="N39" s="7">
        <f>'000Veh'!Q33</f>
        <v>21.669463589432503</v>
      </c>
      <c r="O39" s="7">
        <f>'000Veh'!R33</f>
        <v>214.65000159999997</v>
      </c>
      <c r="P39" s="7">
        <f>'000Veh'!S33</f>
        <v>551.92186362000007</v>
      </c>
      <c r="Q39" s="7">
        <f>'000Veh'!T33</f>
        <v>7.88100003</v>
      </c>
      <c r="R39" s="7">
        <f>'000Veh'!U33</f>
        <v>31.01399999673</v>
      </c>
      <c r="S39" s="7">
        <f>'000Veh'!V33</f>
        <v>1.0660000087539996</v>
      </c>
      <c r="T39" s="7">
        <f>'000Veh'!W33</f>
        <v>7.5789999702164028</v>
      </c>
      <c r="U39" s="7">
        <f>'000Veh'!X33</f>
        <v>265.89799779999998</v>
      </c>
      <c r="V39" s="7">
        <f>'000Veh'!Y33</f>
        <v>6.4820000290000008</v>
      </c>
      <c r="W39" s="7">
        <f>'000Veh'!Z33</f>
        <v>1.2710000030999999</v>
      </c>
      <c r="X39" s="7">
        <f>'000Veh'!AA33</f>
        <v>3.0030000120347</v>
      </c>
      <c r="Y39" s="7">
        <f>'000Veh'!AB33</f>
        <v>5.0464104189999999</v>
      </c>
      <c r="Z39" s="7">
        <f>'000Veh'!AC33</f>
        <v>1.5711049860000001</v>
      </c>
      <c r="AA39" s="7">
        <f>'000Veh'!AD33</f>
        <v>31.468500116000008</v>
      </c>
      <c r="AB39" s="7">
        <f>'000Veh'!AE33</f>
        <v>63.538330333000012</v>
      </c>
      <c r="AC39" s="7">
        <f>'000Veh'!AF33</f>
        <v>585.37737370000002</v>
      </c>
      <c r="AD39" s="7">
        <f>'000Veh'!AG33</f>
        <v>18.27699994</v>
      </c>
      <c r="AE39" s="7">
        <f>'000Veh'!AH33</f>
        <v>182.19100122799998</v>
      </c>
      <c r="AF39" s="7">
        <f>'000Veh'!AI33</f>
        <v>95.459999879999998</v>
      </c>
      <c r="AG39" s="7">
        <f>'000Veh'!AJ33</f>
        <v>6.0870000184629998</v>
      </c>
      <c r="AH39" s="7">
        <f>'000Veh'!AK33</f>
        <v>51.423628088182987</v>
      </c>
      <c r="AI39" s="7">
        <f>'000Veh'!AL33</f>
        <v>175.87564221800002</v>
      </c>
      <c r="AJ39" s="7">
        <f>'000Veh'!AM33</f>
        <v>17.665859059004454</v>
      </c>
      <c r="AK39" s="7">
        <f>'000Veh'!AN33</f>
        <v>3.1883879880559669</v>
      </c>
      <c r="AL39" s="7">
        <f>'000Veh'!AO33</f>
        <v>8.649177048578359</v>
      </c>
      <c r="AM39" s="7">
        <f>'000Veh'!AP33</f>
        <v>5.7712387393716984</v>
      </c>
      <c r="AN39" s="7">
        <f>'000Veh'!AQ33</f>
        <v>0.86733219786512727</v>
      </c>
    </row>
    <row r="40" spans="1:40">
      <c r="A40" t="str">
        <f>'000Veh'!D34</f>
        <v>TRA_Lcv_Lpg</v>
      </c>
      <c r="B40" t="str">
        <f>'000Veh'!E34</f>
        <v>TRALPG</v>
      </c>
      <c r="C40" t="str">
        <f>'000Veh'!F34</f>
        <v>TLCV</v>
      </c>
      <c r="D40" s="7">
        <f>'000Veh'!G34</f>
        <v>0</v>
      </c>
      <c r="E40" s="7">
        <f>'000Veh'!H34</f>
        <v>0</v>
      </c>
      <c r="F40" s="7">
        <f>'000Veh'!I34</f>
        <v>0</v>
      </c>
      <c r="G40" s="7">
        <f>'000Veh'!J34</f>
        <v>0</v>
      </c>
      <c r="H40" s="7">
        <f>'000Veh'!K34</f>
        <v>0</v>
      </c>
      <c r="I40" s="7">
        <f>'000Veh'!L34</f>
        <v>0</v>
      </c>
      <c r="J40" s="7">
        <f>'000Veh'!M34</f>
        <v>7.1301685619000006</v>
      </c>
      <c r="K40" s="7">
        <f>'000Veh'!N34</f>
        <v>1.7999999914969998E-2</v>
      </c>
      <c r="L40" s="7">
        <f>'000Veh'!O34</f>
        <v>0</v>
      </c>
      <c r="M40" s="7">
        <f>'000Veh'!P34</f>
        <v>0</v>
      </c>
      <c r="N40" s="7">
        <f>'000Veh'!Q34</f>
        <v>0</v>
      </c>
      <c r="O40" s="7">
        <f>'000Veh'!R34</f>
        <v>0</v>
      </c>
      <c r="P40" s="7">
        <f>'000Veh'!S34</f>
        <v>0</v>
      </c>
      <c r="Q40" s="7">
        <f>'000Veh'!T34</f>
        <v>0</v>
      </c>
      <c r="R40" s="7">
        <f>'000Veh'!U34</f>
        <v>0</v>
      </c>
      <c r="S40" s="7">
        <f>'000Veh'!V34</f>
        <v>0</v>
      </c>
      <c r="T40" s="7">
        <f>'000Veh'!W34</f>
        <v>0</v>
      </c>
      <c r="U40" s="7">
        <f>'000Veh'!X34</f>
        <v>0</v>
      </c>
      <c r="V40" s="7">
        <f>'000Veh'!Y34</f>
        <v>0</v>
      </c>
      <c r="W40" s="7">
        <f>'000Veh'!Z34</f>
        <v>0</v>
      </c>
      <c r="X40" s="7">
        <f>'000Veh'!AA34</f>
        <v>0.64200000290000003</v>
      </c>
      <c r="Y40" s="7">
        <f>'000Veh'!AB34</f>
        <v>0.32422244190000005</v>
      </c>
      <c r="Z40" s="7">
        <f>'000Veh'!AC34</f>
        <v>0</v>
      </c>
      <c r="AA40" s="7">
        <f>'000Veh'!AD34</f>
        <v>16.569000104099999</v>
      </c>
      <c r="AB40" s="7">
        <f>'000Veh'!AE34</f>
        <v>0</v>
      </c>
      <c r="AC40" s="7">
        <f>'000Veh'!AF34</f>
        <v>143.72640799999994</v>
      </c>
      <c r="AD40" s="7">
        <f>'000Veh'!AG34</f>
        <v>0.79299999839999979</v>
      </c>
      <c r="AE40" s="7">
        <f>'000Veh'!AH34</f>
        <v>0</v>
      </c>
      <c r="AF40" s="7">
        <f>'000Veh'!AI34</f>
        <v>0</v>
      </c>
      <c r="AG40" s="7">
        <f>'000Veh'!AJ34</f>
        <v>0</v>
      </c>
      <c r="AH40" s="7">
        <f>'000Veh'!AK34</f>
        <v>0</v>
      </c>
      <c r="AI40" s="7">
        <f>'000Veh'!AL34</f>
        <v>12.452000085000002</v>
      </c>
      <c r="AJ40" s="7">
        <f>'000Veh'!AM34</f>
        <v>0</v>
      </c>
      <c r="AK40" s="7">
        <f>'000Veh'!AN34</f>
        <v>0</v>
      </c>
      <c r="AL40" s="7">
        <f>'000Veh'!AO34</f>
        <v>0</v>
      </c>
      <c r="AM40" s="7">
        <f>'000Veh'!AP34</f>
        <v>0</v>
      </c>
      <c r="AN40" s="7">
        <f>'000Veh'!AQ34</f>
        <v>0</v>
      </c>
    </row>
    <row r="41" spans="1:40">
      <c r="A41" t="str">
        <f>'000Veh'!D35</f>
        <v>TRA_Mop_Gas</v>
      </c>
      <c r="B41" t="str">
        <f>'000Veh'!E35</f>
        <v>TRAGSLSP95</v>
      </c>
      <c r="C41" t="str">
        <f>'000Veh'!F35</f>
        <v>TMop</v>
      </c>
      <c r="D41" s="7">
        <f>'000Veh'!G35</f>
        <v>290.14153806000002</v>
      </c>
      <c r="E41" s="7">
        <f>'000Veh'!H35</f>
        <v>644.30100442800006</v>
      </c>
      <c r="F41" s="7">
        <f>'000Veh'!I35</f>
        <v>54.983000269999991</v>
      </c>
      <c r="G41" s="7">
        <f>'000Veh'!J35</f>
        <v>228.4080404</v>
      </c>
      <c r="H41" s="7">
        <f>'000Veh'!K35</f>
        <v>25.615999699999996</v>
      </c>
      <c r="I41" s="7">
        <f>'000Veh'!L35</f>
        <v>478.18399968450007</v>
      </c>
      <c r="J41" s="7">
        <f>'000Veh'!M35</f>
        <v>2163.9508115580006</v>
      </c>
      <c r="K41" s="7">
        <f>'000Veh'!N35</f>
        <v>153.00000013589994</v>
      </c>
      <c r="L41" s="7">
        <f>'000Veh'!O35</f>
        <v>0</v>
      </c>
      <c r="M41" s="7">
        <f>'000Veh'!P35</f>
        <v>2290.2029451816998</v>
      </c>
      <c r="N41" s="7">
        <f>'000Veh'!Q35</f>
        <v>258.24100226439998</v>
      </c>
      <c r="O41" s="7">
        <f>'000Veh'!R35</f>
        <v>1730.5020283100002</v>
      </c>
      <c r="P41" s="7">
        <f>'000Veh'!S35</f>
        <v>229.99999690000007</v>
      </c>
      <c r="Q41" s="7">
        <f>'000Veh'!T35</f>
        <v>76.192999333000017</v>
      </c>
      <c r="R41" s="7">
        <f>'000Veh'!U35</f>
        <v>579.99900256550052</v>
      </c>
      <c r="S41" s="7">
        <f>'000Veh'!V35</f>
        <v>2.8590000120300001</v>
      </c>
      <c r="T41" s="7">
        <f>'000Veh'!W35</f>
        <v>0</v>
      </c>
      <c r="U41" s="7">
        <f>'000Veh'!X35</f>
        <v>4028.7180389999999</v>
      </c>
      <c r="V41" s="7">
        <f>'000Veh'!Y35</f>
        <v>37.314999638999993</v>
      </c>
      <c r="W41" s="7">
        <f>'000Veh'!Z35</f>
        <v>26.338999891900002</v>
      </c>
      <c r="X41" s="7">
        <f>'000Veh'!AA35</f>
        <v>9.6190001725406464</v>
      </c>
      <c r="Y41" s="7">
        <f>'000Veh'!AB35</f>
        <v>0</v>
      </c>
      <c r="Z41" s="7">
        <f>'000Veh'!AC35</f>
        <v>6.9999999660000006E-2</v>
      </c>
      <c r="AA41" s="7">
        <f>'000Veh'!AD35</f>
        <v>569.03500359999987</v>
      </c>
      <c r="AB41" s="7">
        <f>'000Veh'!AE35</f>
        <v>146.82753971190999</v>
      </c>
      <c r="AC41" s="7">
        <f>'000Veh'!AF35</f>
        <v>922.12606614870003</v>
      </c>
      <c r="AD41" s="7">
        <f>'000Veh'!AG35</f>
        <v>283.37399602767988</v>
      </c>
      <c r="AE41" s="7">
        <f>'000Veh'!AH35</f>
        <v>73.336000261200041</v>
      </c>
      <c r="AF41" s="7">
        <f>'000Veh'!AI35</f>
        <v>172.10320989000999</v>
      </c>
      <c r="AG41" s="7">
        <f>'000Veh'!AJ35</f>
        <v>43.153000125460011</v>
      </c>
      <c r="AH41" s="7">
        <f>'000Veh'!AK35</f>
        <v>28.299999978369993</v>
      </c>
      <c r="AI41" s="7">
        <f>'000Veh'!AL35</f>
        <v>118.60499928000002</v>
      </c>
      <c r="AJ41" s="7">
        <f>'000Veh'!AM35</f>
        <v>7.3618165842481522</v>
      </c>
      <c r="AK41" s="7">
        <f>'000Veh'!AN35</f>
        <v>30.825129161596205</v>
      </c>
      <c r="AL41" s="7">
        <f>'000Veh'!AO35</f>
        <v>3.6043339202271953</v>
      </c>
      <c r="AM41" s="7">
        <f>'000Veh'!AP35</f>
        <v>55.795963424140695</v>
      </c>
      <c r="AN41" s="7">
        <f>'000Veh'!AQ35</f>
        <v>8.3853116764202156</v>
      </c>
    </row>
    <row r="42" spans="1:40">
      <c r="A42" t="str">
        <f>'000Veh'!D36</f>
        <v>TRA_Mot_Gas</v>
      </c>
      <c r="B42" t="str">
        <f>'000Veh'!E36</f>
        <v>TRAGSLSP95</v>
      </c>
      <c r="C42" t="str">
        <f>'000Veh'!F36</f>
        <v>TMot</v>
      </c>
      <c r="D42" s="7">
        <f>'000Veh'!G36</f>
        <v>360.97546202999996</v>
      </c>
      <c r="E42" s="7">
        <f>'000Veh'!H36</f>
        <v>396.16899992900005</v>
      </c>
      <c r="F42" s="7">
        <f>'000Veh'!I36</f>
        <v>70.386999760000009</v>
      </c>
      <c r="G42" s="7">
        <f>'000Veh'!J36</f>
        <v>587.33496343160004</v>
      </c>
      <c r="H42" s="7">
        <f>'000Veh'!K36</f>
        <v>29.384999759059998</v>
      </c>
      <c r="I42" s="7">
        <f>'000Veh'!L36</f>
        <v>446.10699692999998</v>
      </c>
      <c r="J42" s="7">
        <f>'000Veh'!M36</f>
        <v>2685.7305125199996</v>
      </c>
      <c r="K42" s="7">
        <f>'000Veh'!N36</f>
        <v>148.76599956999996</v>
      </c>
      <c r="L42" s="7">
        <f>'000Veh'!O36</f>
        <v>7.4059038591150008</v>
      </c>
      <c r="M42" s="7">
        <f>'000Veh'!P36</f>
        <v>2703.7540038999991</v>
      </c>
      <c r="N42" s="7">
        <f>'000Veh'!Q36</f>
        <v>225.50400044999995</v>
      </c>
      <c r="O42" s="7">
        <f>'000Veh'!R36</f>
        <v>1994.5180045188006</v>
      </c>
      <c r="P42" s="7">
        <f>'000Veh'!S36</f>
        <v>1499.1329652700001</v>
      </c>
      <c r="Q42" s="7">
        <f>'000Veh'!T36</f>
        <v>107.5020012976</v>
      </c>
      <c r="R42" s="7">
        <f>'000Veh'!U36</f>
        <v>139.08400052087899</v>
      </c>
      <c r="S42" s="7">
        <f>'000Veh'!V36</f>
        <v>35.285999903700016</v>
      </c>
      <c r="T42" s="7">
        <f>'000Veh'!W36</f>
        <v>11.111999915249001</v>
      </c>
      <c r="U42" s="7">
        <f>'000Veh'!X36</f>
        <v>6570.9769968000019</v>
      </c>
      <c r="V42" s="7">
        <f>'000Veh'!Y36</f>
        <v>26.849794227899995</v>
      </c>
      <c r="W42" s="7">
        <f>'000Veh'!Z36</f>
        <v>15.752999972510004</v>
      </c>
      <c r="X42" s="7">
        <f>'000Veh'!AA36</f>
        <v>8.6099999990039997</v>
      </c>
      <c r="Y42" s="7">
        <f>'000Veh'!AB36</f>
        <v>7.7610000090000009</v>
      </c>
      <c r="Z42" s="7">
        <f>'000Veh'!AC36</f>
        <v>15.391000150000002</v>
      </c>
      <c r="AA42" s="7">
        <f>'000Veh'!AD36</f>
        <v>681.84300099999996</v>
      </c>
      <c r="AB42" s="7">
        <f>'000Veh'!AE36</f>
        <v>129.62847980971293</v>
      </c>
      <c r="AC42" s="7">
        <f>'000Veh'!AF36</f>
        <v>1013.0140089429999</v>
      </c>
      <c r="AD42" s="7">
        <f>'000Veh'!AG36</f>
        <v>216.00400010000001</v>
      </c>
      <c r="AE42" s="7">
        <f>'000Veh'!AH36</f>
        <v>89.933000035009968</v>
      </c>
      <c r="AF42" s="7">
        <f>'000Veh'!AI36</f>
        <v>303.14278832299999</v>
      </c>
      <c r="AG42" s="7">
        <f>'000Veh'!AJ36</f>
        <v>43.679999728240013</v>
      </c>
      <c r="AH42" s="7">
        <f>'000Veh'!AK36</f>
        <v>59.600000016100019</v>
      </c>
      <c r="AI42" s="7">
        <f>'000Veh'!AL36</f>
        <v>1234.4000016999998</v>
      </c>
      <c r="AJ42" s="7">
        <f>'000Veh'!AM36</f>
        <v>47.984095975949955</v>
      </c>
      <c r="AK42" s="7">
        <f>'000Veh'!AN36</f>
        <v>43.491700079240424</v>
      </c>
      <c r="AL42" s="7">
        <f>'000Veh'!AO36</f>
        <v>23.492938567311079</v>
      </c>
      <c r="AM42" s="7">
        <f>'000Veh'!AP36</f>
        <v>78.7234757120913</v>
      </c>
      <c r="AN42" s="7">
        <f>'000Veh'!AQ36</f>
        <v>11.83097915307928</v>
      </c>
    </row>
    <row r="44" spans="1:40">
      <c r="A44" s="126" t="s">
        <v>409</v>
      </c>
    </row>
    <row r="45" spans="1:40" ht="14.65" thickBot="1">
      <c r="A45" s="14" t="s">
        <v>54</v>
      </c>
      <c r="B45" s="14" t="s">
        <v>60</v>
      </c>
      <c r="C45" s="14" t="s">
        <v>61</v>
      </c>
      <c r="D45" s="15" t="s">
        <v>1</v>
      </c>
      <c r="E45" s="15" t="s">
        <v>2</v>
      </c>
      <c r="F45" s="15" t="s">
        <v>3</v>
      </c>
      <c r="G45" s="15" t="s">
        <v>4</v>
      </c>
      <c r="H45" s="15" t="s">
        <v>5</v>
      </c>
      <c r="I45" s="15" t="s">
        <v>6</v>
      </c>
      <c r="J45" s="15" t="s">
        <v>7</v>
      </c>
      <c r="K45" s="15" t="s">
        <v>8</v>
      </c>
      <c r="L45" s="15" t="s">
        <v>9</v>
      </c>
      <c r="M45" s="15" t="s">
        <v>10</v>
      </c>
      <c r="N45" s="15" t="s">
        <v>11</v>
      </c>
      <c r="O45" s="15" t="s">
        <v>12</v>
      </c>
      <c r="P45" s="15" t="s">
        <v>110</v>
      </c>
      <c r="Q45" s="15" t="s">
        <v>13</v>
      </c>
      <c r="R45" s="15" t="s">
        <v>14</v>
      </c>
      <c r="S45" s="15" t="s">
        <v>15</v>
      </c>
      <c r="T45" s="15" t="s">
        <v>16</v>
      </c>
      <c r="U45" s="15" t="s">
        <v>17</v>
      </c>
      <c r="V45" s="15" t="s">
        <v>18</v>
      </c>
      <c r="W45" s="15" t="s">
        <v>19</v>
      </c>
      <c r="X45" s="15" t="s">
        <v>20</v>
      </c>
      <c r="Y45" s="15" t="s">
        <v>21</v>
      </c>
      <c r="Z45" s="15" t="s">
        <v>22</v>
      </c>
      <c r="AA45" s="15" t="s">
        <v>23</v>
      </c>
      <c r="AB45" s="15" t="s">
        <v>24</v>
      </c>
      <c r="AC45" s="15" t="s">
        <v>25</v>
      </c>
      <c r="AD45" s="15" t="s">
        <v>26</v>
      </c>
      <c r="AE45" s="15" t="s">
        <v>27</v>
      </c>
      <c r="AF45" s="15" t="s">
        <v>28</v>
      </c>
      <c r="AG45" s="15" t="s">
        <v>29</v>
      </c>
      <c r="AH45" s="15" t="s">
        <v>30</v>
      </c>
      <c r="AI45" s="15" t="s">
        <v>31</v>
      </c>
      <c r="AJ45" s="15" t="s">
        <v>127</v>
      </c>
      <c r="AK45" s="15" t="s">
        <v>128</v>
      </c>
      <c r="AL45" s="15" t="s">
        <v>129</v>
      </c>
      <c r="AM45" s="15" t="s">
        <v>130</v>
      </c>
      <c r="AN45" s="15" t="s">
        <v>131</v>
      </c>
    </row>
    <row r="46" spans="1:40">
      <c r="A46" t="str">
        <f t="shared" ref="A46:C65" si="0">A3</f>
        <v>TRA_Bus_Cng_Coa</v>
      </c>
      <c r="B46" t="str">
        <f t="shared" si="0"/>
        <v>TRAGAS</v>
      </c>
      <c r="C46" t="str">
        <f t="shared" si="0"/>
        <v>TBus</v>
      </c>
      <c r="D46" t="str">
        <f>IFERROR(D3*kmPerVeh!G81*kmPerVeh!$AR81,"")</f>
        <v/>
      </c>
      <c r="E46" t="str">
        <f>IFERROR(E3*kmPerVeh!H81*kmPerVeh!$AR81,"")</f>
        <v/>
      </c>
      <c r="F46" t="str">
        <f>IFERROR(F3*kmPerVeh!I81*kmPerVeh!$AR81,"")</f>
        <v/>
      </c>
      <c r="G46" t="str">
        <f>IFERROR(G3*kmPerVeh!J81*kmPerVeh!$AR81,"")</f>
        <v/>
      </c>
      <c r="H46" t="str">
        <f>IFERROR(H3*kmPerVeh!K81*kmPerVeh!$AR81,"")</f>
        <v/>
      </c>
      <c r="I46" t="str">
        <f>IFERROR(I3*kmPerVeh!L81*kmPerVeh!$AR81,"")</f>
        <v/>
      </c>
      <c r="J46" t="str">
        <f>IFERROR(J3*kmPerVeh!M81*kmPerVeh!$AR81,"")</f>
        <v/>
      </c>
      <c r="K46" t="str">
        <f>IFERROR(K3*kmPerVeh!N81*kmPerVeh!$AR81,"")</f>
        <v/>
      </c>
      <c r="L46" t="str">
        <f>IFERROR(L3*kmPerVeh!O81*kmPerVeh!$AR81,"")</f>
        <v/>
      </c>
      <c r="M46" t="str">
        <f>IFERROR(M3*kmPerVeh!P81*kmPerVeh!$AR81,"")</f>
        <v/>
      </c>
      <c r="N46" t="str">
        <f>IFERROR(N3*kmPerVeh!Q81*kmPerVeh!$AR81,"")</f>
        <v/>
      </c>
      <c r="O46" t="str">
        <f>IFERROR(O3*kmPerVeh!R81*kmPerVeh!$AR81,"")</f>
        <v/>
      </c>
      <c r="P46" t="str">
        <f>IFERROR(P3*kmPerVeh!S81*kmPerVeh!$AR81,"")</f>
        <v/>
      </c>
      <c r="Q46" t="str">
        <f>IFERROR(Q3*kmPerVeh!T81*kmPerVeh!$AR81,"")</f>
        <v/>
      </c>
      <c r="R46" t="str">
        <f>IFERROR(R3*kmPerVeh!U81*kmPerVeh!$AR81,"")</f>
        <v/>
      </c>
      <c r="S46" t="str">
        <f>IFERROR(S3*kmPerVeh!V81*kmPerVeh!$AR81,"")</f>
        <v/>
      </c>
      <c r="T46" t="str">
        <f>IFERROR(T3*kmPerVeh!W81*kmPerVeh!$AR81,"")</f>
        <v/>
      </c>
      <c r="U46" t="str">
        <f>IFERROR(U3*kmPerVeh!X81*kmPerVeh!$AR81,"")</f>
        <v/>
      </c>
      <c r="V46" t="str">
        <f>IFERROR(V3*kmPerVeh!Y81*kmPerVeh!$AR81,"")</f>
        <v/>
      </c>
      <c r="W46" t="str">
        <f>IFERROR(W3*kmPerVeh!Z81*kmPerVeh!$AR81,"")</f>
        <v/>
      </c>
      <c r="X46" t="str">
        <f>IFERROR(X3*kmPerVeh!AA81*kmPerVeh!$AR81,"")</f>
        <v/>
      </c>
      <c r="Y46" t="str">
        <f>IFERROR(Y3*kmPerVeh!AB81*kmPerVeh!$AR81,"")</f>
        <v/>
      </c>
      <c r="Z46" t="str">
        <f>IFERROR(Z3*kmPerVeh!AC81*kmPerVeh!$AR81,"")</f>
        <v/>
      </c>
      <c r="AA46" t="str">
        <f>IFERROR(AA3*kmPerVeh!AD81*kmPerVeh!$AR81,"")</f>
        <v/>
      </c>
      <c r="AB46" t="str">
        <f>IFERROR(AB3*kmPerVeh!AE81*kmPerVeh!$AR81,"")</f>
        <v/>
      </c>
      <c r="AC46" t="str">
        <f>IFERROR(AC3*kmPerVeh!AF81*kmPerVeh!$AR81,"")</f>
        <v/>
      </c>
      <c r="AD46" t="str">
        <f>IFERROR(AD3*kmPerVeh!AG81*kmPerVeh!$AR81,"")</f>
        <v/>
      </c>
      <c r="AE46" t="str">
        <f>IFERROR(AE3*kmPerVeh!AH81*kmPerVeh!$AR81,"")</f>
        <v/>
      </c>
      <c r="AF46">
        <f>IFERROR(AF3*kmPerVeh!AI81*kmPerVeh!$AR81,"")</f>
        <v>4.405860000000001E-3</v>
      </c>
      <c r="AG46" t="str">
        <f>IFERROR(AG3*kmPerVeh!AJ81*kmPerVeh!$AR81,"")</f>
        <v/>
      </c>
      <c r="AH46" t="str">
        <f>IFERROR(AH3*kmPerVeh!AK81*kmPerVeh!$AR81,"")</f>
        <v/>
      </c>
      <c r="AI46" t="str">
        <f>IFERROR(AI3*kmPerVeh!AL81*kmPerVeh!$AR81,"")</f>
        <v/>
      </c>
      <c r="AJ46" t="str">
        <f>IFERROR(AJ3*kmPerVeh!AM81*kmPerVeh!$AR81,"")</f>
        <v/>
      </c>
      <c r="AK46" t="str">
        <f>IFERROR(AK3*kmPerVeh!AN81*kmPerVeh!$AR81,"")</f>
        <v/>
      </c>
      <c r="AL46" t="str">
        <f>IFERROR(AL3*kmPerVeh!AO81*kmPerVeh!$AR81,"")</f>
        <v/>
      </c>
      <c r="AM46" t="str">
        <f>IFERROR(AM3*kmPerVeh!AP81*kmPerVeh!$AR81,"")</f>
        <v/>
      </c>
      <c r="AN46" t="str">
        <f>IFERROR(AN3*kmPerVeh!AQ81*kmPerVeh!$AR81,"")</f>
        <v/>
      </c>
    </row>
    <row r="47" spans="1:40">
      <c r="A47" t="str">
        <f t="shared" si="0"/>
        <v>TRA_Bus_Cng_Urb</v>
      </c>
      <c r="B47" t="str">
        <f t="shared" si="0"/>
        <v>TRAGAS</v>
      </c>
      <c r="C47" t="str">
        <f t="shared" si="0"/>
        <v>TBus</v>
      </c>
      <c r="D47" t="str">
        <f>IFERROR(D4*kmPerVeh!G82*kmPerVeh!$AR82,"")</f>
        <v/>
      </c>
      <c r="E47" t="str">
        <f>IFERROR(E4*kmPerVeh!H82*kmPerVeh!$AR82,"")</f>
        <v/>
      </c>
      <c r="F47" t="str">
        <f>IFERROR(F4*kmPerVeh!I82*kmPerVeh!$AR82,"")</f>
        <v/>
      </c>
      <c r="G47">
        <f>IFERROR(G4*kmPerVeh!J82*kmPerVeh!$AR82,"")</f>
        <v>1.0653786E-2</v>
      </c>
      <c r="H47" t="str">
        <f>IFERROR(H4*kmPerVeh!K82*kmPerVeh!$AR82,"")</f>
        <v/>
      </c>
      <c r="I47" t="str">
        <f>IFERROR(I4*kmPerVeh!L82*kmPerVeh!$AR82,"")</f>
        <v/>
      </c>
      <c r="J47">
        <f>IFERROR(J4*kmPerVeh!M82*kmPerVeh!$AR82,"")</f>
        <v>7.947095400000001E-2</v>
      </c>
      <c r="K47" t="str">
        <f>IFERROR(K4*kmPerVeh!N82*kmPerVeh!$AR82,"")</f>
        <v/>
      </c>
      <c r="L47" t="str">
        <f>IFERROR(L4*kmPerVeh!O82*kmPerVeh!$AR82,"")</f>
        <v/>
      </c>
      <c r="M47" t="str">
        <f>IFERROR(M4*kmPerVeh!P82*kmPerVeh!$AR82,"")</f>
        <v/>
      </c>
      <c r="N47" t="str">
        <f>IFERROR(N4*kmPerVeh!Q82*kmPerVeh!$AR82,"")</f>
        <v/>
      </c>
      <c r="O47" t="str">
        <f>IFERROR(O4*kmPerVeh!R82*kmPerVeh!$AR82,"")</f>
        <v/>
      </c>
      <c r="P47" t="str">
        <f>IFERROR(P4*kmPerVeh!S82*kmPerVeh!$AR82,"")</f>
        <v/>
      </c>
      <c r="Q47" t="str">
        <f>IFERROR(Q4*kmPerVeh!T82*kmPerVeh!$AR82,"")</f>
        <v/>
      </c>
      <c r="R47" t="str">
        <f>IFERROR(R4*kmPerVeh!U82*kmPerVeh!$AR82,"")</f>
        <v/>
      </c>
      <c r="S47" t="str">
        <f>IFERROR(S4*kmPerVeh!V82*kmPerVeh!$AR82,"")</f>
        <v/>
      </c>
      <c r="T47" t="str">
        <f>IFERROR(T4*kmPerVeh!W82*kmPerVeh!$AR82,"")</f>
        <v/>
      </c>
      <c r="U47">
        <f>IFERROR(U4*kmPerVeh!X82*kmPerVeh!$AR82,"")</f>
        <v>8.4088849999999993E-2</v>
      </c>
      <c r="V47" t="str">
        <f>IFERROR(V4*kmPerVeh!Y82*kmPerVeh!$AR82,"")</f>
        <v/>
      </c>
      <c r="W47" t="str">
        <f>IFERROR(W4*kmPerVeh!Z82*kmPerVeh!$AR82,"")</f>
        <v/>
      </c>
      <c r="X47" t="str">
        <f>IFERROR(X4*kmPerVeh!AA82*kmPerVeh!$AR82,"")</f>
        <v/>
      </c>
      <c r="Y47" t="str">
        <f>IFERROR(Y4*kmPerVeh!AB82*kmPerVeh!$AR82,"")</f>
        <v/>
      </c>
      <c r="Z47" t="str">
        <f>IFERROR(Z4*kmPerVeh!AC82*kmPerVeh!$AR82,"")</f>
        <v/>
      </c>
      <c r="AA47">
        <f>IFERROR(AA4*kmPerVeh!AD82*kmPerVeh!$AR82,"")</f>
        <v>1.3865776275072447E-2</v>
      </c>
      <c r="AB47" t="str">
        <f>IFERROR(AB4*kmPerVeh!AE82*kmPerVeh!$AR82,"")</f>
        <v/>
      </c>
      <c r="AC47" t="str">
        <f>IFERROR(AC4*kmPerVeh!AF82*kmPerVeh!$AR82,"")</f>
        <v/>
      </c>
      <c r="AD47" t="str">
        <f>IFERROR(AD4*kmPerVeh!AG82*kmPerVeh!$AR82,"")</f>
        <v/>
      </c>
      <c r="AE47" t="str">
        <f>IFERROR(AE4*kmPerVeh!AH82*kmPerVeh!$AR82,"")</f>
        <v/>
      </c>
      <c r="AF47">
        <f>IFERROR(AF4*kmPerVeh!AI82*kmPerVeh!$AR82,"")</f>
        <v>3.1283159999999997E-2</v>
      </c>
      <c r="AG47" t="str">
        <f>IFERROR(AG4*kmPerVeh!AJ82*kmPerVeh!$AR82,"")</f>
        <v/>
      </c>
      <c r="AH47" t="str">
        <f>IFERROR(AH4*kmPerVeh!AK82*kmPerVeh!$AR82,"")</f>
        <v/>
      </c>
      <c r="AI47" t="str">
        <f>IFERROR(AI4*kmPerVeh!AL82*kmPerVeh!$AR82,"")</f>
        <v/>
      </c>
      <c r="AJ47" t="str">
        <f>IFERROR(AJ4*kmPerVeh!AM82*kmPerVeh!$AR82,"")</f>
        <v/>
      </c>
      <c r="AK47" t="str">
        <f>IFERROR(AK4*kmPerVeh!AN82*kmPerVeh!$AR82,"")</f>
        <v/>
      </c>
      <c r="AL47" t="str">
        <f>IFERROR(AL4*kmPerVeh!AO82*kmPerVeh!$AR82,"")</f>
        <v/>
      </c>
      <c r="AM47">
        <f>IFERROR(AM4*kmPerVeh!AP82*kmPerVeh!$AR82,"")</f>
        <v>9.1336486595532747E-4</v>
      </c>
      <c r="AN47" t="str">
        <f>IFERROR(AN4*kmPerVeh!AQ82*kmPerVeh!$AR82,"")</f>
        <v/>
      </c>
    </row>
    <row r="48" spans="1:40">
      <c r="A48" t="str">
        <f t="shared" si="0"/>
        <v>TRA_Bus_Dis_Coa</v>
      </c>
      <c r="B48" t="str">
        <f t="shared" si="0"/>
        <v>TRADST</v>
      </c>
      <c r="C48" t="str">
        <f t="shared" si="0"/>
        <v>TBus</v>
      </c>
      <c r="D48">
        <f>IFERROR(D5*kmPerVeh!G83*kmPerVeh!$AR83,"")</f>
        <v>1.0054368000000002</v>
      </c>
      <c r="E48">
        <f>IFERROR(E5*kmPerVeh!H83*kmPerVeh!$AR83,"")</f>
        <v>0.5851057300000001</v>
      </c>
      <c r="F48">
        <f>IFERROR(F5*kmPerVeh!I83*kmPerVeh!$AR83,"")</f>
        <v>0.31795864800000001</v>
      </c>
      <c r="G48">
        <f>IFERROR(G5*kmPerVeh!J83*kmPerVeh!$AR83,"")</f>
        <v>0.13752663600000004</v>
      </c>
      <c r="H48">
        <f>IFERROR(H5*kmPerVeh!K83*kmPerVeh!$AR83,"")</f>
        <v>0.10311996400000001</v>
      </c>
      <c r="I48">
        <f>IFERROR(I5*kmPerVeh!L83*kmPerVeh!$AR83,"")</f>
        <v>0.63318891500000007</v>
      </c>
      <c r="J48">
        <f>IFERROR(J5*kmPerVeh!M83*kmPerVeh!$AR83,"")</f>
        <v>2.3630280050000003</v>
      </c>
      <c r="K48">
        <f>IFERROR(K5*kmPerVeh!N83*kmPerVeh!$AR83,"")</f>
        <v>0.31146585500000001</v>
      </c>
      <c r="L48">
        <f>IFERROR(L5*kmPerVeh!O83*kmPerVeh!$AR83,"")</f>
        <v>0.15033622100000002</v>
      </c>
      <c r="M48">
        <f>IFERROR(M5*kmPerVeh!P83*kmPerVeh!$AR83,"")</f>
        <v>3.1557316049999997</v>
      </c>
      <c r="N48">
        <f>IFERROR(N5*kmPerVeh!Q83*kmPerVeh!$AR83,"")</f>
        <v>0.354960312</v>
      </c>
      <c r="O48">
        <f>IFERROR(O5*kmPerVeh!R83*kmPerVeh!$AR83,"")</f>
        <v>2.7444091989999997</v>
      </c>
      <c r="P48">
        <f>IFERROR(P5*kmPerVeh!S83*kmPerVeh!$AR83,"")</f>
        <v>1.5305197699999999</v>
      </c>
      <c r="Q48">
        <f>IFERROR(Q5*kmPerVeh!T83*kmPerVeh!$AR83,"")</f>
        <v>0.31237164000000001</v>
      </c>
      <c r="R48">
        <f>IFERROR(R5*kmPerVeh!U83*kmPerVeh!$AR83,"")</f>
        <v>0.75126547200000005</v>
      </c>
      <c r="S48">
        <f>IFERROR(S5*kmPerVeh!V83*kmPerVeh!$AR83,"")</f>
        <v>0.26892162000000003</v>
      </c>
      <c r="T48">
        <f>IFERROR(T5*kmPerVeh!W83*kmPerVeh!$AR83,"")</f>
        <v>4.0314929999999999E-2</v>
      </c>
      <c r="U48">
        <f>IFERROR(U5*kmPerVeh!X83*kmPerVeh!$AR83,"")</f>
        <v>3.34134449</v>
      </c>
      <c r="V48">
        <f>IFERROR(V5*kmPerVeh!Y83*kmPerVeh!$AR83,"")</f>
        <v>6.4256489999999999E-2</v>
      </c>
      <c r="W48">
        <f>IFERROR(W5*kmPerVeh!Z83*kmPerVeh!$AR83,"")</f>
        <v>0.16332155000000001</v>
      </c>
      <c r="X48">
        <f>IFERROR(X5*kmPerVeh!AA83*kmPerVeh!$AR83,"")</f>
        <v>0.16457007000000001</v>
      </c>
      <c r="Y48">
        <f>IFERROR(Y5*kmPerVeh!AB83*kmPerVeh!$AR83,"")</f>
        <v>2.4223752000000001E-2</v>
      </c>
      <c r="Z48">
        <f>IFERROR(Z5*kmPerVeh!AC83*kmPerVeh!$AR83,"")</f>
        <v>6.3320670000000003E-3</v>
      </c>
      <c r="AA48">
        <f>IFERROR(AA5*kmPerVeh!AD83*kmPerVeh!$AR83,"")</f>
        <v>0.40918396199999996</v>
      </c>
      <c r="AB48">
        <f>IFERROR(AB5*kmPerVeh!AE83*kmPerVeh!$AR83,"")</f>
        <v>0.43466595599999996</v>
      </c>
      <c r="AC48">
        <f>IFERROR(AC5*kmPerVeh!AF83*kmPerVeh!$AR83,"")</f>
        <v>1.216666236</v>
      </c>
      <c r="AD48">
        <f>IFERROR(AD5*kmPerVeh!AG83*kmPerVeh!$AR83,"")</f>
        <v>0.37797043200000002</v>
      </c>
      <c r="AE48">
        <f>IFERROR(AE5*kmPerVeh!AH83*kmPerVeh!$AR83,"")</f>
        <v>0.37896466300000003</v>
      </c>
      <c r="AF48">
        <f>IFERROR(AF5*kmPerVeh!AI83*kmPerVeh!$AR83,"")</f>
        <v>0.63885439999999993</v>
      </c>
      <c r="AG48">
        <f>IFERROR(AG5*kmPerVeh!AJ83*kmPerVeh!$AR83,"")</f>
        <v>0.14121622</v>
      </c>
      <c r="AH48">
        <f>IFERROR(AH5*kmPerVeh!AK83*kmPerVeh!$AR83,"")</f>
        <v>0.25795084799999995</v>
      </c>
      <c r="AI48">
        <f>IFERROR(AI5*kmPerVeh!AL83*kmPerVeh!$AR83,"")</f>
        <v>7.7999626100000006</v>
      </c>
      <c r="AJ48">
        <f>IFERROR(AJ5*kmPerVeh!AM83*kmPerVeh!$AR83,"")</f>
        <v>0.34811861035310554</v>
      </c>
      <c r="AK48">
        <f>IFERROR(AK5*kmPerVeh!AN83*kmPerVeh!$AR83,"")</f>
        <v>0.23339019172311615</v>
      </c>
      <c r="AL48">
        <f>IFERROR(AL5*kmPerVeh!AO83*kmPerVeh!$AR83,"")</f>
        <v>9.7585008949915841E-2</v>
      </c>
      <c r="AM48">
        <f>IFERROR(AM5*kmPerVeh!AP83*kmPerVeh!$AR83,"")</f>
        <v>0.29001670854015116</v>
      </c>
      <c r="AN48">
        <f>IFERROR(AN5*kmPerVeh!AQ83*kmPerVeh!$AR83,"")</f>
        <v>6.3292225029307078E-2</v>
      </c>
    </row>
    <row r="49" spans="1:40">
      <c r="A49" t="str">
        <f t="shared" si="0"/>
        <v>TRA_Bus_Dis_Urb</v>
      </c>
      <c r="B49" t="str">
        <f t="shared" si="0"/>
        <v>TRADST</v>
      </c>
      <c r="C49" t="str">
        <f t="shared" si="0"/>
        <v>TBus</v>
      </c>
      <c r="D49">
        <f>IFERROR(D6*kmPerVeh!G84*kmPerVeh!$AR84,"")</f>
        <v>0.22058050000000004</v>
      </c>
      <c r="E49">
        <f>IFERROR(E6*kmPerVeh!H84*kmPerVeh!$AR84,"")</f>
        <v>0.44899067200000004</v>
      </c>
      <c r="F49">
        <f>IFERROR(F6*kmPerVeh!I84*kmPerVeh!$AR84,"")</f>
        <v>0.288639488</v>
      </c>
      <c r="G49">
        <f>IFERROR(G6*kmPerVeh!J84*kmPerVeh!$AR84,"")</f>
        <v>0.26434171199999995</v>
      </c>
      <c r="H49">
        <f>IFERROR(H6*kmPerVeh!K84*kmPerVeh!$AR84,"")</f>
        <v>0.11481629800000001</v>
      </c>
      <c r="I49">
        <f>IFERROR(I6*kmPerVeh!L84*kmPerVeh!$AR84,"")</f>
        <v>0.20464446600000002</v>
      </c>
      <c r="J49">
        <f>IFERROR(J6*kmPerVeh!M84*kmPerVeh!$AR84,"")</f>
        <v>1.5964519320000001</v>
      </c>
      <c r="K49">
        <f>IFERROR(K6*kmPerVeh!N84*kmPerVeh!$AR84,"")</f>
        <v>0.51587759299999991</v>
      </c>
      <c r="L49" t="str">
        <f>IFERROR(L6*kmPerVeh!O84*kmPerVeh!$AR84,"")</f>
        <v/>
      </c>
      <c r="M49">
        <f>IFERROR(M6*kmPerVeh!P84*kmPerVeh!$AR84,"")</f>
        <v>0.66515498000000006</v>
      </c>
      <c r="N49">
        <f>IFERROR(N6*kmPerVeh!Q84*kmPerVeh!$AR84,"")</f>
        <v>0.46643159199999995</v>
      </c>
      <c r="O49">
        <f>IFERROR(O6*kmPerVeh!R84*kmPerVeh!$AR84,"")</f>
        <v>0.94104256000000008</v>
      </c>
      <c r="P49">
        <f>IFERROR(P6*kmPerVeh!S84*kmPerVeh!$AR84,"")</f>
        <v>0.72187312199999998</v>
      </c>
      <c r="Q49">
        <f>IFERROR(Q6*kmPerVeh!T84*kmPerVeh!$AR84,"")</f>
        <v>8.4066155000000017E-2</v>
      </c>
      <c r="R49">
        <f>IFERROR(R6*kmPerVeh!U84*kmPerVeh!$AR84,"")</f>
        <v>0.240173632</v>
      </c>
      <c r="S49">
        <f>IFERROR(S6*kmPerVeh!V84*kmPerVeh!$AR84,"")</f>
        <v>0.26426218500000004</v>
      </c>
      <c r="T49">
        <f>IFERROR(T6*kmPerVeh!W84*kmPerVeh!$AR84,"")</f>
        <v>4.2168489999999996E-2</v>
      </c>
      <c r="U49">
        <f>IFERROR(U6*kmPerVeh!X84*kmPerVeh!$AR84,"")</f>
        <v>0.68293086299999994</v>
      </c>
      <c r="V49">
        <f>IFERROR(V6*kmPerVeh!Y84*kmPerVeh!$AR84,"")</f>
        <v>0.38370485799999998</v>
      </c>
      <c r="W49">
        <f>IFERROR(W6*kmPerVeh!Z84*kmPerVeh!$AR84,"")</f>
        <v>0.15171792000000003</v>
      </c>
      <c r="X49">
        <f>IFERROR(X6*kmPerVeh!AA84*kmPerVeh!$AR84,"")</f>
        <v>0.17547534399999998</v>
      </c>
      <c r="Y49">
        <f>IFERROR(Y6*kmPerVeh!AB84*kmPerVeh!$AR84,"")</f>
        <v>2.5721244999999997E-2</v>
      </c>
      <c r="Z49">
        <f>IFERROR(Z6*kmPerVeh!AC84*kmPerVeh!$AR84,"")</f>
        <v>1.6583778000000004E-2</v>
      </c>
      <c r="AA49">
        <f>IFERROR(AA6*kmPerVeh!AD84*kmPerVeh!$AR84,"")</f>
        <v>0.28264723200000003</v>
      </c>
      <c r="AB49">
        <f>IFERROR(AB6*kmPerVeh!AE84*kmPerVeh!$AR84,"")</f>
        <v>0.489558459</v>
      </c>
      <c r="AC49">
        <f>IFERROR(AC6*kmPerVeh!AF84*kmPerVeh!$AR84,"")</f>
        <v>1.8609699359999998</v>
      </c>
      <c r="AD49">
        <f>IFERROR(AD6*kmPerVeh!AG84*kmPerVeh!$AR84,"")</f>
        <v>0.17275410000000002</v>
      </c>
      <c r="AE49">
        <f>IFERROR(AE6*kmPerVeh!AH84*kmPerVeh!$AR84,"")</f>
        <v>0.39767436</v>
      </c>
      <c r="AF49">
        <f>IFERROR(AF6*kmPerVeh!AI84*kmPerVeh!$AR84,"")</f>
        <v>0.69842088000000013</v>
      </c>
      <c r="AG49">
        <f>IFERROR(AG6*kmPerVeh!AJ84*kmPerVeh!$AR84,"")</f>
        <v>2.3173072999999999E-2</v>
      </c>
      <c r="AH49">
        <f>IFERROR(AH6*kmPerVeh!AK84*kmPerVeh!$AR84,"")</f>
        <v>0.37510543000000002</v>
      </c>
      <c r="AI49">
        <f>IFERROR(AI6*kmPerVeh!AL84*kmPerVeh!$AR84,"")</f>
        <v>2.4778345000000006</v>
      </c>
      <c r="AJ49">
        <f>IFERROR(AJ6*kmPerVeh!AM84*kmPerVeh!$AR84,"")</f>
        <v>0.16419093239278956</v>
      </c>
      <c r="AK49">
        <f>IFERROR(AK6*kmPerVeh!AN84*kmPerVeh!$AR84,"")</f>
        <v>6.2810490839934133E-2</v>
      </c>
      <c r="AL49">
        <f>IFERROR(AL6*kmPerVeh!AO84*kmPerVeh!$AR84,"")</f>
        <v>4.6026190874407139E-2</v>
      </c>
      <c r="AM49">
        <f>IFERROR(AM6*kmPerVeh!AP84*kmPerVeh!$AR84,"")</f>
        <v>7.8049945804062673E-2</v>
      </c>
      <c r="AN49">
        <f>IFERROR(AN6*kmPerVeh!AQ84*kmPerVeh!$AR84,"")</f>
        <v>1.7033345279387754E-2</v>
      </c>
    </row>
    <row r="50" spans="1:40">
      <c r="A50" t="str">
        <f t="shared" si="0"/>
        <v>TRA_Bus_Gas_Coa</v>
      </c>
      <c r="B50" t="str">
        <f t="shared" si="0"/>
        <v>TRAGSLSP95</v>
      </c>
      <c r="C50" t="str">
        <f t="shared" si="0"/>
        <v>TBus</v>
      </c>
      <c r="D50" t="str">
        <f>IFERROR(D7*kmPerVeh!G85*kmPerVeh!$AR85,"")</f>
        <v/>
      </c>
      <c r="E50" t="str">
        <f>IFERROR(E7*kmPerVeh!H85*kmPerVeh!$AR85,"")</f>
        <v/>
      </c>
      <c r="F50" t="str">
        <f>IFERROR(F7*kmPerVeh!I85*kmPerVeh!$AR85,"")</f>
        <v/>
      </c>
      <c r="G50" t="str">
        <f>IFERROR(G7*kmPerVeh!J85*kmPerVeh!$AR85,"")</f>
        <v/>
      </c>
      <c r="H50" t="str">
        <f>IFERROR(H7*kmPerVeh!K85*kmPerVeh!$AR85,"")</f>
        <v/>
      </c>
      <c r="I50">
        <f>IFERROR(I7*kmPerVeh!L85*kmPerVeh!$AR85,"")</f>
        <v>5.9993024999999998E-2</v>
      </c>
      <c r="J50" t="str">
        <f>IFERROR(J7*kmPerVeh!M85*kmPerVeh!$AR85,"")</f>
        <v/>
      </c>
      <c r="K50">
        <f>IFERROR(K7*kmPerVeh!N85*kmPerVeh!$AR85,"")</f>
        <v>1.077552E-2</v>
      </c>
      <c r="L50" t="str">
        <f>IFERROR(L7*kmPerVeh!O85*kmPerVeh!$AR85,"")</f>
        <v/>
      </c>
      <c r="M50" t="str">
        <f>IFERROR(M7*kmPerVeh!P85*kmPerVeh!$AR85,"")</f>
        <v/>
      </c>
      <c r="N50" t="str">
        <f>IFERROR(N7*kmPerVeh!Q85*kmPerVeh!$AR85,"")</f>
        <v/>
      </c>
      <c r="O50" t="str">
        <f>IFERROR(O7*kmPerVeh!R85*kmPerVeh!$AR85,"")</f>
        <v/>
      </c>
      <c r="P50" t="str">
        <f>IFERROR(P7*kmPerVeh!S85*kmPerVeh!$AR85,"")</f>
        <v/>
      </c>
      <c r="Q50" t="str">
        <f>IFERROR(Q7*kmPerVeh!T85*kmPerVeh!$AR85,"")</f>
        <v/>
      </c>
      <c r="R50" t="str">
        <f>IFERROR(R7*kmPerVeh!U85*kmPerVeh!$AR85,"")</f>
        <v/>
      </c>
      <c r="S50" t="str">
        <f>IFERROR(S7*kmPerVeh!V85*kmPerVeh!$AR85,"")</f>
        <v/>
      </c>
      <c r="T50">
        <f>IFERROR(T7*kmPerVeh!W85*kmPerVeh!$AR85,"")</f>
        <v>0</v>
      </c>
      <c r="U50" t="str">
        <f>IFERROR(U7*kmPerVeh!X85*kmPerVeh!$AR85,"")</f>
        <v/>
      </c>
      <c r="V50" t="str">
        <f>IFERROR(V7*kmPerVeh!Y85*kmPerVeh!$AR85,"")</f>
        <v/>
      </c>
      <c r="W50" t="str">
        <f>IFERROR(W7*kmPerVeh!Z85*kmPerVeh!$AR85,"")</f>
        <v/>
      </c>
      <c r="X50" t="str">
        <f>IFERROR(X7*kmPerVeh!AA85*kmPerVeh!$AR85,"")</f>
        <v/>
      </c>
      <c r="Y50" t="str">
        <f>IFERROR(Y7*kmPerVeh!AB85*kmPerVeh!$AR85,"")</f>
        <v/>
      </c>
      <c r="Z50" t="str">
        <f>IFERROR(Z7*kmPerVeh!AC85*kmPerVeh!$AR85,"")</f>
        <v/>
      </c>
      <c r="AA50" t="str">
        <f>IFERROR(AA7*kmPerVeh!AD85*kmPerVeh!$AR85,"")</f>
        <v/>
      </c>
      <c r="AB50" t="str">
        <f>IFERROR(AB7*kmPerVeh!AE85*kmPerVeh!$AR85,"")</f>
        <v/>
      </c>
      <c r="AC50" t="str">
        <f>IFERROR(AC7*kmPerVeh!AF85*kmPerVeh!$AR85,"")</f>
        <v/>
      </c>
      <c r="AD50" t="str">
        <f>IFERROR(AD7*kmPerVeh!AG85*kmPerVeh!$AR85,"")</f>
        <v/>
      </c>
      <c r="AE50" t="str">
        <f>IFERROR(AE7*kmPerVeh!AH85*kmPerVeh!$AR85,"")</f>
        <v/>
      </c>
      <c r="AF50" t="str">
        <f>IFERROR(AF7*kmPerVeh!AI85*kmPerVeh!$AR85,"")</f>
        <v/>
      </c>
      <c r="AG50" t="str">
        <f>IFERROR(AG7*kmPerVeh!AJ85*kmPerVeh!$AR85,"")</f>
        <v/>
      </c>
      <c r="AH50" t="str">
        <f>IFERROR(AH7*kmPerVeh!AK85*kmPerVeh!$AR85,"")</f>
        <v/>
      </c>
      <c r="AI50">
        <f>IFERROR(AI7*kmPerVeh!AL85*kmPerVeh!$AR85,"")</f>
        <v>0.11867605200000002</v>
      </c>
      <c r="AJ50" t="str">
        <f>IFERROR(AJ7*kmPerVeh!AM85*kmPerVeh!$AR85,"")</f>
        <v/>
      </c>
      <c r="AK50" t="str">
        <f>IFERROR(AK7*kmPerVeh!AN85*kmPerVeh!$AR85,"")</f>
        <v/>
      </c>
      <c r="AL50" t="str">
        <f>IFERROR(AL7*kmPerVeh!AO85*kmPerVeh!$AR85,"")</f>
        <v/>
      </c>
      <c r="AM50" t="str">
        <f>IFERROR(AM7*kmPerVeh!AP85*kmPerVeh!$AR85,"")</f>
        <v/>
      </c>
      <c r="AN50" t="str">
        <f>IFERROR(AN7*kmPerVeh!AQ85*kmPerVeh!$AR85,"")</f>
        <v/>
      </c>
    </row>
    <row r="51" spans="1:40">
      <c r="A51" t="str">
        <f t="shared" si="0"/>
        <v>TRA_Bus_Gas_Urb</v>
      </c>
      <c r="B51" t="str">
        <f t="shared" si="0"/>
        <v>TRAGSLSP95</v>
      </c>
      <c r="C51" t="str">
        <f t="shared" si="0"/>
        <v>TBus</v>
      </c>
      <c r="D51" t="str">
        <f>IFERROR(D8*kmPerVeh!G86*kmPerVeh!$AR86,"")</f>
        <v/>
      </c>
      <c r="E51" t="str">
        <f>IFERROR(E8*kmPerVeh!H86*kmPerVeh!$AR86,"")</f>
        <v/>
      </c>
      <c r="F51" t="str">
        <f>IFERROR(F8*kmPerVeh!I86*kmPerVeh!$AR86,"")</f>
        <v/>
      </c>
      <c r="G51" t="str">
        <f>IFERROR(G8*kmPerVeh!J86*kmPerVeh!$AR86,"")</f>
        <v/>
      </c>
      <c r="H51" t="str">
        <f>IFERROR(H8*kmPerVeh!K86*kmPerVeh!$AR86,"")</f>
        <v/>
      </c>
      <c r="I51">
        <f>IFERROR(I8*kmPerVeh!L86*kmPerVeh!$AR86,"")</f>
        <v>1.6622451999999999E-2</v>
      </c>
      <c r="J51" t="str">
        <f>IFERROR(J8*kmPerVeh!M86*kmPerVeh!$AR86,"")</f>
        <v/>
      </c>
      <c r="K51">
        <f>IFERROR(K8*kmPerVeh!N86*kmPerVeh!$AR86,"")</f>
        <v>3.6412500000000003E-4</v>
      </c>
      <c r="L51" t="str">
        <f>IFERROR(L8*kmPerVeh!O86*kmPerVeh!$AR86,"")</f>
        <v/>
      </c>
      <c r="M51" t="str">
        <f>IFERROR(M8*kmPerVeh!P86*kmPerVeh!$AR86,"")</f>
        <v/>
      </c>
      <c r="N51" t="str">
        <f>IFERROR(N8*kmPerVeh!Q86*kmPerVeh!$AR86,"")</f>
        <v/>
      </c>
      <c r="O51" t="str">
        <f>IFERROR(O8*kmPerVeh!R86*kmPerVeh!$AR86,"")</f>
        <v/>
      </c>
      <c r="P51" t="str">
        <f>IFERROR(P8*kmPerVeh!S86*kmPerVeh!$AR86,"")</f>
        <v/>
      </c>
      <c r="Q51" t="str">
        <f>IFERROR(Q8*kmPerVeh!T86*kmPerVeh!$AR86,"")</f>
        <v/>
      </c>
      <c r="R51" t="str">
        <f>IFERROR(R8*kmPerVeh!U86*kmPerVeh!$AR86,"")</f>
        <v/>
      </c>
      <c r="S51" t="str">
        <f>IFERROR(S8*kmPerVeh!V86*kmPerVeh!$AR86,"")</f>
        <v/>
      </c>
      <c r="T51">
        <f>IFERROR(T8*kmPerVeh!W86*kmPerVeh!$AR86,"")</f>
        <v>5.4097560000000008E-3</v>
      </c>
      <c r="U51" t="str">
        <f>IFERROR(U8*kmPerVeh!X86*kmPerVeh!$AR86,"")</f>
        <v/>
      </c>
      <c r="V51" t="str">
        <f>IFERROR(V8*kmPerVeh!Y86*kmPerVeh!$AR86,"")</f>
        <v/>
      </c>
      <c r="W51" t="str">
        <f>IFERROR(W8*kmPerVeh!Z86*kmPerVeh!$AR86,"")</f>
        <v/>
      </c>
      <c r="X51" t="str">
        <f>IFERROR(X8*kmPerVeh!AA86*kmPerVeh!$AR86,"")</f>
        <v/>
      </c>
      <c r="Y51">
        <f>IFERROR(Y8*kmPerVeh!AB86*kmPerVeh!$AR86,"")</f>
        <v>3.4747401000000001E-3</v>
      </c>
      <c r="Z51" t="str">
        <f>IFERROR(Z8*kmPerVeh!AC86*kmPerVeh!$AR86,"")</f>
        <v/>
      </c>
      <c r="AA51">
        <f>IFERROR(AA8*kmPerVeh!AD86*kmPerVeh!$AR86,"")</f>
        <v>1.2403499999999999E-3</v>
      </c>
      <c r="AB51" t="str">
        <f>IFERROR(AB8*kmPerVeh!AE86*kmPerVeh!$AR86,"")</f>
        <v/>
      </c>
      <c r="AC51">
        <f>IFERROR(AC8*kmPerVeh!AF86*kmPerVeh!$AR86,"")</f>
        <v>6.3611178000000004E-2</v>
      </c>
      <c r="AD51">
        <f>IFERROR(AD8*kmPerVeh!AG86*kmPerVeh!$AR86,"")</f>
        <v>1.7150159971702234E-4</v>
      </c>
      <c r="AE51" t="str">
        <f>IFERROR(AE8*kmPerVeh!AH86*kmPerVeh!$AR86,"")</f>
        <v/>
      </c>
      <c r="AF51" t="str">
        <f>IFERROR(AF8*kmPerVeh!AI86*kmPerVeh!$AR86,"")</f>
        <v/>
      </c>
      <c r="AG51" t="str">
        <f>IFERROR(AG8*kmPerVeh!AJ86*kmPerVeh!$AR86,"")</f>
        <v/>
      </c>
      <c r="AH51" t="str">
        <f>IFERROR(AH8*kmPerVeh!AK86*kmPerVeh!$AR86,"")</f>
        <v/>
      </c>
      <c r="AI51">
        <f>IFERROR(AI8*kmPerVeh!AL86*kmPerVeh!$AR86,"")</f>
        <v>0.22043128800000003</v>
      </c>
      <c r="AJ51" t="str">
        <f>IFERROR(AJ8*kmPerVeh!AM86*kmPerVeh!$AR86,"")</f>
        <v/>
      </c>
      <c r="AK51" t="str">
        <f>IFERROR(AK8*kmPerVeh!AN86*kmPerVeh!$AR86,"")</f>
        <v/>
      </c>
      <c r="AL51" t="str">
        <f>IFERROR(AL8*kmPerVeh!AO86*kmPerVeh!$AR86,"")</f>
        <v/>
      </c>
      <c r="AM51" t="str">
        <f>IFERROR(AM8*kmPerVeh!AP86*kmPerVeh!$AR86,"")</f>
        <v/>
      </c>
      <c r="AN51" t="str">
        <f>IFERROR(AN8*kmPerVeh!AQ86*kmPerVeh!$AR86,"")</f>
        <v/>
      </c>
    </row>
    <row r="52" spans="1:40">
      <c r="A52" t="str">
        <f t="shared" si="0"/>
        <v>TRA_Bus_Lpg_Coa</v>
      </c>
      <c r="B52" t="str">
        <f t="shared" si="0"/>
        <v>TRALPG</v>
      </c>
      <c r="C52" t="str">
        <f t="shared" si="0"/>
        <v>TBus</v>
      </c>
      <c r="D52" t="str">
        <f>IFERROR(D9*kmPerVeh!G87*kmPerVeh!$AR87,"")</f>
        <v/>
      </c>
      <c r="E52" t="str">
        <f>IFERROR(E9*kmPerVeh!H87*kmPerVeh!$AR87,"")</f>
        <v/>
      </c>
      <c r="F52" t="str">
        <f>IFERROR(F9*kmPerVeh!I87*kmPerVeh!$AR87,"")</f>
        <v/>
      </c>
      <c r="G52" t="str">
        <f>IFERROR(G9*kmPerVeh!J87*kmPerVeh!$AR87,"")</f>
        <v/>
      </c>
      <c r="H52" t="str">
        <f>IFERROR(H9*kmPerVeh!K87*kmPerVeh!$AR87,"")</f>
        <v/>
      </c>
      <c r="I52" t="str">
        <f>IFERROR(I9*kmPerVeh!L87*kmPerVeh!$AR87,"")</f>
        <v/>
      </c>
      <c r="J52" t="str">
        <f>IFERROR(J9*kmPerVeh!M87*kmPerVeh!$AR87,"")</f>
        <v/>
      </c>
      <c r="K52" t="str">
        <f>IFERROR(K9*kmPerVeh!N87*kmPerVeh!$AR87,"")</f>
        <v/>
      </c>
      <c r="L52" t="str">
        <f>IFERROR(L9*kmPerVeh!O87*kmPerVeh!$AR87,"")</f>
        <v/>
      </c>
      <c r="M52" t="str">
        <f>IFERROR(M9*kmPerVeh!P87*kmPerVeh!$AR87,"")</f>
        <v/>
      </c>
      <c r="N52" t="str">
        <f>IFERROR(N9*kmPerVeh!Q87*kmPerVeh!$AR87,"")</f>
        <v/>
      </c>
      <c r="O52" t="str">
        <f>IFERROR(O9*kmPerVeh!R87*kmPerVeh!$AR87,"")</f>
        <v/>
      </c>
      <c r="P52" t="str">
        <f>IFERROR(P9*kmPerVeh!S87*kmPerVeh!$AR87,"")</f>
        <v/>
      </c>
      <c r="Q52" t="str">
        <f>IFERROR(Q9*kmPerVeh!T87*kmPerVeh!$AR87,"")</f>
        <v/>
      </c>
      <c r="R52" t="str">
        <f>IFERROR(R9*kmPerVeh!U87*kmPerVeh!$AR87,"")</f>
        <v/>
      </c>
      <c r="S52" t="str">
        <f>IFERROR(S9*kmPerVeh!V87*kmPerVeh!$AR87,"")</f>
        <v/>
      </c>
      <c r="T52" t="str">
        <f>IFERROR(T9*kmPerVeh!W87*kmPerVeh!$AR87,"")</f>
        <v/>
      </c>
      <c r="U52" t="str">
        <f>IFERROR(U9*kmPerVeh!X87*kmPerVeh!$AR87,"")</f>
        <v/>
      </c>
      <c r="V52" t="str">
        <f>IFERROR(V9*kmPerVeh!Y87*kmPerVeh!$AR87,"")</f>
        <v/>
      </c>
      <c r="W52" t="str">
        <f>IFERROR(W9*kmPerVeh!Z87*kmPerVeh!$AR87,"")</f>
        <v/>
      </c>
      <c r="X52" t="str">
        <f>IFERROR(X9*kmPerVeh!AA87*kmPerVeh!$AR87,"")</f>
        <v/>
      </c>
      <c r="Y52" t="str">
        <f>IFERROR(Y9*kmPerVeh!AB87*kmPerVeh!$AR87,"")</f>
        <v/>
      </c>
      <c r="Z52" t="str">
        <f>IFERROR(Z9*kmPerVeh!AC87*kmPerVeh!$AR87,"")</f>
        <v/>
      </c>
      <c r="AA52" t="str">
        <f>IFERROR(AA9*kmPerVeh!AD87*kmPerVeh!$AR87,"")</f>
        <v/>
      </c>
      <c r="AB52" t="str">
        <f>IFERROR(AB9*kmPerVeh!AE87*kmPerVeh!$AR87,"")</f>
        <v/>
      </c>
      <c r="AC52" t="str">
        <f>IFERROR(AC9*kmPerVeh!AF87*kmPerVeh!$AR87,"")</f>
        <v/>
      </c>
      <c r="AD52" t="str">
        <f>IFERROR(AD9*kmPerVeh!AG87*kmPerVeh!$AR87,"")</f>
        <v/>
      </c>
      <c r="AE52" t="str">
        <f>IFERROR(AE9*kmPerVeh!AH87*kmPerVeh!$AR87,"")</f>
        <v/>
      </c>
      <c r="AF52" t="str">
        <f>IFERROR(AF9*kmPerVeh!AI87*kmPerVeh!$AR87,"")</f>
        <v/>
      </c>
      <c r="AG52" t="str">
        <f>IFERROR(AG9*kmPerVeh!AJ87*kmPerVeh!$AR87,"")</f>
        <v/>
      </c>
      <c r="AH52" t="str">
        <f>IFERROR(AH9*kmPerVeh!AK87*kmPerVeh!$AR87,"")</f>
        <v/>
      </c>
      <c r="AI52">
        <f>IFERROR(AI9*kmPerVeh!AL87*kmPerVeh!$AR87,"")</f>
        <v>4.4478599999999997E-3</v>
      </c>
      <c r="AJ52" t="str">
        <f>IFERROR(AJ9*kmPerVeh!AM87*kmPerVeh!$AR87,"")</f>
        <v/>
      </c>
      <c r="AK52" t="str">
        <f>IFERROR(AK9*kmPerVeh!AN87*kmPerVeh!$AR87,"")</f>
        <v/>
      </c>
      <c r="AL52" t="str">
        <f>IFERROR(AL9*kmPerVeh!AO87*kmPerVeh!$AR87,"")</f>
        <v/>
      </c>
      <c r="AM52" t="str">
        <f>IFERROR(AM9*kmPerVeh!AP87*kmPerVeh!$AR87,"")</f>
        <v/>
      </c>
      <c r="AN52" t="str">
        <f>IFERROR(AN9*kmPerVeh!AQ87*kmPerVeh!$AR87,"")</f>
        <v/>
      </c>
    </row>
    <row r="53" spans="1:40">
      <c r="A53" t="str">
        <f t="shared" si="0"/>
        <v>TRA_Bus_Lpg_Urb</v>
      </c>
      <c r="B53" t="str">
        <f t="shared" si="0"/>
        <v>TRALPG</v>
      </c>
      <c r="C53" t="str">
        <f t="shared" si="0"/>
        <v>TBus</v>
      </c>
      <c r="D53" t="str">
        <f>IFERROR(D10*kmPerVeh!G88*kmPerVeh!$AR88,"")</f>
        <v/>
      </c>
      <c r="E53" t="str">
        <f>IFERROR(E10*kmPerVeh!H88*kmPerVeh!$AR88,"")</f>
        <v/>
      </c>
      <c r="F53" t="str">
        <f>IFERROR(F10*kmPerVeh!I88*kmPerVeh!$AR88,"")</f>
        <v/>
      </c>
      <c r="G53" t="str">
        <f>IFERROR(G10*kmPerVeh!J88*kmPerVeh!$AR88,"")</f>
        <v/>
      </c>
      <c r="H53" t="str">
        <f>IFERROR(H10*kmPerVeh!K88*kmPerVeh!$AR88,"")</f>
        <v/>
      </c>
      <c r="I53" t="str">
        <f>IFERROR(I10*kmPerVeh!L88*kmPerVeh!$AR88,"")</f>
        <v/>
      </c>
      <c r="J53" t="str">
        <f>IFERROR(J10*kmPerVeh!M88*kmPerVeh!$AR88,"")</f>
        <v/>
      </c>
      <c r="K53" t="str">
        <f>IFERROR(K10*kmPerVeh!N88*kmPerVeh!$AR88,"")</f>
        <v/>
      </c>
      <c r="L53" t="str">
        <f>IFERROR(L10*kmPerVeh!O88*kmPerVeh!$AR88,"")</f>
        <v/>
      </c>
      <c r="M53" t="str">
        <f>IFERROR(M10*kmPerVeh!P88*kmPerVeh!$AR88,"")</f>
        <v/>
      </c>
      <c r="N53" t="str">
        <f>IFERROR(N10*kmPerVeh!Q88*kmPerVeh!$AR88,"")</f>
        <v/>
      </c>
      <c r="O53" t="str">
        <f>IFERROR(O10*kmPerVeh!R88*kmPerVeh!$AR88,"")</f>
        <v/>
      </c>
      <c r="P53" t="str">
        <f>IFERROR(P10*kmPerVeh!S88*kmPerVeh!$AR88,"")</f>
        <v/>
      </c>
      <c r="Q53" t="str">
        <f>IFERROR(Q10*kmPerVeh!T88*kmPerVeh!$AR88,"")</f>
        <v/>
      </c>
      <c r="R53" t="str">
        <f>IFERROR(R10*kmPerVeh!U88*kmPerVeh!$AR88,"")</f>
        <v/>
      </c>
      <c r="S53" t="str">
        <f>IFERROR(S10*kmPerVeh!V88*kmPerVeh!$AR88,"")</f>
        <v/>
      </c>
      <c r="T53" t="str">
        <f>IFERROR(T10*kmPerVeh!W88*kmPerVeh!$AR88,"")</f>
        <v/>
      </c>
      <c r="U53" t="str">
        <f>IFERROR(U10*kmPerVeh!X88*kmPerVeh!$AR88,"")</f>
        <v/>
      </c>
      <c r="V53" t="str">
        <f>IFERROR(V10*kmPerVeh!Y88*kmPerVeh!$AR88,"")</f>
        <v/>
      </c>
      <c r="W53" t="str">
        <f>IFERROR(W10*kmPerVeh!Z88*kmPerVeh!$AR88,"")</f>
        <v/>
      </c>
      <c r="X53">
        <f>IFERROR(X10*kmPerVeh!AA88*kmPerVeh!$AR88,"")</f>
        <v>6.0766289554022176E-4</v>
      </c>
      <c r="Y53" t="str">
        <f>IFERROR(Y10*kmPerVeh!AB88*kmPerVeh!$AR88,"")</f>
        <v/>
      </c>
      <c r="Z53" t="str">
        <f>IFERROR(Z10*kmPerVeh!AC88*kmPerVeh!$AR88,"")</f>
        <v/>
      </c>
      <c r="AA53">
        <f>IFERROR(AA10*kmPerVeh!AD88*kmPerVeh!$AR88,"")</f>
        <v>3.8335040000000006E-3</v>
      </c>
      <c r="AB53" t="str">
        <f>IFERROR(AB10*kmPerVeh!AE88*kmPerVeh!$AR88,"")</f>
        <v/>
      </c>
      <c r="AC53">
        <f>IFERROR(AC10*kmPerVeh!AF88*kmPerVeh!$AR88,"")</f>
        <v>1.9155829000000003E-2</v>
      </c>
      <c r="AD53">
        <f>IFERROR(AD10*kmPerVeh!AG88*kmPerVeh!$AR88,"")</f>
        <v>9.917580001818222E-5</v>
      </c>
      <c r="AE53" t="str">
        <f>IFERROR(AE10*kmPerVeh!AH88*kmPerVeh!$AR88,"")</f>
        <v/>
      </c>
      <c r="AF53" t="str">
        <f>IFERROR(AF10*kmPerVeh!AI88*kmPerVeh!$AR88,"")</f>
        <v/>
      </c>
      <c r="AG53" t="str">
        <f>IFERROR(AG10*kmPerVeh!AJ88*kmPerVeh!$AR88,"")</f>
        <v/>
      </c>
      <c r="AH53" t="str">
        <f>IFERROR(AH10*kmPerVeh!AK88*kmPerVeh!$AR88,"")</f>
        <v/>
      </c>
      <c r="AI53">
        <f>IFERROR(AI10*kmPerVeh!AL88*kmPerVeh!$AR88,"")</f>
        <v>2.7401510000000004E-2</v>
      </c>
      <c r="AJ53" t="str">
        <f>IFERROR(AJ10*kmPerVeh!AM88*kmPerVeh!$AR88,"")</f>
        <v/>
      </c>
      <c r="AK53" t="str">
        <f>IFERROR(AK10*kmPerVeh!AN88*kmPerVeh!$AR88,"")</f>
        <v/>
      </c>
      <c r="AL53" t="str">
        <f>IFERROR(AL10*kmPerVeh!AO88*kmPerVeh!$AR88,"")</f>
        <v/>
      </c>
      <c r="AM53" t="str">
        <f>IFERROR(AM10*kmPerVeh!AP88*kmPerVeh!$AR88,"")</f>
        <v/>
      </c>
      <c r="AN53" t="str">
        <f>IFERROR(AN10*kmPerVeh!AQ88*kmPerVeh!$AR88,"")</f>
        <v/>
      </c>
    </row>
    <row r="54" spans="1:40">
      <c r="A54" t="str">
        <f t="shared" si="0"/>
        <v>TRA_Car_Cng_Exe</v>
      </c>
      <c r="B54" t="str">
        <f t="shared" si="0"/>
        <v>TRAGAS</v>
      </c>
      <c r="C54" t="str">
        <f t="shared" si="0"/>
        <v>TCar</v>
      </c>
      <c r="D54" t="str">
        <f>IFERROR(D11*kmPerVeh!G89*kmPerVeh!$AR89,"")</f>
        <v/>
      </c>
      <c r="E54" t="str">
        <f>IFERROR(E11*kmPerVeh!H89*kmPerVeh!$AR89,"")</f>
        <v/>
      </c>
      <c r="F54" t="str">
        <f>IFERROR(F11*kmPerVeh!I89*kmPerVeh!$AR89,"")</f>
        <v/>
      </c>
      <c r="G54">
        <f>IFERROR(G11*kmPerVeh!J89*kmPerVeh!$AR89,"")</f>
        <v>1.4546250000000002E-2</v>
      </c>
      <c r="H54" t="str">
        <f>IFERROR(H11*kmPerVeh!K89*kmPerVeh!$AR89,"")</f>
        <v/>
      </c>
      <c r="I54" t="str">
        <f>IFERROR(I11*kmPerVeh!L89*kmPerVeh!$AR89,"")</f>
        <v/>
      </c>
      <c r="J54">
        <f>IFERROR(J11*kmPerVeh!M89*kmPerVeh!$AR89,"")</f>
        <v>0.28150804000000001</v>
      </c>
      <c r="K54" t="str">
        <f>IFERROR(K11*kmPerVeh!N89*kmPerVeh!$AR89,"")</f>
        <v/>
      </c>
      <c r="L54" t="str">
        <f>IFERROR(L11*kmPerVeh!O89*kmPerVeh!$AR89,"")</f>
        <v/>
      </c>
      <c r="M54" t="str">
        <f>IFERROR(M11*kmPerVeh!P89*kmPerVeh!$AR89,"")</f>
        <v/>
      </c>
      <c r="N54" t="str">
        <f>IFERROR(N11*kmPerVeh!Q89*kmPerVeh!$AR89,"")</f>
        <v/>
      </c>
      <c r="O54" t="str">
        <f>IFERROR(O11*kmPerVeh!R89*kmPerVeh!$AR89,"")</f>
        <v/>
      </c>
      <c r="P54" t="str">
        <f>IFERROR(P11*kmPerVeh!S89*kmPerVeh!$AR89,"")</f>
        <v/>
      </c>
      <c r="Q54" t="str">
        <f>IFERROR(Q11*kmPerVeh!T89*kmPerVeh!$AR89,"")</f>
        <v/>
      </c>
      <c r="R54" t="str">
        <f>IFERROR(R11*kmPerVeh!U89*kmPerVeh!$AR89,"")</f>
        <v/>
      </c>
      <c r="S54" t="str">
        <f>IFERROR(S11*kmPerVeh!V89*kmPerVeh!$AR89,"")</f>
        <v/>
      </c>
      <c r="T54" t="str">
        <f>IFERROR(T11*kmPerVeh!W89*kmPerVeh!$AR89,"")</f>
        <v/>
      </c>
      <c r="U54">
        <f>IFERROR(U11*kmPerVeh!X89*kmPerVeh!$AR89,"")</f>
        <v>1.175997975</v>
      </c>
      <c r="V54" t="str">
        <f>IFERROR(V11*kmPerVeh!Y89*kmPerVeh!$AR89,"")</f>
        <v/>
      </c>
      <c r="W54" t="str">
        <f>IFERROR(W11*kmPerVeh!Z89*kmPerVeh!$AR89,"")</f>
        <v/>
      </c>
      <c r="X54" t="str">
        <f>IFERROR(X11*kmPerVeh!AA89*kmPerVeh!$AR89,"")</f>
        <v/>
      </c>
      <c r="Y54" t="str">
        <f>IFERROR(Y11*kmPerVeh!AB89*kmPerVeh!$AR89,"")</f>
        <v/>
      </c>
      <c r="Z54" t="str">
        <f>IFERROR(Z11*kmPerVeh!AC89*kmPerVeh!$AR89,"")</f>
        <v/>
      </c>
      <c r="AA54">
        <f>IFERROR(AA11*kmPerVeh!AD89*kmPerVeh!$AR89,"")</f>
        <v>7.9723199999999993E-4</v>
      </c>
      <c r="AB54" t="str">
        <f>IFERROR(AB11*kmPerVeh!AE89*kmPerVeh!$AR89,"")</f>
        <v/>
      </c>
      <c r="AC54" t="str">
        <f>IFERROR(AC11*kmPerVeh!AF89*kmPerVeh!$AR89,"")</f>
        <v/>
      </c>
      <c r="AD54" t="str">
        <f>IFERROR(AD11*kmPerVeh!AG89*kmPerVeh!$AR89,"")</f>
        <v/>
      </c>
      <c r="AE54" t="str">
        <f>IFERROR(AE11*kmPerVeh!AH89*kmPerVeh!$AR89,"")</f>
        <v/>
      </c>
      <c r="AF54">
        <f>IFERROR(AF11*kmPerVeh!AI89*kmPerVeh!$AR89,"")</f>
        <v>1.2586371599999998E-2</v>
      </c>
      <c r="AG54" t="str">
        <f>IFERROR(AG11*kmPerVeh!AJ89*kmPerVeh!$AR89,"")</f>
        <v/>
      </c>
      <c r="AH54" t="str">
        <f>IFERROR(AH11*kmPerVeh!AK89*kmPerVeh!$AR89,"")</f>
        <v/>
      </c>
      <c r="AI54" t="str">
        <f>IFERROR(AI11*kmPerVeh!AL89*kmPerVeh!$AR89,"")</f>
        <v/>
      </c>
      <c r="AJ54" t="str">
        <f>IFERROR(AJ11*kmPerVeh!AM89*kmPerVeh!$AR89,"")</f>
        <v/>
      </c>
      <c r="AK54" t="str">
        <f>IFERROR(AK11*kmPerVeh!AN89*kmPerVeh!$AR89,"")</f>
        <v/>
      </c>
      <c r="AL54" t="str">
        <f>IFERROR(AL11*kmPerVeh!AO89*kmPerVeh!$AR89,"")</f>
        <v/>
      </c>
      <c r="AM54">
        <f>IFERROR(AM11*kmPerVeh!AP89*kmPerVeh!$AR89,"")</f>
        <v>1.2773538953240933E-2</v>
      </c>
      <c r="AN54" t="str">
        <f>IFERROR(AN11*kmPerVeh!AQ89*kmPerVeh!$AR89,"")</f>
        <v/>
      </c>
    </row>
    <row r="55" spans="1:40">
      <c r="A55" t="str">
        <f t="shared" si="0"/>
        <v>TRA_Car_Cng_Lom</v>
      </c>
      <c r="B55" t="str">
        <f t="shared" si="0"/>
        <v>TRAGAS</v>
      </c>
      <c r="C55" t="str">
        <f t="shared" si="0"/>
        <v>TCar</v>
      </c>
      <c r="D55" t="str">
        <f>IFERROR(D12*kmPerVeh!G90*kmPerVeh!$AR90,"")</f>
        <v/>
      </c>
      <c r="E55" t="str">
        <f>IFERROR(E12*kmPerVeh!H90*kmPerVeh!$AR90,"")</f>
        <v/>
      </c>
      <c r="F55" t="str">
        <f>IFERROR(F12*kmPerVeh!I90*kmPerVeh!$AR90,"")</f>
        <v/>
      </c>
      <c r="G55">
        <f>IFERROR(G12*kmPerVeh!J90*kmPerVeh!$AR90,"")</f>
        <v>3.782025E-2</v>
      </c>
      <c r="H55" t="str">
        <f>IFERROR(H12*kmPerVeh!K90*kmPerVeh!$AR90,"")</f>
        <v/>
      </c>
      <c r="I55" t="str">
        <f>IFERROR(I12*kmPerVeh!L90*kmPerVeh!$AR90,"")</f>
        <v/>
      </c>
      <c r="J55">
        <f>IFERROR(J12*kmPerVeh!M90*kmPerVeh!$AR90,"")</f>
        <v>0.71248051000000012</v>
      </c>
      <c r="K55" t="str">
        <f>IFERROR(K12*kmPerVeh!N90*kmPerVeh!$AR90,"")</f>
        <v/>
      </c>
      <c r="L55" t="str">
        <f>IFERROR(L12*kmPerVeh!O90*kmPerVeh!$AR90,"")</f>
        <v/>
      </c>
      <c r="M55" t="str">
        <f>IFERROR(M12*kmPerVeh!P90*kmPerVeh!$AR90,"")</f>
        <v/>
      </c>
      <c r="N55" t="str">
        <f>IFERROR(N12*kmPerVeh!Q90*kmPerVeh!$AR90,"")</f>
        <v/>
      </c>
      <c r="O55" t="str">
        <f>IFERROR(O12*kmPerVeh!R90*kmPerVeh!$AR90,"")</f>
        <v/>
      </c>
      <c r="P55" t="str">
        <f>IFERROR(P12*kmPerVeh!S90*kmPerVeh!$AR90,"")</f>
        <v/>
      </c>
      <c r="Q55" t="str">
        <f>IFERROR(Q12*kmPerVeh!T90*kmPerVeh!$AR90,"")</f>
        <v/>
      </c>
      <c r="R55" t="str">
        <f>IFERROR(R12*kmPerVeh!U90*kmPerVeh!$AR90,"")</f>
        <v/>
      </c>
      <c r="S55" t="str">
        <f>IFERROR(S12*kmPerVeh!V90*kmPerVeh!$AR90,"")</f>
        <v/>
      </c>
      <c r="T55" t="str">
        <f>IFERROR(T12*kmPerVeh!W90*kmPerVeh!$AR90,"")</f>
        <v/>
      </c>
      <c r="U55">
        <f>IFERROR(U12*kmPerVeh!X90*kmPerVeh!$AR90,"")</f>
        <v>3.1187951940000005</v>
      </c>
      <c r="V55" t="str">
        <f>IFERROR(V12*kmPerVeh!Y90*kmPerVeh!$AR90,"")</f>
        <v/>
      </c>
      <c r="W55" t="str">
        <f>IFERROR(W12*kmPerVeh!Z90*kmPerVeh!$AR90,"")</f>
        <v/>
      </c>
      <c r="X55" t="str">
        <f>IFERROR(X12*kmPerVeh!AA90*kmPerVeh!$AR90,"")</f>
        <v/>
      </c>
      <c r="Y55" t="str">
        <f>IFERROR(Y12*kmPerVeh!AB90*kmPerVeh!$AR90,"")</f>
        <v/>
      </c>
      <c r="Z55" t="str">
        <f>IFERROR(Z12*kmPerVeh!AC90*kmPerVeh!$AR90,"")</f>
        <v/>
      </c>
      <c r="AA55">
        <f>IFERROR(AA12*kmPerVeh!AD90*kmPerVeh!$AR90,"")</f>
        <v>2.2897216E-3</v>
      </c>
      <c r="AB55" t="str">
        <f>IFERROR(AB12*kmPerVeh!AE90*kmPerVeh!$AR90,"")</f>
        <v/>
      </c>
      <c r="AC55" t="str">
        <f>IFERROR(AC12*kmPerVeh!AF90*kmPerVeh!$AR90,"")</f>
        <v/>
      </c>
      <c r="AD55" t="str">
        <f>IFERROR(AD12*kmPerVeh!AG90*kmPerVeh!$AR90,"")</f>
        <v/>
      </c>
      <c r="AE55" t="str">
        <f>IFERROR(AE12*kmPerVeh!AH90*kmPerVeh!$AR90,"")</f>
        <v/>
      </c>
      <c r="AF55">
        <f>IFERROR(AF12*kmPerVeh!AI90*kmPerVeh!$AR90,"")</f>
        <v>4.7008109000000006E-2</v>
      </c>
      <c r="AG55" t="str">
        <f>IFERROR(AG12*kmPerVeh!AJ90*kmPerVeh!$AR90,"")</f>
        <v/>
      </c>
      <c r="AH55" t="str">
        <f>IFERROR(AH12*kmPerVeh!AK90*kmPerVeh!$AR90,"")</f>
        <v/>
      </c>
      <c r="AI55" t="str">
        <f>IFERROR(AI12*kmPerVeh!AL90*kmPerVeh!$AR90,"")</f>
        <v/>
      </c>
      <c r="AJ55" t="str">
        <f>IFERROR(AJ12*kmPerVeh!AM90*kmPerVeh!$AR90,"")</f>
        <v/>
      </c>
      <c r="AK55" t="str">
        <f>IFERROR(AK12*kmPerVeh!AN90*kmPerVeh!$AR90,"")</f>
        <v/>
      </c>
      <c r="AL55" t="str">
        <f>IFERROR(AL12*kmPerVeh!AO90*kmPerVeh!$AR90,"")</f>
        <v/>
      </c>
      <c r="AM55">
        <f>IFERROR(AM12*kmPerVeh!AP90*kmPerVeh!$AR90,"")</f>
        <v>3.3875952803183708E-2</v>
      </c>
      <c r="AN55" t="str">
        <f>IFERROR(AN12*kmPerVeh!AQ90*kmPerVeh!$AR90,"")</f>
        <v/>
      </c>
    </row>
    <row r="56" spans="1:40">
      <c r="A56" t="str">
        <f t="shared" si="0"/>
        <v>TRA_Car_Cng_Sma</v>
      </c>
      <c r="B56" t="str">
        <f t="shared" si="0"/>
        <v>TRAGAS</v>
      </c>
      <c r="C56" t="str">
        <f t="shared" si="0"/>
        <v>TCar</v>
      </c>
      <c r="D56" t="str">
        <f>IFERROR(D13*kmPerVeh!G91*kmPerVeh!$AR91,"")</f>
        <v/>
      </c>
      <c r="E56" t="str">
        <f>IFERROR(E13*kmPerVeh!H91*kmPerVeh!$AR91,"")</f>
        <v/>
      </c>
      <c r="F56" t="str">
        <f>IFERROR(F13*kmPerVeh!I91*kmPerVeh!$AR91,"")</f>
        <v/>
      </c>
      <c r="G56">
        <f>IFERROR(G13*kmPerVeh!J91*kmPerVeh!$AR91,"")</f>
        <v>3.7012125000000007E-2</v>
      </c>
      <c r="H56" t="str">
        <f>IFERROR(H13*kmPerVeh!K91*kmPerVeh!$AR91,"")</f>
        <v/>
      </c>
      <c r="I56" t="str">
        <f>IFERROR(I13*kmPerVeh!L91*kmPerVeh!$AR91,"")</f>
        <v/>
      </c>
      <c r="J56">
        <f>IFERROR(J13*kmPerVeh!M91*kmPerVeh!$AR91,"")</f>
        <v>0.69534294600000002</v>
      </c>
      <c r="K56" t="str">
        <f>IFERROR(K13*kmPerVeh!N91*kmPerVeh!$AR91,"")</f>
        <v/>
      </c>
      <c r="L56" t="str">
        <f>IFERROR(L13*kmPerVeh!O91*kmPerVeh!$AR91,"")</f>
        <v/>
      </c>
      <c r="M56" t="str">
        <f>IFERROR(M13*kmPerVeh!P91*kmPerVeh!$AR91,"")</f>
        <v/>
      </c>
      <c r="N56" t="str">
        <f>IFERROR(N13*kmPerVeh!Q91*kmPerVeh!$AR91,"")</f>
        <v/>
      </c>
      <c r="O56" t="str">
        <f>IFERROR(O13*kmPerVeh!R91*kmPerVeh!$AR91,"")</f>
        <v/>
      </c>
      <c r="P56" t="str">
        <f>IFERROR(P13*kmPerVeh!S91*kmPerVeh!$AR91,"")</f>
        <v/>
      </c>
      <c r="Q56" t="str">
        <f>IFERROR(Q13*kmPerVeh!T91*kmPerVeh!$AR91,"")</f>
        <v/>
      </c>
      <c r="R56" t="str">
        <f>IFERROR(R13*kmPerVeh!U91*kmPerVeh!$AR91,"")</f>
        <v/>
      </c>
      <c r="S56" t="str">
        <f>IFERROR(S13*kmPerVeh!V91*kmPerVeh!$AR91,"")</f>
        <v/>
      </c>
      <c r="T56" t="str">
        <f>IFERROR(T13*kmPerVeh!W91*kmPerVeh!$AR91,"")</f>
        <v/>
      </c>
      <c r="U56">
        <f>IFERROR(U13*kmPerVeh!X91*kmPerVeh!$AR91,"")</f>
        <v>3.7317609480000002</v>
      </c>
      <c r="V56" t="str">
        <f>IFERROR(V13*kmPerVeh!Y91*kmPerVeh!$AR91,"")</f>
        <v/>
      </c>
      <c r="W56" t="str">
        <f>IFERROR(W13*kmPerVeh!Z91*kmPerVeh!$AR91,"")</f>
        <v/>
      </c>
      <c r="X56" t="str">
        <f>IFERROR(X13*kmPerVeh!AA91*kmPerVeh!$AR91,"")</f>
        <v/>
      </c>
      <c r="Y56" t="str">
        <f>IFERROR(Y13*kmPerVeh!AB91*kmPerVeh!$AR91,"")</f>
        <v/>
      </c>
      <c r="Z56" t="str">
        <f>IFERROR(Z13*kmPerVeh!AC91*kmPerVeh!$AR91,"")</f>
        <v/>
      </c>
      <c r="AA56">
        <f>IFERROR(AA13*kmPerVeh!AD91*kmPerVeh!$AR91,"")</f>
        <v>2.1259520000000004E-3</v>
      </c>
      <c r="AB56" t="str">
        <f>IFERROR(AB13*kmPerVeh!AE91*kmPerVeh!$AR91,"")</f>
        <v/>
      </c>
      <c r="AC56" t="str">
        <f>IFERROR(AC13*kmPerVeh!AF91*kmPerVeh!$AR91,"")</f>
        <v/>
      </c>
      <c r="AD56" t="str">
        <f>IFERROR(AD13*kmPerVeh!AG91*kmPerVeh!$AR91,"")</f>
        <v/>
      </c>
      <c r="AE56" t="str">
        <f>IFERROR(AE13*kmPerVeh!AH91*kmPerVeh!$AR91,"")</f>
        <v/>
      </c>
      <c r="AF56">
        <f>IFERROR(AF13*kmPerVeh!AI91*kmPerVeh!$AR91,"")</f>
        <v>4.7296712400000003E-2</v>
      </c>
      <c r="AG56" t="str">
        <f>IFERROR(AG13*kmPerVeh!AJ91*kmPerVeh!$AR91,"")</f>
        <v/>
      </c>
      <c r="AH56" t="str">
        <f>IFERROR(AH13*kmPerVeh!AK91*kmPerVeh!$AR91,"")</f>
        <v/>
      </c>
      <c r="AI56" t="str">
        <f>IFERROR(AI13*kmPerVeh!AL91*kmPerVeh!$AR91,"")</f>
        <v/>
      </c>
      <c r="AJ56" t="str">
        <f>IFERROR(AJ13*kmPerVeh!AM91*kmPerVeh!$AR91,"")</f>
        <v/>
      </c>
      <c r="AK56" t="str">
        <f>IFERROR(AK13*kmPerVeh!AN91*kmPerVeh!$AR91,"")</f>
        <v/>
      </c>
      <c r="AL56" t="str">
        <f>IFERROR(AL13*kmPerVeh!AO91*kmPerVeh!$AR91,"")</f>
        <v/>
      </c>
      <c r="AM56">
        <f>IFERROR(AM13*kmPerVeh!AP91*kmPerVeh!$AR91,"")</f>
        <v>4.0533908090667689E-2</v>
      </c>
      <c r="AN56" t="str">
        <f>IFERROR(AN13*kmPerVeh!AQ91*kmPerVeh!$AR91,"")</f>
        <v/>
      </c>
    </row>
    <row r="57" spans="1:40">
      <c r="A57" t="str">
        <f t="shared" si="0"/>
        <v>TRA_Car_Cng_Upm</v>
      </c>
      <c r="B57" t="str">
        <f t="shared" si="0"/>
        <v>TRAGAS</v>
      </c>
      <c r="C57" t="str">
        <f t="shared" si="0"/>
        <v>TCar</v>
      </c>
      <c r="D57" t="str">
        <f>IFERROR(D14*kmPerVeh!G92*kmPerVeh!$AR92,"")</f>
        <v/>
      </c>
      <c r="E57" t="str">
        <f>IFERROR(E14*kmPerVeh!H92*kmPerVeh!$AR92,"")</f>
        <v/>
      </c>
      <c r="F57" t="str">
        <f>IFERROR(F14*kmPerVeh!I92*kmPerVeh!$AR92,"")</f>
        <v/>
      </c>
      <c r="G57">
        <f>IFERROR(G14*kmPerVeh!J92*kmPerVeh!$AR92,"")</f>
        <v>1.6970625000000003E-2</v>
      </c>
      <c r="H57" t="str">
        <f>IFERROR(H14*kmPerVeh!K92*kmPerVeh!$AR92,"")</f>
        <v/>
      </c>
      <c r="I57" t="str">
        <f>IFERROR(I14*kmPerVeh!L92*kmPerVeh!$AR92,"")</f>
        <v/>
      </c>
      <c r="J57">
        <f>IFERROR(J14*kmPerVeh!M92*kmPerVeh!$AR92,"")</f>
        <v>0.32430572800000007</v>
      </c>
      <c r="K57" t="str">
        <f>IFERROR(K14*kmPerVeh!N92*kmPerVeh!$AR92,"")</f>
        <v/>
      </c>
      <c r="L57" t="str">
        <f>IFERROR(L14*kmPerVeh!O92*kmPerVeh!$AR92,"")</f>
        <v/>
      </c>
      <c r="M57" t="str">
        <f>IFERROR(M14*kmPerVeh!P92*kmPerVeh!$AR92,"")</f>
        <v/>
      </c>
      <c r="N57" t="str">
        <f>IFERROR(N14*kmPerVeh!Q92*kmPerVeh!$AR92,"")</f>
        <v/>
      </c>
      <c r="O57" t="str">
        <f>IFERROR(O14*kmPerVeh!R92*kmPerVeh!$AR92,"")</f>
        <v/>
      </c>
      <c r="P57" t="str">
        <f>IFERROR(P14*kmPerVeh!S92*kmPerVeh!$AR92,"")</f>
        <v/>
      </c>
      <c r="Q57" t="str">
        <f>IFERROR(Q14*kmPerVeh!T92*kmPerVeh!$AR92,"")</f>
        <v/>
      </c>
      <c r="R57" t="str">
        <f>IFERROR(R14*kmPerVeh!U92*kmPerVeh!$AR92,"")</f>
        <v/>
      </c>
      <c r="S57" t="str">
        <f>IFERROR(S14*kmPerVeh!V92*kmPerVeh!$AR92,"")</f>
        <v/>
      </c>
      <c r="T57" t="str">
        <f>IFERROR(T14*kmPerVeh!W92*kmPerVeh!$AR92,"")</f>
        <v/>
      </c>
      <c r="U57">
        <f>IFERROR(U14*kmPerVeh!X92*kmPerVeh!$AR92,"")</f>
        <v>1.4448724650000002</v>
      </c>
      <c r="V57" t="str">
        <f>IFERROR(V14*kmPerVeh!Y92*kmPerVeh!$AR92,"")</f>
        <v/>
      </c>
      <c r="W57" t="str">
        <f>IFERROR(W14*kmPerVeh!Z92*kmPerVeh!$AR92,"")</f>
        <v/>
      </c>
      <c r="X57" t="str">
        <f>IFERROR(X14*kmPerVeh!AA92*kmPerVeh!$AR92,"")</f>
        <v/>
      </c>
      <c r="Y57" t="str">
        <f>IFERROR(Y14*kmPerVeh!AB92*kmPerVeh!$AR92,"")</f>
        <v/>
      </c>
      <c r="Z57" t="str">
        <f>IFERROR(Z14*kmPerVeh!AC92*kmPerVeh!$AR92,"")</f>
        <v/>
      </c>
      <c r="AA57">
        <f>IFERROR(AA14*kmPerVeh!AD92*kmPerVeh!$AR92,"")</f>
        <v>1.2090285000000002E-3</v>
      </c>
      <c r="AB57" t="str">
        <f>IFERROR(AB14*kmPerVeh!AE92*kmPerVeh!$AR92,"")</f>
        <v/>
      </c>
      <c r="AC57" t="str">
        <f>IFERROR(AC14*kmPerVeh!AF92*kmPerVeh!$AR92,"")</f>
        <v/>
      </c>
      <c r="AD57" t="str">
        <f>IFERROR(AD14*kmPerVeh!AG92*kmPerVeh!$AR92,"")</f>
        <v/>
      </c>
      <c r="AE57" t="str">
        <f>IFERROR(AE14*kmPerVeh!AH92*kmPerVeh!$AR92,"")</f>
        <v/>
      </c>
      <c r="AF57">
        <f>IFERROR(AF14*kmPerVeh!AI92*kmPerVeh!$AR92,"")</f>
        <v>2.6014494600000004E-2</v>
      </c>
      <c r="AG57" t="str">
        <f>IFERROR(AG14*kmPerVeh!AJ92*kmPerVeh!$AR92,"")</f>
        <v/>
      </c>
      <c r="AH57" t="str">
        <f>IFERROR(AH14*kmPerVeh!AK92*kmPerVeh!$AR92,"")</f>
        <v/>
      </c>
      <c r="AI57" t="str">
        <f>IFERROR(AI14*kmPerVeh!AL92*kmPerVeh!$AR92,"")</f>
        <v/>
      </c>
      <c r="AJ57" t="str">
        <f>IFERROR(AJ14*kmPerVeh!AM92*kmPerVeh!$AR92,"")</f>
        <v/>
      </c>
      <c r="AK57" t="str">
        <f>IFERROR(AK14*kmPerVeh!AN92*kmPerVeh!$AR92,"")</f>
        <v/>
      </c>
      <c r="AL57" t="str">
        <f>IFERROR(AL14*kmPerVeh!AO92*kmPerVeh!$AR92,"")</f>
        <v/>
      </c>
      <c r="AM57">
        <f>IFERROR(AM14*kmPerVeh!AP92*kmPerVeh!$AR92,"")</f>
        <v>1.5694019128002962E-2</v>
      </c>
      <c r="AN57" t="str">
        <f>IFERROR(AN14*kmPerVeh!AQ92*kmPerVeh!$AR92,"")</f>
        <v/>
      </c>
    </row>
    <row r="58" spans="1:40">
      <c r="A58" t="str">
        <f t="shared" si="0"/>
        <v>TRA_Car_Dis_Exe</v>
      </c>
      <c r="B58" t="str">
        <f t="shared" si="0"/>
        <v>TRADST</v>
      </c>
      <c r="C58" t="str">
        <f t="shared" si="0"/>
        <v>TCar</v>
      </c>
      <c r="D58">
        <f>IFERROR(D15*kmPerVeh!G93*kmPerVeh!$AR93,"")</f>
        <v>14.582106522</v>
      </c>
      <c r="E58">
        <f>IFERROR(E15*kmPerVeh!H93*kmPerVeh!$AR93,"")</f>
        <v>11.303052332000002</v>
      </c>
      <c r="F58">
        <f>IFERROR(F15*kmPerVeh!I93*kmPerVeh!$AR93,"")</f>
        <v>2.3757787239999999</v>
      </c>
      <c r="G58">
        <f>IFERROR(G15*kmPerVeh!J93*kmPerVeh!$AR93,"")</f>
        <v>4.9616029720000006</v>
      </c>
      <c r="H58">
        <f>IFERROR(H15*kmPerVeh!K93*kmPerVeh!$AR93,"")</f>
        <v>0.62249955300000004</v>
      </c>
      <c r="I58">
        <f>IFERROR(I15*kmPerVeh!L93*kmPerVeh!$AR93,"")</f>
        <v>4.4222594490000002</v>
      </c>
      <c r="J58">
        <f>IFERROR(J15*kmPerVeh!M93*kmPerVeh!$AR93,"")</f>
        <v>85.831519215000014</v>
      </c>
      <c r="K58">
        <f>IFERROR(K15*kmPerVeh!N93*kmPerVeh!$AR93,"")</f>
        <v>3.0222705700000003</v>
      </c>
      <c r="L58">
        <f>IFERROR(L15*kmPerVeh!O93*kmPerVeh!$AR93,"")</f>
        <v>1.1536179840000003</v>
      </c>
      <c r="M58">
        <f>IFERROR(M15*kmPerVeh!P93*kmPerVeh!$AR93,"")</f>
        <v>40.070316721999994</v>
      </c>
      <c r="N58">
        <f>IFERROR(N15*kmPerVeh!Q93*kmPerVeh!$AR93,"")</f>
        <v>5.4413444800000006</v>
      </c>
      <c r="O58">
        <f>IFERROR(O15*kmPerVeh!R93*kmPerVeh!$AR93,"")</f>
        <v>52.099569590000002</v>
      </c>
      <c r="P58">
        <f>IFERROR(P15*kmPerVeh!S93*kmPerVeh!$AR93,"")</f>
        <v>0.96679100399999984</v>
      </c>
      <c r="Q58">
        <f>IFERROR(Q15*kmPerVeh!T93*kmPerVeh!$AR93,"")</f>
        <v>1.559823408</v>
      </c>
      <c r="R58">
        <f>IFERROR(R15*kmPerVeh!U93*kmPerVeh!$AR93,"")</f>
        <v>3.1720517900000003</v>
      </c>
      <c r="S58">
        <f>IFERROR(S15*kmPerVeh!V93*kmPerVeh!$AR93,"")</f>
        <v>2.6326497280000001</v>
      </c>
      <c r="T58">
        <f>IFERROR(T15*kmPerVeh!W93*kmPerVeh!$AR93,"")</f>
        <v>0.27769263800000005</v>
      </c>
      <c r="U58">
        <f>IFERROR(U15*kmPerVeh!X93*kmPerVeh!$AR93,"")</f>
        <v>39.507039683999999</v>
      </c>
      <c r="V58">
        <f>IFERROR(V15*kmPerVeh!Y93*kmPerVeh!$AR93,"")</f>
        <v>1.3567574272</v>
      </c>
      <c r="W58">
        <f>IFERROR(W15*kmPerVeh!Z93*kmPerVeh!$AR93,"")</f>
        <v>3.9306249600000003</v>
      </c>
      <c r="X58">
        <f>IFERROR(X15*kmPerVeh!AA93*kmPerVeh!$AR93,"")</f>
        <v>1.7305254719999998</v>
      </c>
      <c r="Y58">
        <f>IFERROR(Y15*kmPerVeh!AB93*kmPerVeh!$AR93,"")</f>
        <v>0.49218930000000005</v>
      </c>
      <c r="Z58">
        <f>IFERROR(Z15*kmPerVeh!AC93*kmPerVeh!$AR93,"")</f>
        <v>2.65404188E-2</v>
      </c>
      <c r="AA58">
        <f>IFERROR(AA15*kmPerVeh!AD93*kmPerVeh!$AR93,"")</f>
        <v>12.089738883000001</v>
      </c>
      <c r="AB58">
        <f>IFERROR(AB15*kmPerVeh!AE93*kmPerVeh!$AR93,"")</f>
        <v>4.9336816499999996</v>
      </c>
      <c r="AC58">
        <f>IFERROR(AC15*kmPerVeh!AF93*kmPerVeh!$AR93,"")</f>
        <v>9.5911296299999993</v>
      </c>
      <c r="AD58">
        <f>IFERROR(AD15*kmPerVeh!AG93*kmPerVeh!$AR93,"")</f>
        <v>8.2993087199999991</v>
      </c>
      <c r="AE58">
        <f>IFERROR(AE15*kmPerVeh!AH93*kmPerVeh!$AR93,"")</f>
        <v>3.210354878</v>
      </c>
      <c r="AF58">
        <f>IFERROR(AF15*kmPerVeh!AI93*kmPerVeh!$AR93,"")</f>
        <v>10.627178940000002</v>
      </c>
      <c r="AG58">
        <f>IFERROR(AG15*kmPerVeh!AJ93*kmPerVeh!$AR93,"")</f>
        <v>1.73619565</v>
      </c>
      <c r="AH58">
        <f>IFERROR(AH15*kmPerVeh!AK93*kmPerVeh!$AR93,"")</f>
        <v>0.9839869200000001</v>
      </c>
      <c r="AI58">
        <f>IFERROR(AI15*kmPerVeh!AL93*kmPerVeh!$AR93,"")</f>
        <v>39.553750400000006</v>
      </c>
      <c r="AJ58">
        <f>IFERROR(AJ15*kmPerVeh!AM93*kmPerVeh!$AR93,"")</f>
        <v>0.21988549833666438</v>
      </c>
      <c r="AK58">
        <f>IFERROR(AK15*kmPerVeh!AN93*kmPerVeh!$AR93,"")</f>
        <v>1.1654143730261264</v>
      </c>
      <c r="AL58">
        <f>IFERROR(AL15*kmPerVeh!AO93*kmPerVeh!$AR93,"")</f>
        <v>6.1638555610041064E-2</v>
      </c>
      <c r="AM58">
        <f>IFERROR(AM15*kmPerVeh!AP93*kmPerVeh!$AR93,"")</f>
        <v>1.4481741415740261</v>
      </c>
      <c r="AN58">
        <f>IFERROR(AN15*kmPerVeh!AQ93*kmPerVeh!$AR93,"")</f>
        <v>0.31604442416957279</v>
      </c>
    </row>
    <row r="59" spans="1:40">
      <c r="A59" t="str">
        <f t="shared" si="0"/>
        <v>TRA_Car_Dis_Lom</v>
      </c>
      <c r="B59" t="str">
        <f t="shared" si="0"/>
        <v>TRADST</v>
      </c>
      <c r="C59" t="str">
        <f t="shared" si="0"/>
        <v>TCar</v>
      </c>
      <c r="D59">
        <f>IFERROR(D16*kmPerVeh!G94*kmPerVeh!$AR94,"")</f>
        <v>22.978658585000002</v>
      </c>
      <c r="E59">
        <f>IFERROR(E16*kmPerVeh!H94*kmPerVeh!$AR94,"")</f>
        <v>26.784301637000006</v>
      </c>
      <c r="F59">
        <f>IFERROR(F16*kmPerVeh!I94*kmPerVeh!$AR94,"")</f>
        <v>3.7965715500000008</v>
      </c>
      <c r="G59">
        <f>IFERROR(G16*kmPerVeh!J94*kmPerVeh!$AR94,"")</f>
        <v>3.3944269140000003</v>
      </c>
      <c r="H59">
        <f>IFERROR(H16*kmPerVeh!K94*kmPerVeh!$AR94,"")</f>
        <v>0.12133276800000002</v>
      </c>
      <c r="I59">
        <f>IFERROR(I16*kmPerVeh!L94*kmPerVeh!$AR94,"")</f>
        <v>7.498488882000002</v>
      </c>
      <c r="J59">
        <f>IFERROR(J16*kmPerVeh!M94*kmPerVeh!$AR94,"")</f>
        <v>74.991105719999993</v>
      </c>
      <c r="K59">
        <f>IFERROR(K16*kmPerVeh!N94*kmPerVeh!$AR94,"")</f>
        <v>5.8579042860000001</v>
      </c>
      <c r="L59">
        <f>IFERROR(L16*kmPerVeh!O94*kmPerVeh!$AR94,"")</f>
        <v>0.51669631000000005</v>
      </c>
      <c r="M59">
        <f>IFERROR(M16*kmPerVeh!P94*kmPerVeh!$AR94,"")</f>
        <v>73.905763302000025</v>
      </c>
      <c r="N59">
        <f>IFERROR(N16*kmPerVeh!Q94*kmPerVeh!$AR94,"")</f>
        <v>3.1417681480000001</v>
      </c>
      <c r="O59">
        <f>IFERROR(O16*kmPerVeh!R94*kmPerVeh!$AR94,"")</f>
        <v>116.82248868800001</v>
      </c>
      <c r="P59">
        <f>IFERROR(P16*kmPerVeh!S94*kmPerVeh!$AR94,"")</f>
        <v>0.88414239199999989</v>
      </c>
      <c r="Q59">
        <f>IFERROR(Q16*kmPerVeh!T94*kmPerVeh!$AR94,"")</f>
        <v>3.3162059190000002</v>
      </c>
      <c r="R59">
        <f>IFERROR(R16*kmPerVeh!U94*kmPerVeh!$AR94,"")</f>
        <v>4.8796285949999998</v>
      </c>
      <c r="S59">
        <f>IFERROR(S16*kmPerVeh!V94*kmPerVeh!$AR94,"")</f>
        <v>3.8301529139999997</v>
      </c>
      <c r="T59">
        <f>IFERROR(T16*kmPerVeh!W94*kmPerVeh!$AR94,"")</f>
        <v>0.15526267999999999</v>
      </c>
      <c r="U59">
        <f>IFERROR(U16*kmPerVeh!X94*kmPerVeh!$AR94,"")</f>
        <v>74.032329189000009</v>
      </c>
      <c r="V59">
        <f>IFERROR(V16*kmPerVeh!Y94*kmPerVeh!$AR94,"")</f>
        <v>0.96580912350000003</v>
      </c>
      <c r="W59">
        <f>IFERROR(W16*kmPerVeh!Z94*kmPerVeh!$AR94,"")</f>
        <v>4.4567386380000009</v>
      </c>
      <c r="X59">
        <f>IFERROR(X16*kmPerVeh!AA94*kmPerVeh!$AR94,"")</f>
        <v>0.81170110000000006</v>
      </c>
      <c r="Y59">
        <f>IFERROR(Y16*kmPerVeh!AB94*kmPerVeh!$AR94,"")</f>
        <v>0.63617999999999997</v>
      </c>
      <c r="Z59">
        <f>IFERROR(Z16*kmPerVeh!AC94*kmPerVeh!$AR94,"")</f>
        <v>8.6314342599999996E-2</v>
      </c>
      <c r="AA59">
        <f>IFERROR(AA16*kmPerVeh!AD94*kmPerVeh!$AR94,"")</f>
        <v>12.795043758000002</v>
      </c>
      <c r="AB59">
        <f>IFERROR(AB16*kmPerVeh!AE94*kmPerVeh!$AR94,"")</f>
        <v>4.6685887519999998</v>
      </c>
      <c r="AC59">
        <f>IFERROR(AC16*kmPerVeh!AF94*kmPerVeh!$AR94,"")</f>
        <v>18.487636999999999</v>
      </c>
      <c r="AD59">
        <f>IFERROR(AD16*kmPerVeh!AG94*kmPerVeh!$AR94,"")</f>
        <v>13.295484761999999</v>
      </c>
      <c r="AE59">
        <f>IFERROR(AE16*kmPerVeh!AH94*kmPerVeh!$AR94,"")</f>
        <v>4.4843534659000008</v>
      </c>
      <c r="AF59">
        <f>IFERROR(AF16*kmPerVeh!AI94*kmPerVeh!$AR94,"")</f>
        <v>5.2904384260000006</v>
      </c>
      <c r="AG59">
        <f>IFERROR(AG16*kmPerVeh!AJ94*kmPerVeh!$AR94,"")</f>
        <v>3.1519890180000001</v>
      </c>
      <c r="AH59">
        <f>IFERROR(AH16*kmPerVeh!AK94*kmPerVeh!$AR94,"")</f>
        <v>1.7133339300000001</v>
      </c>
      <c r="AI59">
        <f>IFERROR(AI16*kmPerVeh!AL94*kmPerVeh!$AR94,"")</f>
        <v>44.387157320999997</v>
      </c>
      <c r="AJ59">
        <f>IFERROR(AJ16*kmPerVeh!AM94*kmPerVeh!$AR94,"")</f>
        <v>0.2010880217763078</v>
      </c>
      <c r="AK59">
        <f>IFERROR(AK16*kmPerVeh!AN94*kmPerVeh!$AR94,"")</f>
        <v>2.477686911284585</v>
      </c>
      <c r="AL59">
        <f>IFERROR(AL16*kmPerVeh!AO94*kmPerVeh!$AR94,"")</f>
        <v>5.6369225376539316E-2</v>
      </c>
      <c r="AM59">
        <f>IFERROR(AM16*kmPerVeh!AP94*kmPerVeh!$AR94,"")</f>
        <v>3.0788380501278705</v>
      </c>
      <c r="AN59">
        <f>IFERROR(AN16*kmPerVeh!AQ94*kmPerVeh!$AR94,"")</f>
        <v>0.67191477235356623</v>
      </c>
    </row>
    <row r="60" spans="1:40">
      <c r="A60" t="str">
        <f t="shared" si="0"/>
        <v>TRA_Car_Dis_Sma</v>
      </c>
      <c r="B60" t="str">
        <f t="shared" si="0"/>
        <v>TRADST</v>
      </c>
      <c r="C60" t="str">
        <f t="shared" si="0"/>
        <v>TCar</v>
      </c>
      <c r="D60">
        <f>IFERROR(D17*kmPerVeh!G95*kmPerVeh!$AR95,"")</f>
        <v>22.595048200000001</v>
      </c>
      <c r="E60">
        <f>IFERROR(E17*kmPerVeh!H95*kmPerVeh!$AR95,"")</f>
        <v>23.899290870000002</v>
      </c>
      <c r="F60">
        <f>IFERROR(F17*kmPerVeh!I95*kmPerVeh!$AR95,"")</f>
        <v>3.7046121760000008</v>
      </c>
      <c r="G60">
        <f>IFERROR(G17*kmPerVeh!J95*kmPerVeh!$AR95,"")</f>
        <v>3.312618976</v>
      </c>
      <c r="H60">
        <f>IFERROR(H17*kmPerVeh!K95*kmPerVeh!$AR95,"")</f>
        <v>0.11169127500000001</v>
      </c>
      <c r="I60">
        <f>IFERROR(I17*kmPerVeh!L95*kmPerVeh!$AR95,"")</f>
        <v>7.3228250460000011</v>
      </c>
      <c r="J60">
        <f>IFERROR(J17*kmPerVeh!M95*kmPerVeh!$AR95,"")</f>
        <v>72.974041530000008</v>
      </c>
      <c r="K60">
        <f>IFERROR(K17*kmPerVeh!N95*kmPerVeh!$AR95,"")</f>
        <v>5.4292763000000006</v>
      </c>
      <c r="L60">
        <f>IFERROR(L17*kmPerVeh!O95*kmPerVeh!$AR95,"")</f>
        <v>0.53898680700000012</v>
      </c>
      <c r="M60">
        <f>IFERROR(M17*kmPerVeh!P95*kmPerVeh!$AR95,"")</f>
        <v>55.800401917999999</v>
      </c>
      <c r="N60">
        <f>IFERROR(N17*kmPerVeh!Q95*kmPerVeh!$AR95,"")</f>
        <v>3.2575120340000003</v>
      </c>
      <c r="O60">
        <f>IFERROR(O17*kmPerVeh!R95*kmPerVeh!$AR95,"")</f>
        <v>114.99606484900001</v>
      </c>
      <c r="P60">
        <f>IFERROR(P17*kmPerVeh!S95*kmPerVeh!$AR95,"")</f>
        <v>0.47603618000000003</v>
      </c>
      <c r="Q60">
        <f>IFERROR(Q17*kmPerVeh!T95*kmPerVeh!$AR95,"")</f>
        <v>3.2385133559999995</v>
      </c>
      <c r="R60">
        <f>IFERROR(R17*kmPerVeh!U95*kmPerVeh!$AR95,"")</f>
        <v>4.7655438569999999</v>
      </c>
      <c r="S60">
        <f>IFERROR(S17*kmPerVeh!V95*kmPerVeh!$AR95,"")</f>
        <v>1.7678480860000005</v>
      </c>
      <c r="T60">
        <f>IFERROR(T17*kmPerVeh!W95*kmPerVeh!$AR95,"")</f>
        <v>0.14829408900000002</v>
      </c>
      <c r="U60">
        <f>IFERROR(U17*kmPerVeh!X95*kmPerVeh!$AR95,"")</f>
        <v>81.249525441000003</v>
      </c>
      <c r="V60">
        <f>IFERROR(V17*kmPerVeh!Y95*kmPerVeh!$AR95,"")</f>
        <v>0.94319301860000004</v>
      </c>
      <c r="W60">
        <f>IFERROR(W17*kmPerVeh!Z95*kmPerVeh!$AR95,"")</f>
        <v>4.3391091919999987</v>
      </c>
      <c r="X60">
        <f>IFERROR(X17*kmPerVeh!AA95*kmPerVeh!$AR95,"")</f>
        <v>0.89610509300000007</v>
      </c>
      <c r="Y60">
        <f>IFERROR(Y17*kmPerVeh!AB95*kmPerVeh!$AR95,"")</f>
        <v>0.58050340600000006</v>
      </c>
      <c r="Z60">
        <f>IFERROR(Z17*kmPerVeh!AC95*kmPerVeh!$AR95,"")</f>
        <v>8.75067816E-2</v>
      </c>
      <c r="AA60">
        <f>IFERROR(AA17*kmPerVeh!AD95*kmPerVeh!$AR95,"")</f>
        <v>12.274266996</v>
      </c>
      <c r="AB60">
        <f>IFERROR(AB17*kmPerVeh!AE95*kmPerVeh!$AR95,"")</f>
        <v>4.067562906</v>
      </c>
      <c r="AC60">
        <f>IFERROR(AC17*kmPerVeh!AF95*kmPerVeh!$AR95,"")</f>
        <v>17.053980631999998</v>
      </c>
      <c r="AD60">
        <f>IFERROR(AD17*kmPerVeh!AG95*kmPerVeh!$AR95,"")</f>
        <v>12.984163092000001</v>
      </c>
      <c r="AE60">
        <f>IFERROR(AE17*kmPerVeh!AH95*kmPerVeh!$AR95,"")</f>
        <v>4.3792965517000004</v>
      </c>
      <c r="AF60">
        <f>IFERROR(AF17*kmPerVeh!AI95*kmPerVeh!$AR95,"")</f>
        <v>5.2835234790000003</v>
      </c>
      <c r="AG60">
        <f>IFERROR(AG17*kmPerVeh!AJ95*kmPerVeh!$AR95,"")</f>
        <v>2.8844199640000001</v>
      </c>
      <c r="AH60">
        <f>IFERROR(AH17*kmPerVeh!AK95*kmPerVeh!$AR95,"")</f>
        <v>1.6732427250000002</v>
      </c>
      <c r="AI60">
        <f>IFERROR(AI17*kmPerVeh!AL95*kmPerVeh!$AR95,"")</f>
        <v>37.011618267000003</v>
      </c>
      <c r="AJ60">
        <f>IFERROR(AJ17*kmPerVeh!AM95*kmPerVeh!$AR95,"")</f>
        <v>0.10826895599204611</v>
      </c>
      <c r="AK60">
        <f>IFERROR(AK17*kmPerVeh!AN95*kmPerVeh!$AR95,"")</f>
        <v>2.419639295680756</v>
      </c>
      <c r="AL60">
        <f>IFERROR(AL17*kmPerVeh!AO95*kmPerVeh!$AR95,"")</f>
        <v>3.0350078178139027E-2</v>
      </c>
      <c r="AM60">
        <f>IFERROR(AM17*kmPerVeh!AP95*kmPerVeh!$AR95,"")</f>
        <v>3.0067065766853251</v>
      </c>
      <c r="AN60">
        <f>IFERROR(AN17*kmPerVeh!AQ95*kmPerVeh!$AR95,"")</f>
        <v>0.65617305363742218</v>
      </c>
    </row>
    <row r="61" spans="1:40">
      <c r="A61" t="str">
        <f t="shared" si="0"/>
        <v>TRA_Car_Dis_Upm</v>
      </c>
      <c r="B61" t="str">
        <f t="shared" si="0"/>
        <v>TRADST</v>
      </c>
      <c r="C61" t="str">
        <f t="shared" si="0"/>
        <v>TCar</v>
      </c>
      <c r="D61">
        <f>IFERROR(D18*kmPerVeh!G96*kmPerVeh!$AR96,"")</f>
        <v>10.534886532</v>
      </c>
      <c r="E61">
        <f>IFERROR(E18*kmPerVeh!H96*kmPerVeh!$AR96,"")</f>
        <v>11.364822924000002</v>
      </c>
      <c r="F61">
        <f>IFERROR(F18*kmPerVeh!I96*kmPerVeh!$AR96,"")</f>
        <v>0.90156495520000002</v>
      </c>
      <c r="G61">
        <f>IFERROR(G18*kmPerVeh!J96*kmPerVeh!$AR96,"")</f>
        <v>1.6079943299999999</v>
      </c>
      <c r="H61">
        <f>IFERROR(H18*kmPerVeh!K96*kmPerVeh!$AR96,"")</f>
        <v>5.4319438000000005E-2</v>
      </c>
      <c r="I61">
        <f>IFERROR(I18*kmPerVeh!L96*kmPerVeh!$AR96,"")</f>
        <v>3.3621027060000008</v>
      </c>
      <c r="J61">
        <f>IFERROR(J18*kmPerVeh!M96*kmPerVeh!$AR96,"")</f>
        <v>34.385262015999999</v>
      </c>
      <c r="K61">
        <f>IFERROR(K18*kmPerVeh!N96*kmPerVeh!$AR96,"")</f>
        <v>2.5120069350000001</v>
      </c>
      <c r="L61">
        <f>IFERROR(L18*kmPerVeh!O96*kmPerVeh!$AR96,"")</f>
        <v>0.23830979200000002</v>
      </c>
      <c r="M61">
        <f>IFERROR(M18*kmPerVeh!P96*kmPerVeh!$AR96,"")</f>
        <v>31.006079054000001</v>
      </c>
      <c r="N61">
        <f>IFERROR(N18*kmPerVeh!Q96*kmPerVeh!$AR96,"")</f>
        <v>1.3490887060000001</v>
      </c>
      <c r="O61">
        <f>IFERROR(O18*kmPerVeh!R96*kmPerVeh!$AR96,"")</f>
        <v>53.218028052000001</v>
      </c>
      <c r="P61">
        <f>IFERROR(P18*kmPerVeh!S96*kmPerVeh!$AR96,"")</f>
        <v>0.42749016599999995</v>
      </c>
      <c r="Q61">
        <f>IFERROR(Q18*kmPerVeh!T96*kmPerVeh!$AR96,"")</f>
        <v>1.5291110699999999</v>
      </c>
      <c r="R61">
        <f>IFERROR(R18*kmPerVeh!U96*kmPerVeh!$AR96,"")</f>
        <v>2.1878970570000003</v>
      </c>
      <c r="S61">
        <f>IFERROR(S18*kmPerVeh!V96*kmPerVeh!$AR96,"")</f>
        <v>2.8169983800000002</v>
      </c>
      <c r="T61">
        <f>IFERROR(T18*kmPerVeh!W96*kmPerVeh!$AR96,"")</f>
        <v>7.4169095000000018E-2</v>
      </c>
      <c r="U61">
        <f>IFERROR(U18*kmPerVeh!X96*kmPerVeh!$AR96,"")</f>
        <v>34.078336143000001</v>
      </c>
      <c r="V61">
        <f>IFERROR(V18*kmPerVeh!Y96*kmPerVeh!$AR96,"")</f>
        <v>0.43304768669999999</v>
      </c>
      <c r="W61">
        <f>IFERROR(W18*kmPerVeh!Z96*kmPerVeh!$AR96,"")</f>
        <v>2.2245755000000003</v>
      </c>
      <c r="X61">
        <f>IFERROR(X18*kmPerVeh!AA96*kmPerVeh!$AR96,"")</f>
        <v>0.45376842000000012</v>
      </c>
      <c r="Y61">
        <f>IFERROR(Y18*kmPerVeh!AB96*kmPerVeh!$AR96,"")</f>
        <v>0.2851746</v>
      </c>
      <c r="Z61">
        <f>IFERROR(Z18*kmPerVeh!AC96*kmPerVeh!$AR96,"")</f>
        <v>3.8784899300000002E-2</v>
      </c>
      <c r="AA61">
        <f>IFERROR(AA18*kmPerVeh!AD96*kmPerVeh!$AR96,"")</f>
        <v>5.656370463</v>
      </c>
      <c r="AB61">
        <f>IFERROR(AB18*kmPerVeh!AE96*kmPerVeh!$AR96,"")</f>
        <v>2.5680391199999999</v>
      </c>
      <c r="AC61">
        <f>IFERROR(AC18*kmPerVeh!AF96*kmPerVeh!$AR96,"")</f>
        <v>8.1793034609999999</v>
      </c>
      <c r="AD61">
        <f>IFERROR(AD18*kmPerVeh!AG96*kmPerVeh!$AR96,"")</f>
        <v>5.9613708120000002</v>
      </c>
      <c r="AE61">
        <f>IFERROR(AE18*kmPerVeh!AH96*kmPerVeh!$AR96,"")</f>
        <v>2.0106573291000003</v>
      </c>
      <c r="AF61">
        <f>IFERROR(AF18*kmPerVeh!AI96*kmPerVeh!$AR96,"")</f>
        <v>2.4189888239999999</v>
      </c>
      <c r="AG61">
        <f>IFERROR(AG18*kmPerVeh!AJ96*kmPerVeh!$AR96,"")</f>
        <v>1.4397290220000001</v>
      </c>
      <c r="AH61">
        <f>IFERROR(AH18*kmPerVeh!AK96*kmPerVeh!$AR96,"")</f>
        <v>0.76827596999999992</v>
      </c>
      <c r="AI61">
        <f>IFERROR(AI18*kmPerVeh!AL96*kmPerVeh!$AR96,"")</f>
        <v>20.853895244000004</v>
      </c>
      <c r="AJ61">
        <f>IFERROR(AJ18*kmPerVeh!AM96*kmPerVeh!$AR96,"")</f>
        <v>9.7227723257687027E-2</v>
      </c>
      <c r="AK61">
        <f>IFERROR(AK18*kmPerVeh!AN96*kmPerVeh!$AR96,"")</f>
        <v>1.142467801029025</v>
      </c>
      <c r="AL61">
        <f>IFERROR(AL18*kmPerVeh!AO96*kmPerVeh!$AR96,"")</f>
        <v>2.7254987128259092E-2</v>
      </c>
      <c r="AM61">
        <f>IFERROR(AM18*kmPerVeh!AP96*kmPerVeh!$AR96,"")</f>
        <v>1.4196601357636447</v>
      </c>
      <c r="AN61">
        <f>IFERROR(AN18*kmPerVeh!AQ96*kmPerVeh!$AR96,"")</f>
        <v>0.30982162796820223</v>
      </c>
    </row>
    <row r="62" spans="1:40">
      <c r="A62" t="str">
        <f t="shared" si="0"/>
        <v>TRA_Car_Fle_Fue_Exe</v>
      </c>
      <c r="B62" t="str">
        <f t="shared" si="0"/>
        <v>TRAGSLSP95</v>
      </c>
      <c r="C62" t="str">
        <f t="shared" si="0"/>
        <v>TCar</v>
      </c>
      <c r="D62" t="str">
        <f>IFERROR(D19*kmPerVeh!G97*kmPerVeh!$AR97,"")</f>
        <v/>
      </c>
      <c r="E62" t="str">
        <f>IFERROR(E19*kmPerVeh!H97*kmPerVeh!$AR97,"")</f>
        <v/>
      </c>
      <c r="F62" t="str">
        <f>IFERROR(F19*kmPerVeh!I97*kmPerVeh!$AR97,"")</f>
        <v/>
      </c>
      <c r="G62">
        <f>IFERROR(G19*kmPerVeh!J97*kmPerVeh!$AR97,"")</f>
        <v>4.8966280000000001E-3</v>
      </c>
      <c r="H62" t="str">
        <f>IFERROR(H19*kmPerVeh!K97*kmPerVeh!$AR97,"")</f>
        <v/>
      </c>
      <c r="I62" t="str">
        <f>IFERROR(I19*kmPerVeh!L97*kmPerVeh!$AR97,"")</f>
        <v/>
      </c>
      <c r="J62" t="str">
        <f>IFERROR(J19*kmPerVeh!M97*kmPerVeh!$AR97,"")</f>
        <v/>
      </c>
      <c r="K62" t="str">
        <f>IFERROR(K19*kmPerVeh!N97*kmPerVeh!$AR97,"")</f>
        <v/>
      </c>
      <c r="L62" t="str">
        <f>IFERROR(L19*kmPerVeh!O97*kmPerVeh!$AR97,"")</f>
        <v/>
      </c>
      <c r="M62" t="str">
        <f>IFERROR(M19*kmPerVeh!P97*kmPerVeh!$AR97,"")</f>
        <v/>
      </c>
      <c r="N62" t="str">
        <f>IFERROR(N19*kmPerVeh!Q97*kmPerVeh!$AR97,"")</f>
        <v/>
      </c>
      <c r="O62" t="str">
        <f>IFERROR(O19*kmPerVeh!R97*kmPerVeh!$AR97,"")</f>
        <v/>
      </c>
      <c r="P62" t="str">
        <f>IFERROR(P19*kmPerVeh!S97*kmPerVeh!$AR97,"")</f>
        <v/>
      </c>
      <c r="Q62" t="str">
        <f>IFERROR(Q19*kmPerVeh!T97*kmPerVeh!$AR97,"")</f>
        <v/>
      </c>
      <c r="R62" t="str">
        <f>IFERROR(R19*kmPerVeh!U97*kmPerVeh!$AR97,"")</f>
        <v/>
      </c>
      <c r="S62" t="str">
        <f>IFERROR(S19*kmPerVeh!V97*kmPerVeh!$AR97,"")</f>
        <v/>
      </c>
      <c r="T62" t="str">
        <f>IFERROR(T19*kmPerVeh!W97*kmPerVeh!$AR97,"")</f>
        <v/>
      </c>
      <c r="U62" t="str">
        <f>IFERROR(U19*kmPerVeh!X97*kmPerVeh!$AR97,"")</f>
        <v/>
      </c>
      <c r="V62" t="str">
        <f>IFERROR(V19*kmPerVeh!Y97*kmPerVeh!$AR97,"")</f>
        <v/>
      </c>
      <c r="W62" t="str">
        <f>IFERROR(W19*kmPerVeh!Z97*kmPerVeh!$AR97,"")</f>
        <v/>
      </c>
      <c r="X62" t="str">
        <f>IFERROR(X19*kmPerVeh!AA97*kmPerVeh!$AR97,"")</f>
        <v/>
      </c>
      <c r="Y62" t="str">
        <f>IFERROR(Y19*kmPerVeh!AB97*kmPerVeh!$AR97,"")</f>
        <v/>
      </c>
      <c r="Z62" t="str">
        <f>IFERROR(Z19*kmPerVeh!AC97*kmPerVeh!$AR97,"")</f>
        <v/>
      </c>
      <c r="AA62" t="str">
        <f>IFERROR(AA19*kmPerVeh!AD97*kmPerVeh!$AR97,"")</f>
        <v/>
      </c>
      <c r="AB62" t="str">
        <f>IFERROR(AB19*kmPerVeh!AE97*kmPerVeh!$AR97,"")</f>
        <v/>
      </c>
      <c r="AC62" t="str">
        <f>IFERROR(AC19*kmPerVeh!AF97*kmPerVeh!$AR97,"")</f>
        <v/>
      </c>
      <c r="AD62" t="str">
        <f>IFERROR(AD19*kmPerVeh!AG97*kmPerVeh!$AR97,"")</f>
        <v/>
      </c>
      <c r="AE62" t="str">
        <f>IFERROR(AE19*kmPerVeh!AH97*kmPerVeh!$AR97,"")</f>
        <v/>
      </c>
      <c r="AF62">
        <f>IFERROR(AF19*kmPerVeh!AI97*kmPerVeh!$AR97,"")</f>
        <v>0.33196914400000005</v>
      </c>
      <c r="AG62" t="str">
        <f>IFERROR(AG19*kmPerVeh!AJ97*kmPerVeh!$AR97,"")</f>
        <v/>
      </c>
      <c r="AH62" t="str">
        <f>IFERROR(AH19*kmPerVeh!AK97*kmPerVeh!$AR97,"")</f>
        <v/>
      </c>
      <c r="AI62" t="str">
        <f>IFERROR(AI19*kmPerVeh!AL97*kmPerVeh!$AR97,"")</f>
        <v/>
      </c>
      <c r="AJ62" t="str">
        <f>IFERROR(AJ19*kmPerVeh!AM97*kmPerVeh!$AR97,"")</f>
        <v/>
      </c>
      <c r="AK62" t="str">
        <f>IFERROR(AK19*kmPerVeh!AN97*kmPerVeh!$AR97,"")</f>
        <v/>
      </c>
      <c r="AL62" t="str">
        <f>IFERROR(AL19*kmPerVeh!AO97*kmPerVeh!$AR97,"")</f>
        <v/>
      </c>
      <c r="AM62" t="str">
        <f>IFERROR(AM19*kmPerVeh!AP97*kmPerVeh!$AR97,"")</f>
        <v/>
      </c>
      <c r="AN62" t="str">
        <f>IFERROR(AN19*kmPerVeh!AQ97*kmPerVeh!$AR97,"")</f>
        <v/>
      </c>
    </row>
    <row r="63" spans="1:40">
      <c r="A63" t="str">
        <f t="shared" si="0"/>
        <v>TRA_Car_Fle_Fue_Lom</v>
      </c>
      <c r="B63" t="str">
        <f t="shared" si="0"/>
        <v>TRAGSLSP95</v>
      </c>
      <c r="C63" t="str">
        <f t="shared" si="0"/>
        <v>TCar</v>
      </c>
      <c r="D63" t="str">
        <f>IFERROR(D20*kmPerVeh!G98*kmPerVeh!$AR98,"")</f>
        <v/>
      </c>
      <c r="E63" t="str">
        <f>IFERROR(E20*kmPerVeh!H98*kmPerVeh!$AR98,"")</f>
        <v/>
      </c>
      <c r="F63" t="str">
        <f>IFERROR(F20*kmPerVeh!I98*kmPerVeh!$AR98,"")</f>
        <v/>
      </c>
      <c r="G63">
        <f>IFERROR(G20*kmPerVeh!J98*kmPerVeh!$AR98,"")</f>
        <v>1.2686718E-2</v>
      </c>
      <c r="H63" t="str">
        <f>IFERROR(H20*kmPerVeh!K98*kmPerVeh!$AR98,"")</f>
        <v/>
      </c>
      <c r="I63" t="str">
        <f>IFERROR(I20*kmPerVeh!L98*kmPerVeh!$AR98,"")</f>
        <v/>
      </c>
      <c r="J63" t="str">
        <f>IFERROR(J20*kmPerVeh!M98*kmPerVeh!$AR98,"")</f>
        <v/>
      </c>
      <c r="K63" t="str">
        <f>IFERROR(K20*kmPerVeh!N98*kmPerVeh!$AR98,"")</f>
        <v/>
      </c>
      <c r="L63" t="str">
        <f>IFERROR(L20*kmPerVeh!O98*kmPerVeh!$AR98,"")</f>
        <v/>
      </c>
      <c r="M63" t="str">
        <f>IFERROR(M20*kmPerVeh!P98*kmPerVeh!$AR98,"")</f>
        <v/>
      </c>
      <c r="N63" t="str">
        <f>IFERROR(N20*kmPerVeh!Q98*kmPerVeh!$AR98,"")</f>
        <v/>
      </c>
      <c r="O63" t="str">
        <f>IFERROR(O20*kmPerVeh!R98*kmPerVeh!$AR98,"")</f>
        <v/>
      </c>
      <c r="P63" t="str">
        <f>IFERROR(P20*kmPerVeh!S98*kmPerVeh!$AR98,"")</f>
        <v/>
      </c>
      <c r="Q63" t="str">
        <f>IFERROR(Q20*kmPerVeh!T98*kmPerVeh!$AR98,"")</f>
        <v/>
      </c>
      <c r="R63" t="str">
        <f>IFERROR(R20*kmPerVeh!U98*kmPerVeh!$AR98,"")</f>
        <v/>
      </c>
      <c r="S63" t="str">
        <f>IFERROR(S20*kmPerVeh!V98*kmPerVeh!$AR98,"")</f>
        <v/>
      </c>
      <c r="T63" t="str">
        <f>IFERROR(T20*kmPerVeh!W98*kmPerVeh!$AR98,"")</f>
        <v/>
      </c>
      <c r="U63" t="str">
        <f>IFERROR(U20*kmPerVeh!X98*kmPerVeh!$AR98,"")</f>
        <v/>
      </c>
      <c r="V63" t="str">
        <f>IFERROR(V20*kmPerVeh!Y98*kmPerVeh!$AR98,"")</f>
        <v/>
      </c>
      <c r="W63" t="str">
        <f>IFERROR(W20*kmPerVeh!Z98*kmPerVeh!$AR98,"")</f>
        <v/>
      </c>
      <c r="X63" t="str">
        <f>IFERROR(X20*kmPerVeh!AA98*kmPerVeh!$AR98,"")</f>
        <v/>
      </c>
      <c r="Y63" t="str">
        <f>IFERROR(Y20*kmPerVeh!AB98*kmPerVeh!$AR98,"")</f>
        <v/>
      </c>
      <c r="Z63" t="str">
        <f>IFERROR(Z20*kmPerVeh!AC98*kmPerVeh!$AR98,"")</f>
        <v/>
      </c>
      <c r="AA63" t="str">
        <f>IFERROR(AA20*kmPerVeh!AD98*kmPerVeh!$AR98,"")</f>
        <v/>
      </c>
      <c r="AB63" t="str">
        <f>IFERROR(AB20*kmPerVeh!AE98*kmPerVeh!$AR98,"")</f>
        <v/>
      </c>
      <c r="AC63" t="str">
        <f>IFERROR(AC20*kmPerVeh!AF98*kmPerVeh!$AR98,"")</f>
        <v/>
      </c>
      <c r="AD63" t="str">
        <f>IFERROR(AD20*kmPerVeh!AG98*kmPerVeh!$AR98,"")</f>
        <v/>
      </c>
      <c r="AE63" t="str">
        <f>IFERROR(AE20*kmPerVeh!AH98*kmPerVeh!$AR98,"")</f>
        <v/>
      </c>
      <c r="AF63">
        <f>IFERROR(AF20*kmPerVeh!AI98*kmPerVeh!$AR98,"")</f>
        <v>1.1914668239999999</v>
      </c>
      <c r="AG63" t="str">
        <f>IFERROR(AG20*kmPerVeh!AJ98*kmPerVeh!$AR98,"")</f>
        <v/>
      </c>
      <c r="AH63" t="str">
        <f>IFERROR(AH20*kmPerVeh!AK98*kmPerVeh!$AR98,"")</f>
        <v/>
      </c>
      <c r="AI63" t="str">
        <f>IFERROR(AI20*kmPerVeh!AL98*kmPerVeh!$AR98,"")</f>
        <v/>
      </c>
      <c r="AJ63" t="str">
        <f>IFERROR(AJ20*kmPerVeh!AM98*kmPerVeh!$AR98,"")</f>
        <v/>
      </c>
      <c r="AK63" t="str">
        <f>IFERROR(AK20*kmPerVeh!AN98*kmPerVeh!$AR98,"")</f>
        <v/>
      </c>
      <c r="AL63" t="str">
        <f>IFERROR(AL20*kmPerVeh!AO98*kmPerVeh!$AR98,"")</f>
        <v/>
      </c>
      <c r="AM63" t="str">
        <f>IFERROR(AM20*kmPerVeh!AP98*kmPerVeh!$AR98,"")</f>
        <v/>
      </c>
      <c r="AN63" t="str">
        <f>IFERROR(AN20*kmPerVeh!AQ98*kmPerVeh!$AR98,"")</f>
        <v/>
      </c>
    </row>
    <row r="64" spans="1:40">
      <c r="A64" t="str">
        <f t="shared" si="0"/>
        <v>TRA_Car_Fle_Fue_Sma</v>
      </c>
      <c r="B64" t="str">
        <f t="shared" si="0"/>
        <v>TRAGSLSP95</v>
      </c>
      <c r="C64" t="str">
        <f t="shared" si="0"/>
        <v>TCar</v>
      </c>
      <c r="D64" t="str">
        <f>IFERROR(D21*kmPerVeh!G99*kmPerVeh!$AR99,"")</f>
        <v/>
      </c>
      <c r="E64" t="str">
        <f>IFERROR(E21*kmPerVeh!H99*kmPerVeh!$AR99,"")</f>
        <v/>
      </c>
      <c r="F64" t="str">
        <f>IFERROR(F21*kmPerVeh!I99*kmPerVeh!$AR99,"")</f>
        <v/>
      </c>
      <c r="G64">
        <f>IFERROR(G21*kmPerVeh!J99*kmPerVeh!$AR99,"")</f>
        <v>1.2352857000000002E-2</v>
      </c>
      <c r="H64" t="str">
        <f>IFERROR(H21*kmPerVeh!K99*kmPerVeh!$AR99,"")</f>
        <v/>
      </c>
      <c r="I64" t="str">
        <f>IFERROR(I21*kmPerVeh!L99*kmPerVeh!$AR99,"")</f>
        <v/>
      </c>
      <c r="J64" t="str">
        <f>IFERROR(J21*kmPerVeh!M99*kmPerVeh!$AR99,"")</f>
        <v/>
      </c>
      <c r="K64" t="str">
        <f>IFERROR(K21*kmPerVeh!N99*kmPerVeh!$AR99,"")</f>
        <v/>
      </c>
      <c r="L64" t="str">
        <f>IFERROR(L21*kmPerVeh!O99*kmPerVeh!$AR99,"")</f>
        <v/>
      </c>
      <c r="M64" t="str">
        <f>IFERROR(M21*kmPerVeh!P99*kmPerVeh!$AR99,"")</f>
        <v/>
      </c>
      <c r="N64" t="str">
        <f>IFERROR(N21*kmPerVeh!Q99*kmPerVeh!$AR99,"")</f>
        <v/>
      </c>
      <c r="O64" t="str">
        <f>IFERROR(O21*kmPerVeh!R99*kmPerVeh!$AR99,"")</f>
        <v/>
      </c>
      <c r="P64" t="str">
        <f>IFERROR(P21*kmPerVeh!S99*kmPerVeh!$AR99,"")</f>
        <v/>
      </c>
      <c r="Q64" t="str">
        <f>IFERROR(Q21*kmPerVeh!T99*kmPerVeh!$AR99,"")</f>
        <v/>
      </c>
      <c r="R64" t="str">
        <f>IFERROR(R21*kmPerVeh!U99*kmPerVeh!$AR99,"")</f>
        <v/>
      </c>
      <c r="S64" t="str">
        <f>IFERROR(S21*kmPerVeh!V99*kmPerVeh!$AR99,"")</f>
        <v/>
      </c>
      <c r="T64" t="str">
        <f>IFERROR(T21*kmPerVeh!W99*kmPerVeh!$AR99,"")</f>
        <v/>
      </c>
      <c r="U64" t="str">
        <f>IFERROR(U21*kmPerVeh!X99*kmPerVeh!$AR99,"")</f>
        <v/>
      </c>
      <c r="V64" t="str">
        <f>IFERROR(V21*kmPerVeh!Y99*kmPerVeh!$AR99,"")</f>
        <v/>
      </c>
      <c r="W64" t="str">
        <f>IFERROR(W21*kmPerVeh!Z99*kmPerVeh!$AR99,"")</f>
        <v/>
      </c>
      <c r="X64" t="str">
        <f>IFERROR(X21*kmPerVeh!AA99*kmPerVeh!$AR99,"")</f>
        <v/>
      </c>
      <c r="Y64" t="str">
        <f>IFERROR(Y21*kmPerVeh!AB99*kmPerVeh!$AR99,"")</f>
        <v/>
      </c>
      <c r="Z64" t="str">
        <f>IFERROR(Z21*kmPerVeh!AC99*kmPerVeh!$AR99,"")</f>
        <v/>
      </c>
      <c r="AA64" t="str">
        <f>IFERROR(AA21*kmPerVeh!AD99*kmPerVeh!$AR99,"")</f>
        <v/>
      </c>
      <c r="AB64" t="str">
        <f>IFERROR(AB21*kmPerVeh!AE99*kmPerVeh!$AR99,"")</f>
        <v/>
      </c>
      <c r="AC64" t="str">
        <f>IFERROR(AC21*kmPerVeh!AF99*kmPerVeh!$AR99,"")</f>
        <v/>
      </c>
      <c r="AD64" t="str">
        <f>IFERROR(AD21*kmPerVeh!AG99*kmPerVeh!$AR99,"")</f>
        <v/>
      </c>
      <c r="AE64" t="str">
        <f>IFERROR(AE21*kmPerVeh!AH99*kmPerVeh!$AR99,"")</f>
        <v/>
      </c>
      <c r="AF64">
        <f>IFERROR(AF21*kmPerVeh!AI99*kmPerVeh!$AR99,"")</f>
        <v>1.1192551520000003</v>
      </c>
      <c r="AG64" t="str">
        <f>IFERROR(AG21*kmPerVeh!AJ99*kmPerVeh!$AR99,"")</f>
        <v/>
      </c>
      <c r="AH64" t="str">
        <f>IFERROR(AH21*kmPerVeh!AK99*kmPerVeh!$AR99,"")</f>
        <v/>
      </c>
      <c r="AI64" t="str">
        <f>IFERROR(AI21*kmPerVeh!AL99*kmPerVeh!$AR99,"")</f>
        <v/>
      </c>
      <c r="AJ64" t="str">
        <f>IFERROR(AJ21*kmPerVeh!AM99*kmPerVeh!$AR99,"")</f>
        <v/>
      </c>
      <c r="AK64" t="str">
        <f>IFERROR(AK21*kmPerVeh!AN99*kmPerVeh!$AR99,"")</f>
        <v/>
      </c>
      <c r="AL64" t="str">
        <f>IFERROR(AL21*kmPerVeh!AO99*kmPerVeh!$AR99,"")</f>
        <v/>
      </c>
      <c r="AM64" t="str">
        <f>IFERROR(AM21*kmPerVeh!AP99*kmPerVeh!$AR99,"")</f>
        <v/>
      </c>
      <c r="AN64" t="str">
        <f>IFERROR(AN21*kmPerVeh!AQ99*kmPerVeh!$AR99,"")</f>
        <v/>
      </c>
    </row>
    <row r="65" spans="1:40">
      <c r="A65" t="str">
        <f t="shared" si="0"/>
        <v>TRA_Car_Fle_Fue_Upm</v>
      </c>
      <c r="B65" t="str">
        <f t="shared" si="0"/>
        <v>TRAGSLSP95</v>
      </c>
      <c r="C65" t="str">
        <f t="shared" si="0"/>
        <v>TCar</v>
      </c>
      <c r="D65" t="str">
        <f>IFERROR(D22*kmPerVeh!G100*kmPerVeh!$AR100,"")</f>
        <v/>
      </c>
      <c r="E65" t="str">
        <f>IFERROR(E22*kmPerVeh!H100*kmPerVeh!$AR100,"")</f>
        <v/>
      </c>
      <c r="F65" t="str">
        <f>IFERROR(F22*kmPerVeh!I100*kmPerVeh!$AR100,"")</f>
        <v/>
      </c>
      <c r="G65">
        <f>IFERROR(G22*kmPerVeh!J100*kmPerVeh!$AR100,"")</f>
        <v>5.6756369999999999E-3</v>
      </c>
      <c r="H65" t="str">
        <f>IFERROR(H22*kmPerVeh!K100*kmPerVeh!$AR100,"")</f>
        <v/>
      </c>
      <c r="I65" t="str">
        <f>IFERROR(I22*kmPerVeh!L100*kmPerVeh!$AR100,"")</f>
        <v/>
      </c>
      <c r="J65" t="str">
        <f>IFERROR(J22*kmPerVeh!M100*kmPerVeh!$AR100,"")</f>
        <v/>
      </c>
      <c r="K65" t="str">
        <f>IFERROR(K22*kmPerVeh!N100*kmPerVeh!$AR100,"")</f>
        <v/>
      </c>
      <c r="L65" t="str">
        <f>IFERROR(L22*kmPerVeh!O100*kmPerVeh!$AR100,"")</f>
        <v/>
      </c>
      <c r="M65" t="str">
        <f>IFERROR(M22*kmPerVeh!P100*kmPerVeh!$AR100,"")</f>
        <v/>
      </c>
      <c r="N65" t="str">
        <f>IFERROR(N22*kmPerVeh!Q100*kmPerVeh!$AR100,"")</f>
        <v/>
      </c>
      <c r="O65" t="str">
        <f>IFERROR(O22*kmPerVeh!R100*kmPerVeh!$AR100,"")</f>
        <v/>
      </c>
      <c r="P65" t="str">
        <f>IFERROR(P22*kmPerVeh!S100*kmPerVeh!$AR100,"")</f>
        <v/>
      </c>
      <c r="Q65" t="str">
        <f>IFERROR(Q22*kmPerVeh!T100*kmPerVeh!$AR100,"")</f>
        <v/>
      </c>
      <c r="R65" t="str">
        <f>IFERROR(R22*kmPerVeh!U100*kmPerVeh!$AR100,"")</f>
        <v/>
      </c>
      <c r="S65" t="str">
        <f>IFERROR(S22*kmPerVeh!V100*kmPerVeh!$AR100,"")</f>
        <v/>
      </c>
      <c r="T65" t="str">
        <f>IFERROR(T22*kmPerVeh!W100*kmPerVeh!$AR100,"")</f>
        <v/>
      </c>
      <c r="U65" t="str">
        <f>IFERROR(U22*kmPerVeh!X100*kmPerVeh!$AR100,"")</f>
        <v/>
      </c>
      <c r="V65" t="str">
        <f>IFERROR(V22*kmPerVeh!Y100*kmPerVeh!$AR100,"")</f>
        <v/>
      </c>
      <c r="W65" t="str">
        <f>IFERROR(W22*kmPerVeh!Z100*kmPerVeh!$AR100,"")</f>
        <v/>
      </c>
      <c r="X65" t="str">
        <f>IFERROR(X22*kmPerVeh!AA100*kmPerVeh!$AR100,"")</f>
        <v/>
      </c>
      <c r="Y65" t="str">
        <f>IFERROR(Y22*kmPerVeh!AB100*kmPerVeh!$AR100,"")</f>
        <v/>
      </c>
      <c r="Z65" t="str">
        <f>IFERROR(Z22*kmPerVeh!AC100*kmPerVeh!$AR100,"")</f>
        <v/>
      </c>
      <c r="AA65" t="str">
        <f>IFERROR(AA22*kmPerVeh!AD100*kmPerVeh!$AR100,"")</f>
        <v/>
      </c>
      <c r="AB65" t="str">
        <f>IFERROR(AB22*kmPerVeh!AE100*kmPerVeh!$AR100,"")</f>
        <v/>
      </c>
      <c r="AC65" t="str">
        <f>IFERROR(AC22*kmPerVeh!AF100*kmPerVeh!$AR100,"")</f>
        <v/>
      </c>
      <c r="AD65" t="str">
        <f>IFERROR(AD22*kmPerVeh!AG100*kmPerVeh!$AR100,"")</f>
        <v/>
      </c>
      <c r="AE65" t="str">
        <f>IFERROR(AE22*kmPerVeh!AH100*kmPerVeh!$AR100,"")</f>
        <v/>
      </c>
      <c r="AF65">
        <f>IFERROR(AF22*kmPerVeh!AI100*kmPerVeh!$AR100,"")</f>
        <v>0.65153372700000001</v>
      </c>
      <c r="AG65" t="str">
        <f>IFERROR(AG22*kmPerVeh!AJ100*kmPerVeh!$AR100,"")</f>
        <v/>
      </c>
      <c r="AH65" t="str">
        <f>IFERROR(AH22*kmPerVeh!AK100*kmPerVeh!$AR100,"")</f>
        <v/>
      </c>
      <c r="AI65" t="str">
        <f>IFERROR(AI22*kmPerVeh!AL100*kmPerVeh!$AR100,"")</f>
        <v/>
      </c>
      <c r="AJ65" t="str">
        <f>IFERROR(AJ22*kmPerVeh!AM100*kmPerVeh!$AR100,"")</f>
        <v/>
      </c>
      <c r="AK65" t="str">
        <f>IFERROR(AK22*kmPerVeh!AN100*kmPerVeh!$AR100,"")</f>
        <v/>
      </c>
      <c r="AL65" t="str">
        <f>IFERROR(AL22*kmPerVeh!AO100*kmPerVeh!$AR100,"")</f>
        <v/>
      </c>
      <c r="AM65" t="str">
        <f>IFERROR(AM22*kmPerVeh!AP100*kmPerVeh!$AR100,"")</f>
        <v/>
      </c>
      <c r="AN65" t="str">
        <f>IFERROR(AN22*kmPerVeh!AQ100*kmPerVeh!$AR100,"")</f>
        <v/>
      </c>
    </row>
    <row r="66" spans="1:40">
      <c r="A66" t="str">
        <f t="shared" ref="A66:C85" si="1">A23</f>
        <v>TRA_Car_Gas_Exe</v>
      </c>
      <c r="B66" t="str">
        <f t="shared" si="1"/>
        <v>TRAGSLSP95</v>
      </c>
      <c r="C66" t="str">
        <f t="shared" si="1"/>
        <v>TCar</v>
      </c>
      <c r="D66">
        <f>IFERROR(D23*kmPerVeh!G101*kmPerVeh!$AR101,"")</f>
        <v>2.9812261600000003</v>
      </c>
      <c r="E66">
        <f>IFERROR(E23*kmPerVeh!H101*kmPerVeh!$AR101,"")</f>
        <v>1.2327128126</v>
      </c>
      <c r="F66">
        <f>IFERROR(F23*kmPerVeh!I101*kmPerVeh!$AR101,"")</f>
        <v>0.30533185439999999</v>
      </c>
      <c r="G66">
        <f>IFERROR(G23*kmPerVeh!J101*kmPerVeh!$AR101,"")</f>
        <v>12.066633030000002</v>
      </c>
      <c r="H66">
        <f>IFERROR(H23*kmPerVeh!K101*kmPerVeh!$AR101,"")</f>
        <v>0.351409578</v>
      </c>
      <c r="I66">
        <f>IFERROR(I23*kmPerVeh!L101*kmPerVeh!$AR101,"")</f>
        <v>1.2625810899999999</v>
      </c>
      <c r="J66">
        <f>IFERROR(J23*kmPerVeh!M101*kmPerVeh!$AR101,"")</f>
        <v>39.285057495000004</v>
      </c>
      <c r="K66">
        <f>IFERROR(K23*kmPerVeh!N101*kmPerVeh!$AR101,"")</f>
        <v>2.1934737880000004</v>
      </c>
      <c r="L66">
        <f>IFERROR(L23*kmPerVeh!O101*kmPerVeh!$AR101,"")</f>
        <v>0.91726881299999996</v>
      </c>
      <c r="M66">
        <f>IFERROR(M23*kmPerVeh!P101*kmPerVeh!$AR101,"")</f>
        <v>16.132750560000002</v>
      </c>
      <c r="N66">
        <f>IFERROR(N23*kmPerVeh!Q101*kmPerVeh!$AR101,"")</f>
        <v>3.3060848370000002</v>
      </c>
      <c r="O66">
        <f>IFERROR(O23*kmPerVeh!R101*kmPerVeh!$AR101,"")</f>
        <v>6.5072420959999997</v>
      </c>
      <c r="P66">
        <f>IFERROR(P23*kmPerVeh!S101*kmPerVeh!$AR101,"")</f>
        <v>2.2689039187999995</v>
      </c>
      <c r="Q66">
        <f>IFERROR(Q23*kmPerVeh!T101*kmPerVeh!$AR101,"")</f>
        <v>0.31963582200000001</v>
      </c>
      <c r="R66">
        <f>IFERROR(R23*kmPerVeh!U101*kmPerVeh!$AR101,"")</f>
        <v>0.70303542400000008</v>
      </c>
      <c r="S66">
        <f>IFERROR(S23*kmPerVeh!V101*kmPerVeh!$AR101,"")</f>
        <v>2.0407333630000002</v>
      </c>
      <c r="T66">
        <f>IFERROR(T23*kmPerVeh!W101*kmPerVeh!$AR101,"")</f>
        <v>0.39404882399999996</v>
      </c>
      <c r="U66">
        <f>IFERROR(U23*kmPerVeh!X101*kmPerVeh!$AR101,"")</f>
        <v>5.315492388</v>
      </c>
      <c r="V66">
        <f>IFERROR(V23*kmPerVeh!Y101*kmPerVeh!$AR101,"")</f>
        <v>0.81773038879999993</v>
      </c>
      <c r="W66">
        <f>IFERROR(W23*kmPerVeh!Z101*kmPerVeh!$AR101,"")</f>
        <v>1.2016704999999999</v>
      </c>
      <c r="X66">
        <f>IFERROR(X23*kmPerVeh!AA101*kmPerVeh!$AR101,"")</f>
        <v>1.0097169710000002</v>
      </c>
      <c r="Y66">
        <f>IFERROR(Y23*kmPerVeh!AB101*kmPerVeh!$AR101,"")</f>
        <v>7.8338862000000009E-2</v>
      </c>
      <c r="Z66">
        <f>IFERROR(Z23*kmPerVeh!AC101*kmPerVeh!$AR101,"")</f>
        <v>2.6362147199999998E-2</v>
      </c>
      <c r="AA66">
        <f>IFERROR(AA23*kmPerVeh!AD101*kmPerVeh!$AR101,"")</f>
        <v>10.21714708</v>
      </c>
      <c r="AB66">
        <f>IFERROR(AB23*kmPerVeh!AE101*kmPerVeh!$AR101,"")</f>
        <v>4.8215761386000002</v>
      </c>
      <c r="AC66">
        <f>IFERROR(AC23*kmPerVeh!AF101*kmPerVeh!$AR101,"")</f>
        <v>2.3750146015999998</v>
      </c>
      <c r="AD66">
        <f>IFERROR(AD23*kmPerVeh!AG101*kmPerVeh!$AR101,"")</f>
        <v>0.50037292799999999</v>
      </c>
      <c r="AE66">
        <f>IFERROR(AE23*kmPerVeh!AH101*kmPerVeh!$AR101,"")</f>
        <v>0.57126115900000007</v>
      </c>
      <c r="AF66">
        <f>IFERROR(AF23*kmPerVeh!AI101*kmPerVeh!$AR101,"")</f>
        <v>20.415367844000002</v>
      </c>
      <c r="AG66">
        <f>IFERROR(AG23*kmPerVeh!AJ101*kmPerVeh!$AR101,"")</f>
        <v>0.36201905999999995</v>
      </c>
      <c r="AH66">
        <f>IFERROR(AH23*kmPerVeh!AK101*kmPerVeh!$AR101,"")</f>
        <v>0.62432697600000009</v>
      </c>
      <c r="AI66">
        <f>IFERROR(AI23*kmPerVeh!AL101*kmPerVeh!$AR101,"")</f>
        <v>31.349876886000004</v>
      </c>
      <c r="AJ66">
        <f>IFERROR(AJ23*kmPerVeh!AM101*kmPerVeh!$AR101,"")</f>
        <v>7.262295182056995E-2</v>
      </c>
      <c r="AK66">
        <f>IFERROR(AK23*kmPerVeh!AN101*kmPerVeh!$AR101,"")</f>
        <v>0.12931309791965806</v>
      </c>
      <c r="AL66">
        <f>IFERROR(AL23*kmPerVeh!AO101*kmPerVeh!$AR101,"")</f>
        <v>3.5556083969000216E-2</v>
      </c>
      <c r="AM66">
        <f>IFERROR(AM23*kmPerVeh!AP101*kmPerVeh!$AR101,"")</f>
        <v>0.23406710946653977</v>
      </c>
      <c r="AN66">
        <f>IFERROR(AN23*kmPerVeh!AQ101*kmPerVeh!$AR101,"")</f>
        <v>3.5176839785985507E-2</v>
      </c>
    </row>
    <row r="67" spans="1:40">
      <c r="A67" t="str">
        <f t="shared" si="1"/>
        <v>TRA_Car_Gas_Lom</v>
      </c>
      <c r="B67" t="str">
        <f t="shared" si="1"/>
        <v>TRAGSLSP95</v>
      </c>
      <c r="C67" t="str">
        <f t="shared" si="1"/>
        <v>TCar</v>
      </c>
      <c r="D67">
        <f>IFERROR(D24*kmPerVeh!G102*kmPerVeh!$AR102,"")</f>
        <v>7.2843695599999991</v>
      </c>
      <c r="E67">
        <f>IFERROR(E24*kmPerVeh!H102*kmPerVeh!$AR102,"")</f>
        <v>4.1738275220000007</v>
      </c>
      <c r="F67">
        <f>IFERROR(F24*kmPerVeh!I102*kmPerVeh!$AR102,"")</f>
        <v>2.0234241106000002</v>
      </c>
      <c r="G67">
        <f>IFERROR(G24*kmPerVeh!J102*kmPerVeh!$AR102,"")</f>
        <v>14.343206</v>
      </c>
      <c r="H67">
        <f>IFERROR(H24*kmPerVeh!K102*kmPerVeh!$AR102,"")</f>
        <v>2.4668442720000003</v>
      </c>
      <c r="I67">
        <f>IFERROR(I24*kmPerVeh!L102*kmPerVeh!$AR102,"")</f>
        <v>5.9494923699999998</v>
      </c>
      <c r="J67">
        <f>IFERROR(J24*kmPerVeh!M102*kmPerVeh!$AR102,"")</f>
        <v>102.29320781</v>
      </c>
      <c r="K67">
        <f>IFERROR(K24*kmPerVeh!N102*kmPerVeh!$AR102,"")</f>
        <v>9.6977952460000019</v>
      </c>
      <c r="L67">
        <f>IFERROR(L24*kmPerVeh!O102*kmPerVeh!$AR102,"")</f>
        <v>1.9059221800000001</v>
      </c>
      <c r="M67">
        <f>IFERROR(M24*kmPerVeh!P102*kmPerVeh!$AR102,"")</f>
        <v>30.1315158375</v>
      </c>
      <c r="N67">
        <f>IFERROR(N24*kmPerVeh!Q102*kmPerVeh!$AR102,"")</f>
        <v>9.7730934840000003</v>
      </c>
      <c r="O67">
        <f>IFERROR(O24*kmPerVeh!R102*kmPerVeh!$AR102,"")</f>
        <v>29.626545271000001</v>
      </c>
      <c r="P67">
        <f>IFERROR(P24*kmPerVeh!S102*kmPerVeh!$AR102,"")</f>
        <v>11.828895004800003</v>
      </c>
      <c r="Q67">
        <f>IFERROR(Q24*kmPerVeh!T102*kmPerVeh!$AR102,"")</f>
        <v>2.0998832880000005</v>
      </c>
      <c r="R67">
        <f>IFERROR(R24*kmPerVeh!U102*kmPerVeh!$AR102,"")</f>
        <v>4.6602652950000003</v>
      </c>
      <c r="S67">
        <f>IFERROR(S24*kmPerVeh!V102*kmPerVeh!$AR102,"")</f>
        <v>10.851484972000002</v>
      </c>
      <c r="T67">
        <f>IFERROR(T24*kmPerVeh!W102*kmPerVeh!$AR102,"")</f>
        <v>0.92739815699999995</v>
      </c>
      <c r="U67">
        <f>IFERROR(U24*kmPerVeh!X102*kmPerVeh!$AR102,"")</f>
        <v>23.052197281600002</v>
      </c>
      <c r="V67">
        <f>IFERROR(V24*kmPerVeh!Y102*kmPerVeh!$AR102,"")</f>
        <v>1.3523626251</v>
      </c>
      <c r="W67">
        <f>IFERROR(W24*kmPerVeh!Z102*kmPerVeh!$AR102,"")</f>
        <v>1.505673</v>
      </c>
      <c r="X67">
        <f>IFERROR(X24*kmPerVeh!AA102*kmPerVeh!$AR102,"")</f>
        <v>1.8942665279999999</v>
      </c>
      <c r="Y67">
        <f>IFERROR(Y24*kmPerVeh!AB102*kmPerVeh!$AR102,"")</f>
        <v>0.53245415519999995</v>
      </c>
      <c r="Z67">
        <f>IFERROR(Z24*kmPerVeh!AC102*kmPerVeh!$AR102,"")</f>
        <v>0.17597774799999999</v>
      </c>
      <c r="AA67">
        <f>IFERROR(AA24*kmPerVeh!AD102*kmPerVeh!$AR102,"")</f>
        <v>17.772394799999997</v>
      </c>
      <c r="AB67">
        <f>IFERROR(AB24*kmPerVeh!AE102*kmPerVeh!$AR102,"")</f>
        <v>4.198648576000001</v>
      </c>
      <c r="AC67">
        <f>IFERROR(AC24*kmPerVeh!AF102*kmPerVeh!$AR102,"")</f>
        <v>14.299111254800001</v>
      </c>
      <c r="AD67">
        <f>IFERROR(AD24*kmPerVeh!AG102*kmPerVeh!$AR102,"")</f>
        <v>2.559761672</v>
      </c>
      <c r="AE67">
        <f>IFERROR(AE24*kmPerVeh!AH102*kmPerVeh!$AR102,"")</f>
        <v>3.7053508972999993</v>
      </c>
      <c r="AF67">
        <f>IFERROR(AF24*kmPerVeh!AI102*kmPerVeh!$AR102,"")</f>
        <v>12.030554950000003</v>
      </c>
      <c r="AG67">
        <f>IFERROR(AG24*kmPerVeh!AJ102*kmPerVeh!$AR102,"")</f>
        <v>2.9895596639999997</v>
      </c>
      <c r="AH67">
        <f>IFERROR(AH24*kmPerVeh!AK102*kmPerVeh!$AR102,"")</f>
        <v>1.9075994182000002</v>
      </c>
      <c r="AI67">
        <f>IFERROR(AI24*kmPerVeh!AL102*kmPerVeh!$AR102,"")</f>
        <v>83.043248102999996</v>
      </c>
      <c r="AJ67">
        <f>IFERROR(AJ24*kmPerVeh!AM102*kmPerVeh!$AR102,"")</f>
        <v>0.37861862060625007</v>
      </c>
      <c r="AK67">
        <f>IFERROR(AK24*kmPerVeh!AN102*kmPerVeh!$AR102,"")</f>
        <v>0.8495368621136512</v>
      </c>
      <c r="AL67">
        <f>IFERROR(AL24*kmPerVeh!AO102*kmPerVeh!$AR102,"")</f>
        <v>0.18537108626159954</v>
      </c>
      <c r="AM67">
        <f>IFERROR(AM24*kmPerVeh!AP102*kmPerVeh!$AR102,"")</f>
        <v>1.5377300590521843</v>
      </c>
      <c r="AN67">
        <f>IFERROR(AN24*kmPerVeh!AQ102*kmPerVeh!$AR102,"")</f>
        <v>0.23109818395525292</v>
      </c>
    </row>
    <row r="68" spans="1:40">
      <c r="A68" t="str">
        <f t="shared" si="1"/>
        <v>TRA_Car_Gas_Sma</v>
      </c>
      <c r="B68" t="str">
        <f t="shared" si="1"/>
        <v>TRAGSLSP95</v>
      </c>
      <c r="C68" t="str">
        <f t="shared" si="1"/>
        <v>TCar</v>
      </c>
      <c r="D68">
        <f>IFERROR(D25*kmPerVeh!G103*kmPerVeh!$AR103,"")</f>
        <v>15.20369518</v>
      </c>
      <c r="E68">
        <f>IFERROR(E25*kmPerVeh!H103*kmPerVeh!$AR103,"")</f>
        <v>13.463777556000002</v>
      </c>
      <c r="F68">
        <f>IFERROR(F25*kmPerVeh!I103*kmPerVeh!$AR103,"")</f>
        <v>5.5615246455000005</v>
      </c>
      <c r="G68">
        <f>IFERROR(G25*kmPerVeh!J103*kmPerVeh!$AR103,"")</f>
        <v>10.769764643</v>
      </c>
      <c r="H68">
        <f>IFERROR(H25*kmPerVeh!K103*kmPerVeh!$AR103,"")</f>
        <v>2.365018353</v>
      </c>
      <c r="I68">
        <f>IFERROR(I25*kmPerVeh!L103*kmPerVeh!$AR103,"")</f>
        <v>19.174964467499997</v>
      </c>
      <c r="J68">
        <f>IFERROR(J25*kmPerVeh!M103*kmPerVeh!$AR103,"")</f>
        <v>121.05219954750001</v>
      </c>
      <c r="K68">
        <f>IFERROR(K25*kmPerVeh!N103*kmPerVeh!$AR103,"")</f>
        <v>9.3460297220000008</v>
      </c>
      <c r="L68">
        <f>IFERROR(L25*kmPerVeh!O103*kmPerVeh!$AR103,"")</f>
        <v>0.86834196000000008</v>
      </c>
      <c r="M68">
        <f>IFERROR(M25*kmPerVeh!P103*kmPerVeh!$AR103,"")</f>
        <v>26.079394935999996</v>
      </c>
      <c r="N68">
        <f>IFERROR(N25*kmPerVeh!Q103*kmPerVeh!$AR103,"")</f>
        <v>6.908118032</v>
      </c>
      <c r="O68">
        <f>IFERROR(O25*kmPerVeh!R103*kmPerVeh!$AR103,"")</f>
        <v>82.966702806399994</v>
      </c>
      <c r="P68">
        <f>IFERROR(P25*kmPerVeh!S103*kmPerVeh!$AR103,"")</f>
        <v>20.105574546</v>
      </c>
      <c r="Q68">
        <f>IFERROR(Q25*kmPerVeh!T103*kmPerVeh!$AR103,"")</f>
        <v>7.5933462600000006</v>
      </c>
      <c r="R68">
        <f>IFERROR(R25*kmPerVeh!U103*kmPerVeh!$AR103,"")</f>
        <v>16.549033705599999</v>
      </c>
      <c r="S68">
        <f>IFERROR(S25*kmPerVeh!V103*kmPerVeh!$AR103,"")</f>
        <v>7.9784721219999994</v>
      </c>
      <c r="T68">
        <f>IFERROR(T25*kmPerVeh!W103*kmPerVeh!$AR103,"")</f>
        <v>0.45726711200000003</v>
      </c>
      <c r="U68">
        <f>IFERROR(U25*kmPerVeh!X103*kmPerVeh!$AR103,"")</f>
        <v>114.652158242</v>
      </c>
      <c r="V68">
        <f>IFERROR(V25*kmPerVeh!Y103*kmPerVeh!$AR103,"")</f>
        <v>1.9026453100000003</v>
      </c>
      <c r="W68">
        <f>IFERROR(W25*kmPerVeh!Z103*kmPerVeh!$AR103,"")</f>
        <v>1.984245788</v>
      </c>
      <c r="X68">
        <f>IFERROR(X25*kmPerVeh!AA103*kmPerVeh!$AR103,"")</f>
        <v>0.74966440499999998</v>
      </c>
      <c r="Y68">
        <f>IFERROR(Y25*kmPerVeh!AB103*kmPerVeh!$AR103,"")</f>
        <v>1.2709348167999999</v>
      </c>
      <c r="Z68">
        <f>IFERROR(Z25*kmPerVeh!AC103*kmPerVeh!$AR103,"")</f>
        <v>1.1117987380000003</v>
      </c>
      <c r="AA68">
        <f>IFERROR(AA25*kmPerVeh!AD103*kmPerVeh!$AR103,"")</f>
        <v>29.508737799999999</v>
      </c>
      <c r="AB68">
        <f>IFERROR(AB25*kmPerVeh!AE103*kmPerVeh!$AR103,"")</f>
        <v>4.5656135307000003</v>
      </c>
      <c r="AC68">
        <f>IFERROR(AC25*kmPerVeh!AF103*kmPerVeh!$AR103,"")</f>
        <v>40.851893062400002</v>
      </c>
      <c r="AD68">
        <f>IFERROR(AD25*kmPerVeh!AG103*kmPerVeh!$AR103,"")</f>
        <v>21.822104822000004</v>
      </c>
      <c r="AE68">
        <f>IFERROR(AE25*kmPerVeh!AH103*kmPerVeh!$AR103,"")</f>
        <v>13.553123707200003</v>
      </c>
      <c r="AF68">
        <f>IFERROR(AF25*kmPerVeh!AI103*kmPerVeh!$AR103,"")</f>
        <v>6.3399492309999994</v>
      </c>
      <c r="AG68">
        <f>IFERROR(AG25*kmPerVeh!AJ103*kmPerVeh!$AR103,"")</f>
        <v>5.257828066000001</v>
      </c>
      <c r="AH68">
        <f>IFERROR(AH25*kmPerVeh!AK103*kmPerVeh!$AR103,"")</f>
        <v>6.9770819874000001</v>
      </c>
      <c r="AI68">
        <f>IFERROR(AI25*kmPerVeh!AL103*kmPerVeh!$AR103,"")</f>
        <v>117.75293140200002</v>
      </c>
      <c r="AJ68">
        <f>IFERROR(AJ25*kmPerVeh!AM103*kmPerVeh!$AR103,"")</f>
        <v>0.64353812406092592</v>
      </c>
      <c r="AK68">
        <f>IFERROR(AK25*kmPerVeh!AN103*kmPerVeh!$AR103,"")</f>
        <v>3.0719933776923449</v>
      </c>
      <c r="AL68">
        <f>IFERROR(AL25*kmPerVeh!AO103*kmPerVeh!$AR103,"")</f>
        <v>0.31507526205898562</v>
      </c>
      <c r="AM68">
        <f>IFERROR(AM25*kmPerVeh!AP103*kmPerVeh!$AR103,"")</f>
        <v>5.5605551315733308</v>
      </c>
      <c r="AN68">
        <f>IFERROR(AN25*kmPerVeh!AQ103*kmPerVeh!$AR103,"")</f>
        <v>0.83566955404495391</v>
      </c>
    </row>
    <row r="69" spans="1:40">
      <c r="A69" t="str">
        <f t="shared" si="1"/>
        <v>TRA_Car_Gas_Upm</v>
      </c>
      <c r="B69" t="str">
        <f t="shared" si="1"/>
        <v>TRAGSLSP95</v>
      </c>
      <c r="C69" t="str">
        <f t="shared" si="1"/>
        <v>TCar</v>
      </c>
      <c r="D69">
        <f>IFERROR(D26*kmPerVeh!G104*kmPerVeh!$AR104,"")</f>
        <v>3.2427998070000004</v>
      </c>
      <c r="E69">
        <f>IFERROR(E26*kmPerVeh!H104*kmPerVeh!$AR104,"")</f>
        <v>1.774776307</v>
      </c>
      <c r="F69">
        <f>IFERROR(F26*kmPerVeh!I104*kmPerVeh!$AR104,"")</f>
        <v>0.91856313960000013</v>
      </c>
      <c r="G69">
        <f>IFERROR(G26*kmPerVeh!J104*kmPerVeh!$AR104,"")</f>
        <v>6.307374888</v>
      </c>
      <c r="H69">
        <f>IFERROR(H26*kmPerVeh!K104*kmPerVeh!$AR104,"")</f>
        <v>1.0703033640000001</v>
      </c>
      <c r="I69">
        <f>IFERROR(I26*kmPerVeh!L104*kmPerVeh!$AR104,"")</f>
        <v>2.6961892600000001</v>
      </c>
      <c r="J69">
        <f>IFERROR(J26*kmPerVeh!M104*kmPerVeh!$AR104,"")</f>
        <v>46.828946640000012</v>
      </c>
      <c r="K69">
        <f>IFERROR(K26*kmPerVeh!N104*kmPerVeh!$AR104,"")</f>
        <v>4.3396205440000006</v>
      </c>
      <c r="L69">
        <f>IFERROR(L26*kmPerVeh!O104*kmPerVeh!$AR104,"")</f>
        <v>0.89196520800000001</v>
      </c>
      <c r="M69">
        <f>IFERROR(M26*kmPerVeh!P104*kmPerVeh!$AR104,"")</f>
        <v>11.755788442000002</v>
      </c>
      <c r="N69">
        <f>IFERROR(N26*kmPerVeh!Q104*kmPerVeh!$AR104,"")</f>
        <v>4.3699544279999989</v>
      </c>
      <c r="O69">
        <f>IFERROR(O26*kmPerVeh!R104*kmPerVeh!$AR104,"")</f>
        <v>13.852590512000001</v>
      </c>
      <c r="P69">
        <f>IFERROR(P26*kmPerVeh!S104*kmPerVeh!$AR104,"")</f>
        <v>4.6616022180000005</v>
      </c>
      <c r="Q69">
        <f>IFERROR(Q26*kmPerVeh!T104*kmPerVeh!$AR104,"")</f>
        <v>0.90346585000000013</v>
      </c>
      <c r="R69">
        <f>IFERROR(R26*kmPerVeh!U104*kmPerVeh!$AR104,"")</f>
        <v>2.0530349999999999</v>
      </c>
      <c r="S69">
        <f>IFERROR(S26*kmPerVeh!V104*kmPerVeh!$AR104,"")</f>
        <v>4.6754493800000008</v>
      </c>
      <c r="T69">
        <f>IFERROR(T26*kmPerVeh!W104*kmPerVeh!$AR104,"")</f>
        <v>0.42058268800000004</v>
      </c>
      <c r="U69">
        <f>IFERROR(U26*kmPerVeh!X104*kmPerVeh!$AR104,"")</f>
        <v>9.7066814000000008</v>
      </c>
      <c r="V69">
        <f>IFERROR(V26*kmPerVeh!Y104*kmPerVeh!$AR104,"")</f>
        <v>0.60165912100000007</v>
      </c>
      <c r="W69">
        <f>IFERROR(W26*kmPerVeh!Z104*kmPerVeh!$AR104,"")</f>
        <v>0.65201266800000013</v>
      </c>
      <c r="X69">
        <f>IFERROR(X26*kmPerVeh!AA104*kmPerVeh!$AR104,"")</f>
        <v>0.82404630000000001</v>
      </c>
      <c r="Y69">
        <f>IFERROR(Y26*kmPerVeh!AB104*kmPerVeh!$AR104,"")</f>
        <v>0.24260161560000001</v>
      </c>
      <c r="Z69">
        <f>IFERROR(Z26*kmPerVeh!AC104*kmPerVeh!$AR104,"")</f>
        <v>7.5699481400000018E-2</v>
      </c>
      <c r="AA69">
        <f>IFERROR(AA26*kmPerVeh!AD104*kmPerVeh!$AR104,"")</f>
        <v>8.0218296899999988</v>
      </c>
      <c r="AB69">
        <f>IFERROR(AB26*kmPerVeh!AE104*kmPerVeh!$AR104,"")</f>
        <v>2.2698072320000002</v>
      </c>
      <c r="AC69">
        <f>IFERROR(AC26*kmPerVeh!AF104*kmPerVeh!$AR104,"")</f>
        <v>6.2883157530000009</v>
      </c>
      <c r="AD69">
        <f>IFERROR(AD26*kmPerVeh!AG104*kmPerVeh!$AR104,"")</f>
        <v>1.1471911110000002</v>
      </c>
      <c r="AE69">
        <f>IFERROR(AE26*kmPerVeh!AH104*kmPerVeh!$AR104,"")</f>
        <v>1.6499931083999999</v>
      </c>
      <c r="AF69">
        <f>IFERROR(AF26*kmPerVeh!AI104*kmPerVeh!$AR104,"")</f>
        <v>5.4569399600000006</v>
      </c>
      <c r="AG69">
        <f>IFERROR(AG26*kmPerVeh!AJ104*kmPerVeh!$AR104,"")</f>
        <v>1.2017583059999999</v>
      </c>
      <c r="AH69">
        <f>IFERROR(AH26*kmPerVeh!AK104*kmPerVeh!$AR104,"")</f>
        <v>0.82662211530000007</v>
      </c>
      <c r="AI69">
        <f>IFERROR(AI26*kmPerVeh!AL104*kmPerVeh!$AR104,"")</f>
        <v>39.882000273999999</v>
      </c>
      <c r="AJ69">
        <f>IFERROR(AJ26*kmPerVeh!AM104*kmPerVeh!$AR104,"")</f>
        <v>0.14920830735905555</v>
      </c>
      <c r="AK69">
        <f>IFERROR(AK26*kmPerVeh!AN104*kmPerVeh!$AR104,"")</f>
        <v>0.36550962028316436</v>
      </c>
      <c r="AL69">
        <f>IFERROR(AL26*kmPerVeh!AO104*kmPerVeh!$AR104,"")</f>
        <v>7.3052154619640403E-2</v>
      </c>
      <c r="AM69">
        <f>IFERROR(AM26*kmPerVeh!AP104*kmPerVeh!$AR104,"")</f>
        <v>0.66160181511579885</v>
      </c>
      <c r="AN69">
        <f>IFERROR(AN26*kmPerVeh!AQ104*kmPerVeh!$AR104,"")</f>
        <v>9.9429010361545833E-2</v>
      </c>
    </row>
    <row r="70" spans="1:40">
      <c r="A70" t="str">
        <f t="shared" si="1"/>
        <v>TRA_Car_Lpg_Exe</v>
      </c>
      <c r="B70" t="str">
        <f t="shared" si="1"/>
        <v>TRALPG</v>
      </c>
      <c r="C70" t="str">
        <f t="shared" si="1"/>
        <v>TCar</v>
      </c>
      <c r="D70" t="str">
        <f>IFERROR(D27*kmPerVeh!G105*kmPerVeh!$AR105,"")</f>
        <v/>
      </c>
      <c r="E70">
        <f>IFERROR(E27*kmPerVeh!H105*kmPerVeh!$AR105,"")</f>
        <v>0.11881561700000003</v>
      </c>
      <c r="F70">
        <f>IFERROR(F27*kmPerVeh!I105*kmPerVeh!$AR105,"")</f>
        <v>0.74700981</v>
      </c>
      <c r="G70" t="str">
        <f>IFERROR(G27*kmPerVeh!J105*kmPerVeh!$AR105,"")</f>
        <v/>
      </c>
      <c r="H70" t="str">
        <f>IFERROR(H27*kmPerVeh!K105*kmPerVeh!$AR105,"")</f>
        <v/>
      </c>
      <c r="I70" t="str">
        <f>IFERROR(I27*kmPerVeh!L105*kmPerVeh!$AR105,"")</f>
        <v/>
      </c>
      <c r="J70">
        <f>IFERROR(J27*kmPerVeh!M105*kmPerVeh!$AR105,"")</f>
        <v>1.2132561589999999</v>
      </c>
      <c r="K70">
        <f>IFERROR(K27*kmPerVeh!N105*kmPerVeh!$AR105,"")</f>
        <v>4.5691027300931867E-5</v>
      </c>
      <c r="L70" t="str">
        <f>IFERROR(L27*kmPerVeh!O105*kmPerVeh!$AR105,"")</f>
        <v/>
      </c>
      <c r="M70" t="str">
        <f>IFERROR(M27*kmPerVeh!P105*kmPerVeh!$AR105,"")</f>
        <v/>
      </c>
      <c r="N70" t="str">
        <f>IFERROR(N27*kmPerVeh!Q105*kmPerVeh!$AR105,"")</f>
        <v/>
      </c>
      <c r="O70">
        <f>IFERROR(O27*kmPerVeh!R105*kmPerVeh!$AR105,"")</f>
        <v>0.26277792900000002</v>
      </c>
      <c r="P70">
        <f>IFERROR(P27*kmPerVeh!S105*kmPerVeh!$AR105,"")</f>
        <v>0.15912875000000001</v>
      </c>
      <c r="Q70">
        <f>IFERROR(Q27*kmPerVeh!T105*kmPerVeh!$AR105,"")</f>
        <v>0.157144428</v>
      </c>
      <c r="R70">
        <f>IFERROR(R27*kmPerVeh!U105*kmPerVeh!$AR105,"")</f>
        <v>6.502405E-2</v>
      </c>
      <c r="S70">
        <f>IFERROR(S27*kmPerVeh!V105*kmPerVeh!$AR105,"")</f>
        <v>1.2745080000000001E-2</v>
      </c>
      <c r="T70" t="str">
        <f>IFERROR(T27*kmPerVeh!W105*kmPerVeh!$AR105,"")</f>
        <v/>
      </c>
      <c r="U70">
        <f>IFERROR(U27*kmPerVeh!X105*kmPerVeh!$AR105,"")</f>
        <v>2.2872468600000002</v>
      </c>
      <c r="V70" t="str">
        <f>IFERROR(V27*kmPerVeh!Y105*kmPerVeh!$AR105,"")</f>
        <v/>
      </c>
      <c r="W70" t="str">
        <f>IFERROR(W27*kmPerVeh!Z105*kmPerVeh!$AR105,"")</f>
        <v/>
      </c>
      <c r="X70">
        <f>IFERROR(X27*kmPerVeh!AA105*kmPerVeh!$AR105,"")</f>
        <v>4.9427289000000006E-2</v>
      </c>
      <c r="Y70" t="str">
        <f>IFERROR(Y27*kmPerVeh!AB105*kmPerVeh!$AR105,"")</f>
        <v/>
      </c>
      <c r="Z70" t="str">
        <f>IFERROR(Z27*kmPerVeh!AC105*kmPerVeh!$AR105,"")</f>
        <v/>
      </c>
      <c r="AA70">
        <f>IFERROR(AA27*kmPerVeh!AD105*kmPerVeh!$AR105,"")</f>
        <v>0.56108135700000006</v>
      </c>
      <c r="AB70" t="str">
        <f>IFERROR(AB27*kmPerVeh!AE105*kmPerVeh!$AR105,"")</f>
        <v/>
      </c>
      <c r="AC70">
        <f>IFERROR(AC27*kmPerVeh!AF105*kmPerVeh!$AR105,"")</f>
        <v>3.6347744959999999</v>
      </c>
      <c r="AD70">
        <f>IFERROR(AD27*kmPerVeh!AG105*kmPerVeh!$AR105,"")</f>
        <v>6.3931920000000003E-2</v>
      </c>
      <c r="AE70">
        <f>IFERROR(AE27*kmPerVeh!AH105*kmPerVeh!$AR105,"")</f>
        <v>3.9583053900000005E-2</v>
      </c>
      <c r="AF70" t="str">
        <f>IFERROR(AF27*kmPerVeh!AI105*kmPerVeh!$AR105,"")</f>
        <v/>
      </c>
      <c r="AG70" t="str">
        <f>IFERROR(AG27*kmPerVeh!AJ105*kmPerVeh!$AR105,"")</f>
        <v/>
      </c>
      <c r="AH70">
        <f>IFERROR(AH27*kmPerVeh!AK105*kmPerVeh!$AR105,"")</f>
        <v>6.7687072200000004E-2</v>
      </c>
      <c r="AI70">
        <f>IFERROR(AI27*kmPerVeh!AL105*kmPerVeh!$AR105,"")</f>
        <v>0.137976344</v>
      </c>
      <c r="AJ70">
        <f>IFERROR(AJ27*kmPerVeh!AM105*kmPerVeh!$AR105,"")</f>
        <v>0</v>
      </c>
      <c r="AK70">
        <f>IFERROR(AK27*kmPerVeh!AN105*kmPerVeh!$AR105,"")</f>
        <v>0</v>
      </c>
      <c r="AL70">
        <f>IFERROR(AL27*kmPerVeh!AO105*kmPerVeh!$AR105,"")</f>
        <v>0</v>
      </c>
      <c r="AM70">
        <f>IFERROR(AM27*kmPerVeh!AP105*kmPerVeh!$AR105,"")</f>
        <v>0.80505234299730799</v>
      </c>
      <c r="AN70">
        <f>IFERROR(AN27*kmPerVeh!AQ105*kmPerVeh!$AR105,"")</f>
        <v>3.151860719278559E-2</v>
      </c>
    </row>
    <row r="71" spans="1:40">
      <c r="A71" t="str">
        <f t="shared" si="1"/>
        <v>TRA_Car_Lpg_Lom</v>
      </c>
      <c r="B71" t="str">
        <f t="shared" si="1"/>
        <v>TRALPG</v>
      </c>
      <c r="C71" t="str">
        <f t="shared" si="1"/>
        <v>TCar</v>
      </c>
      <c r="D71" t="str">
        <f>IFERROR(D28*kmPerVeh!G106*kmPerVeh!$AR106,"")</f>
        <v/>
      </c>
      <c r="E71">
        <f>IFERROR(E28*kmPerVeh!H106*kmPerVeh!$AR106,"")</f>
        <v>0.30855976799999996</v>
      </c>
      <c r="F71">
        <f>IFERROR(F28*kmPerVeh!I106*kmPerVeh!$AR106,"")</f>
        <v>1.941438972</v>
      </c>
      <c r="G71" t="str">
        <f>IFERROR(G28*kmPerVeh!J106*kmPerVeh!$AR106,"")</f>
        <v/>
      </c>
      <c r="H71" t="str">
        <f>IFERROR(H28*kmPerVeh!K106*kmPerVeh!$AR106,"")</f>
        <v/>
      </c>
      <c r="I71" t="str">
        <f>IFERROR(I28*kmPerVeh!L106*kmPerVeh!$AR106,"")</f>
        <v/>
      </c>
      <c r="J71">
        <f>IFERROR(J28*kmPerVeh!M106*kmPerVeh!$AR106,"")</f>
        <v>3.1302560520000005</v>
      </c>
      <c r="K71">
        <f>IFERROR(K28*kmPerVeh!N106*kmPerVeh!$AR106,"")</f>
        <v>1.132058367123402E-4</v>
      </c>
      <c r="L71" t="str">
        <f>IFERROR(L28*kmPerVeh!O106*kmPerVeh!$AR106,"")</f>
        <v/>
      </c>
      <c r="M71" t="str">
        <f>IFERROR(M28*kmPerVeh!P106*kmPerVeh!$AR106,"")</f>
        <v/>
      </c>
      <c r="N71" t="str">
        <f>IFERROR(N28*kmPerVeh!Q106*kmPerVeh!$AR106,"")</f>
        <v/>
      </c>
      <c r="O71">
        <f>IFERROR(O28*kmPerVeh!R106*kmPerVeh!$AR106,"")</f>
        <v>0.72198343860000014</v>
      </c>
      <c r="P71">
        <f>IFERROR(P28*kmPerVeh!S106*kmPerVeh!$AR106,"")</f>
        <v>0.27020840000000002</v>
      </c>
      <c r="Q71">
        <f>IFERROR(Q28*kmPerVeh!T106*kmPerVeh!$AR106,"")</f>
        <v>0.40871968200000008</v>
      </c>
      <c r="R71">
        <f>IFERROR(R28*kmPerVeh!U106*kmPerVeh!$AR106,"")</f>
        <v>0.17006290000000002</v>
      </c>
      <c r="S71">
        <f>IFERROR(S28*kmPerVeh!V106*kmPerVeh!$AR106,"")</f>
        <v>1.1165350000000001E-2</v>
      </c>
      <c r="T71" t="str">
        <f>IFERROR(T28*kmPerVeh!W106*kmPerVeh!$AR106,"")</f>
        <v/>
      </c>
      <c r="U71">
        <f>IFERROR(U28*kmPerVeh!X106*kmPerVeh!$AR106,"")</f>
        <v>6.6068095365000001</v>
      </c>
      <c r="V71" t="str">
        <f>IFERROR(V28*kmPerVeh!Y106*kmPerVeh!$AR106,"")</f>
        <v/>
      </c>
      <c r="W71" t="str">
        <f>IFERROR(W28*kmPerVeh!Z106*kmPerVeh!$AR106,"")</f>
        <v/>
      </c>
      <c r="X71">
        <f>IFERROR(X28*kmPerVeh!AA106*kmPerVeh!$AR106,"")</f>
        <v>0.12855736200000001</v>
      </c>
      <c r="Y71" t="str">
        <f>IFERROR(Y28*kmPerVeh!AB106*kmPerVeh!$AR106,"")</f>
        <v/>
      </c>
      <c r="Z71" t="str">
        <f>IFERROR(Z28*kmPerVeh!AC106*kmPerVeh!$AR106,"")</f>
        <v/>
      </c>
      <c r="AA71">
        <f>IFERROR(AA28*kmPerVeh!AD106*kmPerVeh!$AR106,"")</f>
        <v>1.4581941700000001</v>
      </c>
      <c r="AB71" t="str">
        <f>IFERROR(AB28*kmPerVeh!AE106*kmPerVeh!$AR106,"")</f>
        <v/>
      </c>
      <c r="AC71">
        <f>IFERROR(AC28*kmPerVeh!AF106*kmPerVeh!$AR106,"")</f>
        <v>9.4486138720000028</v>
      </c>
      <c r="AD71">
        <f>IFERROR(AD28*kmPerVeh!AG106*kmPerVeh!$AR106,"")</f>
        <v>0.164384272</v>
      </c>
      <c r="AE71">
        <f>IFERROR(AE28*kmPerVeh!AH106*kmPerVeh!$AR106,"")</f>
        <v>0.1029104973</v>
      </c>
      <c r="AF71" t="str">
        <f>IFERROR(AF28*kmPerVeh!AI106*kmPerVeh!$AR106,"")</f>
        <v/>
      </c>
      <c r="AG71" t="str">
        <f>IFERROR(AG28*kmPerVeh!AJ106*kmPerVeh!$AR106,"")</f>
        <v/>
      </c>
      <c r="AH71">
        <f>IFERROR(AH28*kmPerVeh!AK106*kmPerVeh!$AR106,"")</f>
        <v>0.1759130142</v>
      </c>
      <c r="AI71">
        <f>IFERROR(AI28*kmPerVeh!AL106*kmPerVeh!$AR106,"")</f>
        <v>0.32842402500000001</v>
      </c>
      <c r="AJ71">
        <f>IFERROR(AJ28*kmPerVeh!AM106*kmPerVeh!$AR106,"")</f>
        <v>0</v>
      </c>
      <c r="AK71">
        <f>IFERROR(AK28*kmPerVeh!AN106*kmPerVeh!$AR106,"")</f>
        <v>0</v>
      </c>
      <c r="AL71">
        <f>IFERROR(AL28*kmPerVeh!AO106*kmPerVeh!$AR106,"")</f>
        <v>0</v>
      </c>
      <c r="AM71">
        <f>IFERROR(AM28*kmPerVeh!AP106*kmPerVeh!$AR106,"")</f>
        <v>2.0938746719241914</v>
      </c>
      <c r="AN71">
        <f>IFERROR(AN28*kmPerVeh!AQ106*kmPerVeh!$AR106,"")</f>
        <v>8.1977294854630414E-2</v>
      </c>
    </row>
    <row r="72" spans="1:40">
      <c r="A72" t="str">
        <f t="shared" si="1"/>
        <v>TRA_Car_Lpg_Sma</v>
      </c>
      <c r="B72" t="str">
        <f t="shared" si="1"/>
        <v>TRALPG</v>
      </c>
      <c r="C72" t="str">
        <f t="shared" si="1"/>
        <v>TCar</v>
      </c>
      <c r="D72" t="str">
        <f>IFERROR(D29*kmPerVeh!G107*kmPerVeh!$AR107,"")</f>
        <v/>
      </c>
      <c r="E72">
        <f>IFERROR(E29*kmPerVeh!H107*kmPerVeh!$AR107,"")</f>
        <v>0.30028350799999998</v>
      </c>
      <c r="F72">
        <f>IFERROR(F29*kmPerVeh!I107*kmPerVeh!$AR107,"")</f>
        <v>1.8967083600000001</v>
      </c>
      <c r="G72" t="str">
        <f>IFERROR(G29*kmPerVeh!J107*kmPerVeh!$AR107,"")</f>
        <v/>
      </c>
      <c r="H72" t="str">
        <f>IFERROR(H29*kmPerVeh!K107*kmPerVeh!$AR107,"")</f>
        <v/>
      </c>
      <c r="I72" t="str">
        <f>IFERROR(I29*kmPerVeh!L107*kmPerVeh!$AR107,"")</f>
        <v/>
      </c>
      <c r="J72">
        <f>IFERROR(J29*kmPerVeh!M107*kmPerVeh!$AR107,"")</f>
        <v>3.0442268160000006</v>
      </c>
      <c r="K72">
        <f>IFERROR(K29*kmPerVeh!N107*kmPerVeh!$AR107,"")</f>
        <v>1.0551627989019241E-4</v>
      </c>
      <c r="L72" t="str">
        <f>IFERROR(L29*kmPerVeh!O107*kmPerVeh!$AR107,"")</f>
        <v/>
      </c>
      <c r="M72" t="str">
        <f>IFERROR(M29*kmPerVeh!P107*kmPerVeh!$AR107,"")</f>
        <v/>
      </c>
      <c r="N72" t="str">
        <f>IFERROR(N29*kmPerVeh!Q107*kmPerVeh!$AR107,"")</f>
        <v/>
      </c>
      <c r="O72">
        <f>IFERROR(O29*kmPerVeh!R107*kmPerVeh!$AR107,"")</f>
        <v>0.71941674840000014</v>
      </c>
      <c r="P72">
        <f>IFERROR(P29*kmPerVeh!S107*kmPerVeh!$AR107,"")</f>
        <v>0.16575253199999998</v>
      </c>
      <c r="Q72">
        <f>IFERROR(Q29*kmPerVeh!T107*kmPerVeh!$AR107,"")</f>
        <v>0.39910840200000003</v>
      </c>
      <c r="R72">
        <f>IFERROR(R29*kmPerVeh!U107*kmPerVeh!$AR107,"")</f>
        <v>0.16606142000000002</v>
      </c>
      <c r="S72">
        <f>IFERROR(S29*kmPerVeh!V107*kmPerVeh!$AR107,"")</f>
        <v>3.8860300000000004E-3</v>
      </c>
      <c r="T72" t="str">
        <f>IFERROR(T29*kmPerVeh!W107*kmPerVeh!$AR107,"")</f>
        <v/>
      </c>
      <c r="U72">
        <f>IFERROR(U29*kmPerVeh!X107*kmPerVeh!$AR107,"")</f>
        <v>8.3032391400000005</v>
      </c>
      <c r="V72" t="str">
        <f>IFERROR(V29*kmPerVeh!Y107*kmPerVeh!$AR107,"")</f>
        <v/>
      </c>
      <c r="W72" t="str">
        <f>IFERROR(W29*kmPerVeh!Z107*kmPerVeh!$AR107,"")</f>
        <v/>
      </c>
      <c r="X72">
        <f>IFERROR(X29*kmPerVeh!AA107*kmPerVeh!$AR107,"")</f>
        <v>0.12554067300000002</v>
      </c>
      <c r="Y72" t="str">
        <f>IFERROR(Y29*kmPerVeh!AB107*kmPerVeh!$AR107,"")</f>
        <v/>
      </c>
      <c r="Z72" t="str">
        <f>IFERROR(Z29*kmPerVeh!AC107*kmPerVeh!$AR107,"")</f>
        <v/>
      </c>
      <c r="AA72">
        <f>IFERROR(AA29*kmPerVeh!AD107*kmPerVeh!$AR107,"")</f>
        <v>1.4254069039999999</v>
      </c>
      <c r="AB72" t="str">
        <f>IFERROR(AB29*kmPerVeh!AE107*kmPerVeh!$AR107,"")</f>
        <v/>
      </c>
      <c r="AC72">
        <f>IFERROR(AC29*kmPerVeh!AF107*kmPerVeh!$AR107,"")</f>
        <v>9.2273862920000003</v>
      </c>
      <c r="AD72">
        <f>IFERROR(AD29*kmPerVeh!AG107*kmPerVeh!$AR107,"")</f>
        <v>0.15369306600000002</v>
      </c>
      <c r="AE72">
        <f>IFERROR(AE29*kmPerVeh!AH107*kmPerVeh!$AR107,"")</f>
        <v>0.10050204060000001</v>
      </c>
      <c r="AF72" t="str">
        <f>IFERROR(AF29*kmPerVeh!AI107*kmPerVeh!$AR107,"")</f>
        <v/>
      </c>
      <c r="AG72" t="str">
        <f>IFERROR(AG29*kmPerVeh!AJ107*kmPerVeh!$AR107,"")</f>
        <v/>
      </c>
      <c r="AH72">
        <f>IFERROR(AH29*kmPerVeh!AK107*kmPerVeh!$AR107,"")</f>
        <v>0.17178575370000002</v>
      </c>
      <c r="AI72">
        <f>IFERROR(AI29*kmPerVeh!AL107*kmPerVeh!$AR107,"")</f>
        <v>0.269881064</v>
      </c>
      <c r="AJ72">
        <f>IFERROR(AJ29*kmPerVeh!AM107*kmPerVeh!$AR107,"")</f>
        <v>0</v>
      </c>
      <c r="AK72">
        <f>IFERROR(AK29*kmPerVeh!AN107*kmPerVeh!$AR107,"")</f>
        <v>0</v>
      </c>
      <c r="AL72">
        <f>IFERROR(AL29*kmPerVeh!AO107*kmPerVeh!$AR107,"")</f>
        <v>0</v>
      </c>
      <c r="AM72">
        <f>IFERROR(AM29*kmPerVeh!AP107*kmPerVeh!$AR107,"")</f>
        <v>2.0446359965115115</v>
      </c>
      <c r="AN72">
        <f>IFERROR(AN29*kmPerVeh!AQ107*kmPerVeh!$AR107,"")</f>
        <v>8.0049551295438628E-2</v>
      </c>
    </row>
    <row r="73" spans="1:40">
      <c r="A73" t="str">
        <f t="shared" si="1"/>
        <v>TRA_Car_Lpg_Upm</v>
      </c>
      <c r="B73" t="str">
        <f t="shared" si="1"/>
        <v>TRALPG</v>
      </c>
      <c r="C73" t="str">
        <f t="shared" si="1"/>
        <v>TCar</v>
      </c>
      <c r="D73" t="str">
        <f>IFERROR(D30*kmPerVeh!G108*kmPerVeh!$AR108,"")</f>
        <v/>
      </c>
      <c r="E73">
        <f>IFERROR(E30*kmPerVeh!H108*kmPerVeh!$AR108,"")</f>
        <v>0.13872658799999998</v>
      </c>
      <c r="F73">
        <f>IFERROR(F30*kmPerVeh!I108*kmPerVeh!$AR108,"")</f>
        <v>1.0280291970000002</v>
      </c>
      <c r="G73" t="str">
        <f>IFERROR(G30*kmPerVeh!J108*kmPerVeh!$AR108,"")</f>
        <v/>
      </c>
      <c r="H73" t="str">
        <f>IFERROR(H30*kmPerVeh!K108*kmPerVeh!$AR108,"")</f>
        <v/>
      </c>
      <c r="I73" t="str">
        <f>IFERROR(I30*kmPerVeh!L108*kmPerVeh!$AR108,"")</f>
        <v/>
      </c>
      <c r="J73">
        <f>IFERROR(J30*kmPerVeh!M108*kmPerVeh!$AR108,"")</f>
        <v>1.4024112959999999</v>
      </c>
      <c r="K73">
        <f>IFERROR(K30*kmPerVeh!N108*kmPerVeh!$AR108,"")</f>
        <v>5.0096041817915839E-5</v>
      </c>
      <c r="L73" t="str">
        <f>IFERROR(L30*kmPerVeh!O108*kmPerVeh!$AR108,"")</f>
        <v/>
      </c>
      <c r="M73" t="str">
        <f>IFERROR(M30*kmPerVeh!P108*kmPerVeh!$AR108,"")</f>
        <v/>
      </c>
      <c r="N73" t="str">
        <f>IFERROR(N30*kmPerVeh!Q108*kmPerVeh!$AR108,"")</f>
        <v/>
      </c>
      <c r="O73">
        <f>IFERROR(O30*kmPerVeh!R108*kmPerVeh!$AR108,"")</f>
        <v>0.33423083099999995</v>
      </c>
      <c r="P73">
        <f>IFERROR(P30*kmPerVeh!S108*kmPerVeh!$AR108,"")</f>
        <v>0.13821795000000001</v>
      </c>
      <c r="Q73">
        <f>IFERROR(Q30*kmPerVeh!T108*kmPerVeh!$AR108,"")</f>
        <v>0.18333516600000002</v>
      </c>
      <c r="R73">
        <f>IFERROR(R30*kmPerVeh!U108*kmPerVeh!$AR108,"")</f>
        <v>7.6028120000000005E-2</v>
      </c>
      <c r="S73">
        <f>IFERROR(S30*kmPerVeh!V108*kmPerVeh!$AR108,"")</f>
        <v>5.9161190000000001E-3</v>
      </c>
      <c r="T73" t="str">
        <f>IFERROR(T30*kmPerVeh!W108*kmPerVeh!$AR108,"")</f>
        <v/>
      </c>
      <c r="U73">
        <f>IFERROR(U30*kmPerVeh!X108*kmPerVeh!$AR108,"")</f>
        <v>2.7741322720000001</v>
      </c>
      <c r="V73" t="str">
        <f>IFERROR(V30*kmPerVeh!Y108*kmPerVeh!$AR108,"")</f>
        <v/>
      </c>
      <c r="W73" t="str">
        <f>IFERROR(W30*kmPerVeh!Z108*kmPerVeh!$AR108,"")</f>
        <v/>
      </c>
      <c r="X73">
        <f>IFERROR(X30*kmPerVeh!AA108*kmPerVeh!$AR108,"")</f>
        <v>5.7781197000000006E-2</v>
      </c>
      <c r="Y73" t="str">
        <f>IFERROR(Y30*kmPerVeh!AB108*kmPerVeh!$AR108,"")</f>
        <v/>
      </c>
      <c r="Z73" t="str">
        <f>IFERROR(Z30*kmPerVeh!AC108*kmPerVeh!$AR108,"")</f>
        <v/>
      </c>
      <c r="AA73">
        <f>IFERROR(AA30*kmPerVeh!AD108*kmPerVeh!$AR108,"")</f>
        <v>0.65364581099999997</v>
      </c>
      <c r="AB73" t="str">
        <f>IFERROR(AB30*kmPerVeh!AE108*kmPerVeh!$AR108,"")</f>
        <v/>
      </c>
      <c r="AC73">
        <f>IFERROR(AC30*kmPerVeh!AF108*kmPerVeh!$AR108,"")</f>
        <v>4.2365349400000003</v>
      </c>
      <c r="AD73">
        <f>IFERROR(AD30*kmPerVeh!AG108*kmPerVeh!$AR108,"")</f>
        <v>7.3650210000000008E-2</v>
      </c>
      <c r="AE73">
        <f>IFERROR(AE30*kmPerVeh!AH108*kmPerVeh!$AR108,"")</f>
        <v>4.6141676100000001E-2</v>
      </c>
      <c r="AF73" t="str">
        <f>IFERROR(AF30*kmPerVeh!AI108*kmPerVeh!$AR108,"")</f>
        <v/>
      </c>
      <c r="AG73" t="str">
        <f>IFERROR(AG30*kmPerVeh!AJ108*kmPerVeh!$AR108,"")</f>
        <v/>
      </c>
      <c r="AH73">
        <f>IFERROR(AH30*kmPerVeh!AK108*kmPerVeh!$AR108,"")</f>
        <v>7.8876533999999998E-2</v>
      </c>
      <c r="AI73">
        <f>IFERROR(AI30*kmPerVeh!AL108*kmPerVeh!$AR108,"")</f>
        <v>0.14962119500000001</v>
      </c>
      <c r="AJ73">
        <f>IFERROR(AJ30*kmPerVeh!AM108*kmPerVeh!$AR108,"")</f>
        <v>0</v>
      </c>
      <c r="AK73">
        <f>IFERROR(AK30*kmPerVeh!AN108*kmPerVeh!$AR108,"")</f>
        <v>0</v>
      </c>
      <c r="AL73">
        <f>IFERROR(AL30*kmPerVeh!AO108*kmPerVeh!$AR108,"")</f>
        <v>0</v>
      </c>
      <c r="AM73">
        <f>IFERROR(AM30*kmPerVeh!AP108*kmPerVeh!$AR108,"")</f>
        <v>0.93922773349685929</v>
      </c>
      <c r="AN73">
        <f>IFERROR(AN30*kmPerVeh!AQ108*kmPerVeh!$AR108,"")</f>
        <v>3.6771708391583183E-2</v>
      </c>
    </row>
    <row r="74" spans="1:40">
      <c r="A74" t="str">
        <f t="shared" si="1"/>
        <v>TRA_Car_Oth_Exe</v>
      </c>
      <c r="B74" t="str">
        <f t="shared" si="1"/>
        <v>TRAGSLSP95</v>
      </c>
      <c r="C74" t="str">
        <f t="shared" si="1"/>
        <v>TCar</v>
      </c>
      <c r="D74" t="str">
        <f>IFERROR(D31*kmPerVeh!G109*kmPerVeh!$AR109,"")</f>
        <v/>
      </c>
      <c r="E74" t="str">
        <f>IFERROR(E31*kmPerVeh!H109*kmPerVeh!$AR109,"")</f>
        <v/>
      </c>
      <c r="F74" t="str">
        <f>IFERROR(F31*kmPerVeh!I109*kmPerVeh!$AR109,"")</f>
        <v/>
      </c>
      <c r="G74" t="str">
        <f>IFERROR(G31*kmPerVeh!J109*kmPerVeh!$AR109,"")</f>
        <v/>
      </c>
      <c r="H74" t="str">
        <f>IFERROR(H31*kmPerVeh!K109*kmPerVeh!$AR109,"")</f>
        <v/>
      </c>
      <c r="I74">
        <f>IFERROR(I31*kmPerVeh!L109*kmPerVeh!$AR109,"")</f>
        <v>8.591256000000002E-3</v>
      </c>
      <c r="J74" t="str">
        <f>IFERROR(J31*kmPerVeh!M109*kmPerVeh!$AR109,"")</f>
        <v/>
      </c>
      <c r="K74">
        <f>IFERROR(K31*kmPerVeh!N109*kmPerVeh!$AR109,"")</f>
        <v>1.7680660000000002E-4</v>
      </c>
      <c r="L74" t="str">
        <f>IFERROR(L31*kmPerVeh!O109*kmPerVeh!$AR109,"")</f>
        <v/>
      </c>
      <c r="M74" t="str">
        <f>IFERROR(M31*kmPerVeh!P109*kmPerVeh!$AR109,"")</f>
        <v/>
      </c>
      <c r="N74" t="str">
        <f>IFERROR(N31*kmPerVeh!Q109*kmPerVeh!$AR109,"")</f>
        <v/>
      </c>
      <c r="O74" t="str">
        <f>IFERROR(O31*kmPerVeh!R109*kmPerVeh!$AR109,"")</f>
        <v/>
      </c>
      <c r="P74" t="str">
        <f>IFERROR(P31*kmPerVeh!S109*kmPerVeh!$AR109,"")</f>
        <v/>
      </c>
      <c r="Q74" t="str">
        <f>IFERROR(Q31*kmPerVeh!T109*kmPerVeh!$AR109,"")</f>
        <v/>
      </c>
      <c r="R74" t="str">
        <f>IFERROR(R31*kmPerVeh!U109*kmPerVeh!$AR109,"")</f>
        <v/>
      </c>
      <c r="S74" t="str">
        <f>IFERROR(S31*kmPerVeh!V109*kmPerVeh!$AR109,"")</f>
        <v/>
      </c>
      <c r="T74">
        <f>IFERROR(T31*kmPerVeh!W109*kmPerVeh!$AR109,"")</f>
        <v>1.7717980000000004E-3</v>
      </c>
      <c r="U74" t="str">
        <f>IFERROR(U31*kmPerVeh!X109*kmPerVeh!$AR109,"")</f>
        <v/>
      </c>
      <c r="V74" t="str">
        <f>IFERROR(V31*kmPerVeh!Y109*kmPerVeh!$AR109,"")</f>
        <v/>
      </c>
      <c r="W74" t="str">
        <f>IFERROR(W31*kmPerVeh!Z109*kmPerVeh!$AR109,"")</f>
        <v/>
      </c>
      <c r="X74" t="str">
        <f>IFERROR(X31*kmPerVeh!AA109*kmPerVeh!$AR109,"")</f>
        <v/>
      </c>
      <c r="Y74" t="str">
        <f>IFERROR(Y31*kmPerVeh!AB109*kmPerVeh!$AR109,"")</f>
        <v/>
      </c>
      <c r="Z74" t="str">
        <f>IFERROR(Z31*kmPerVeh!AC109*kmPerVeh!$AR109,"")</f>
        <v/>
      </c>
      <c r="AA74">
        <f>IFERROR(AA31*kmPerVeh!AD109*kmPerVeh!$AR109,"")</f>
        <v>0.10124553400000001</v>
      </c>
      <c r="AB74" t="str">
        <f>IFERROR(AB31*kmPerVeh!AE109*kmPerVeh!$AR109,"")</f>
        <v/>
      </c>
      <c r="AC74">
        <f>IFERROR(AC31*kmPerVeh!AF109*kmPerVeh!$AR109,"")</f>
        <v>0.46674483930000005</v>
      </c>
      <c r="AD74">
        <f>IFERROR(AD31*kmPerVeh!AG109*kmPerVeh!$AR109,"")</f>
        <v>1.5759480000000003E-2</v>
      </c>
      <c r="AE74" t="str">
        <f>IFERROR(AE31*kmPerVeh!AH109*kmPerVeh!$AR109,"")</f>
        <v/>
      </c>
      <c r="AF74">
        <f>IFERROR(AF31*kmPerVeh!AI109*kmPerVeh!$AR109,"")</f>
        <v>2.4803028000000001E-2</v>
      </c>
      <c r="AG74" t="str">
        <f>IFERROR(AG31*kmPerVeh!AJ109*kmPerVeh!$AR109,"")</f>
        <v/>
      </c>
      <c r="AH74" t="str">
        <f>IFERROR(AH31*kmPerVeh!AK109*kmPerVeh!$AR109,"")</f>
        <v/>
      </c>
      <c r="AI74">
        <f>IFERROR(AI31*kmPerVeh!AL109*kmPerVeh!$AR109,"")</f>
        <v>3.1245750000000001E-3</v>
      </c>
      <c r="AJ74" t="str">
        <f>IFERROR(AJ31*kmPerVeh!AM109*kmPerVeh!$AR109,"")</f>
        <v/>
      </c>
      <c r="AK74" t="str">
        <f>IFERROR(AK31*kmPerVeh!AN109*kmPerVeh!$AR109,"")</f>
        <v/>
      </c>
      <c r="AL74" t="str">
        <f>IFERROR(AL31*kmPerVeh!AO109*kmPerVeh!$AR109,"")</f>
        <v/>
      </c>
      <c r="AM74" t="str">
        <f>IFERROR(AM31*kmPerVeh!AP109*kmPerVeh!$AR109,"")</f>
        <v/>
      </c>
      <c r="AN74" t="str">
        <f>IFERROR(AN31*kmPerVeh!AQ109*kmPerVeh!$AR109,"")</f>
        <v/>
      </c>
    </row>
    <row r="75" spans="1:40">
      <c r="A75" t="str">
        <f t="shared" si="1"/>
        <v>TRA_Car_Oth_Lom</v>
      </c>
      <c r="B75" t="str">
        <f t="shared" si="1"/>
        <v>TRAGSLSP95</v>
      </c>
      <c r="C75" t="str">
        <f t="shared" si="1"/>
        <v>TCar</v>
      </c>
      <c r="D75" t="str">
        <f>IFERROR(D32*kmPerVeh!G110*kmPerVeh!$AR110,"")</f>
        <v/>
      </c>
      <c r="E75" t="str">
        <f>IFERROR(E32*kmPerVeh!H110*kmPerVeh!$AR110,"")</f>
        <v/>
      </c>
      <c r="F75" t="str">
        <f>IFERROR(F32*kmPerVeh!I110*kmPerVeh!$AR110,"")</f>
        <v/>
      </c>
      <c r="G75" t="str">
        <f>IFERROR(G32*kmPerVeh!J110*kmPerVeh!$AR110,"")</f>
        <v/>
      </c>
      <c r="H75" t="str">
        <f>IFERROR(H32*kmPerVeh!K110*kmPerVeh!$AR110,"")</f>
        <v/>
      </c>
      <c r="I75">
        <f>IFERROR(I32*kmPerVeh!L110*kmPerVeh!$AR110,"")</f>
        <v>2.2485849999999998E-2</v>
      </c>
      <c r="J75" t="str">
        <f>IFERROR(J32*kmPerVeh!M110*kmPerVeh!$AR110,"")</f>
        <v/>
      </c>
      <c r="K75">
        <f>IFERROR(K32*kmPerVeh!N110*kmPerVeh!$AR110,"")</f>
        <v>1.1811786000000002E-3</v>
      </c>
      <c r="L75" t="str">
        <f>IFERROR(L32*kmPerVeh!O110*kmPerVeh!$AR110,"")</f>
        <v/>
      </c>
      <c r="M75" t="str">
        <f>IFERROR(M32*kmPerVeh!P110*kmPerVeh!$AR110,"")</f>
        <v/>
      </c>
      <c r="N75" t="str">
        <f>IFERROR(N32*kmPerVeh!Q110*kmPerVeh!$AR110,"")</f>
        <v/>
      </c>
      <c r="O75" t="str">
        <f>IFERROR(O32*kmPerVeh!R110*kmPerVeh!$AR110,"")</f>
        <v/>
      </c>
      <c r="P75" t="str">
        <f>IFERROR(P32*kmPerVeh!S110*kmPerVeh!$AR110,"")</f>
        <v/>
      </c>
      <c r="Q75" t="str">
        <f>IFERROR(Q32*kmPerVeh!T110*kmPerVeh!$AR110,"")</f>
        <v/>
      </c>
      <c r="R75" t="str">
        <f>IFERROR(R32*kmPerVeh!U110*kmPerVeh!$AR110,"")</f>
        <v/>
      </c>
      <c r="S75" t="str">
        <f>IFERROR(S32*kmPerVeh!V110*kmPerVeh!$AR110,"")</f>
        <v/>
      </c>
      <c r="T75">
        <f>IFERROR(T32*kmPerVeh!W110*kmPerVeh!$AR110,"")</f>
        <v>1.7717980000000004E-3</v>
      </c>
      <c r="U75" t="str">
        <f>IFERROR(U32*kmPerVeh!X110*kmPerVeh!$AR110,"")</f>
        <v/>
      </c>
      <c r="V75" t="str">
        <f>IFERROR(V32*kmPerVeh!Y110*kmPerVeh!$AR110,"")</f>
        <v/>
      </c>
      <c r="W75" t="str">
        <f>IFERROR(W32*kmPerVeh!Z110*kmPerVeh!$AR110,"")</f>
        <v/>
      </c>
      <c r="X75" t="str">
        <f>IFERROR(X32*kmPerVeh!AA110*kmPerVeh!$AR110,"")</f>
        <v/>
      </c>
      <c r="Y75" t="str">
        <f>IFERROR(Y32*kmPerVeh!AB110*kmPerVeh!$AR110,"")</f>
        <v/>
      </c>
      <c r="Z75" t="str">
        <f>IFERROR(Z32*kmPerVeh!AC110*kmPerVeh!$AR110,"")</f>
        <v/>
      </c>
      <c r="AA75">
        <f>IFERROR(AA32*kmPerVeh!AD110*kmPerVeh!$AR110,"")</f>
        <v>0.26311585999999998</v>
      </c>
      <c r="AB75" t="str">
        <f>IFERROR(AB32*kmPerVeh!AE110*kmPerVeh!$AR110,"")</f>
        <v/>
      </c>
      <c r="AC75">
        <f>IFERROR(AC32*kmPerVeh!AF110*kmPerVeh!$AR110,"")</f>
        <v>1.2132084663000002</v>
      </c>
      <c r="AD75">
        <f>IFERROR(AD32*kmPerVeh!AG110*kmPerVeh!$AR110,"")</f>
        <v>4.1033160000000006E-2</v>
      </c>
      <c r="AE75" t="str">
        <f>IFERROR(AE32*kmPerVeh!AH110*kmPerVeh!$AR110,"")</f>
        <v/>
      </c>
      <c r="AF75">
        <f>IFERROR(AF32*kmPerVeh!AI110*kmPerVeh!$AR110,"")</f>
        <v>9.2871782000000014E-2</v>
      </c>
      <c r="AG75" t="str">
        <f>IFERROR(AG32*kmPerVeh!AJ110*kmPerVeh!$AR110,"")</f>
        <v/>
      </c>
      <c r="AH75" t="str">
        <f>IFERROR(AH32*kmPerVeh!AK110*kmPerVeh!$AR110,"")</f>
        <v/>
      </c>
      <c r="AI75">
        <f>IFERROR(AI32*kmPerVeh!AL110*kmPerVeh!$AR110,"")</f>
        <v>7.4091339999999995E-3</v>
      </c>
      <c r="AJ75" t="str">
        <f>IFERROR(AJ32*kmPerVeh!AM110*kmPerVeh!$AR110,"")</f>
        <v/>
      </c>
      <c r="AK75" t="str">
        <f>IFERROR(AK32*kmPerVeh!AN110*kmPerVeh!$AR110,"")</f>
        <v/>
      </c>
      <c r="AL75" t="str">
        <f>IFERROR(AL32*kmPerVeh!AO110*kmPerVeh!$AR110,"")</f>
        <v/>
      </c>
      <c r="AM75" t="str">
        <f>IFERROR(AM32*kmPerVeh!AP110*kmPerVeh!$AR110,"")</f>
        <v/>
      </c>
      <c r="AN75" t="str">
        <f>IFERROR(AN32*kmPerVeh!AQ110*kmPerVeh!$AR110,"")</f>
        <v/>
      </c>
    </row>
    <row r="76" spans="1:40">
      <c r="A76" t="str">
        <f t="shared" si="1"/>
        <v>TRA_Car_Oth_Sma</v>
      </c>
      <c r="B76" t="str">
        <f t="shared" si="1"/>
        <v>TRAGSLSP95</v>
      </c>
      <c r="C76" t="str">
        <f t="shared" si="1"/>
        <v>TCar</v>
      </c>
      <c r="D76" t="str">
        <f>IFERROR(D33*kmPerVeh!G111*kmPerVeh!$AR111,"")</f>
        <v/>
      </c>
      <c r="E76" t="str">
        <f>IFERROR(E33*kmPerVeh!H111*kmPerVeh!$AR111,"")</f>
        <v/>
      </c>
      <c r="F76" t="str">
        <f>IFERROR(F33*kmPerVeh!I111*kmPerVeh!$AR111,"")</f>
        <v/>
      </c>
      <c r="G76" t="str">
        <f>IFERROR(G33*kmPerVeh!J111*kmPerVeh!$AR111,"")</f>
        <v/>
      </c>
      <c r="H76" t="str">
        <f>IFERROR(H33*kmPerVeh!K111*kmPerVeh!$AR111,"")</f>
        <v/>
      </c>
      <c r="I76">
        <f>IFERROR(I33*kmPerVeh!L111*kmPerVeh!$AR111,"")</f>
        <v>2.0275002E-2</v>
      </c>
      <c r="J76" t="str">
        <f>IFERROR(J33*kmPerVeh!M111*kmPerVeh!$AR111,"")</f>
        <v/>
      </c>
      <c r="K76">
        <f>IFERROR(K33*kmPerVeh!N111*kmPerVeh!$AR111,"")</f>
        <v>1.0985688000000001E-3</v>
      </c>
      <c r="L76" t="str">
        <f>IFERROR(L33*kmPerVeh!O111*kmPerVeh!$AR111,"")</f>
        <v/>
      </c>
      <c r="M76" t="str">
        <f>IFERROR(M33*kmPerVeh!P111*kmPerVeh!$AR111,"")</f>
        <v/>
      </c>
      <c r="N76" t="str">
        <f>IFERROR(N33*kmPerVeh!Q111*kmPerVeh!$AR111,"")</f>
        <v/>
      </c>
      <c r="O76" t="str">
        <f>IFERROR(O33*kmPerVeh!R111*kmPerVeh!$AR111,"")</f>
        <v/>
      </c>
      <c r="P76" t="str">
        <f>IFERROR(P33*kmPerVeh!S111*kmPerVeh!$AR111,"")</f>
        <v/>
      </c>
      <c r="Q76" t="str">
        <f>IFERROR(Q33*kmPerVeh!T111*kmPerVeh!$AR111,"")</f>
        <v/>
      </c>
      <c r="R76" t="str">
        <f>IFERROR(R33*kmPerVeh!U111*kmPerVeh!$AR111,"")</f>
        <v/>
      </c>
      <c r="S76" t="str">
        <f>IFERROR(S33*kmPerVeh!V111*kmPerVeh!$AR111,"")</f>
        <v/>
      </c>
      <c r="T76">
        <f>IFERROR(T33*kmPerVeh!W111*kmPerVeh!$AR111,"")</f>
        <v>1.7717980000000004E-3</v>
      </c>
      <c r="U76" t="str">
        <f>IFERROR(U33*kmPerVeh!X111*kmPerVeh!$AR111,"")</f>
        <v/>
      </c>
      <c r="V76" t="str">
        <f>IFERROR(V33*kmPerVeh!Y111*kmPerVeh!$AR111,"")</f>
        <v/>
      </c>
      <c r="W76" t="str">
        <f>IFERROR(W33*kmPerVeh!Z111*kmPerVeh!$AR111,"")</f>
        <v/>
      </c>
      <c r="X76" t="str">
        <f>IFERROR(X33*kmPerVeh!AA111*kmPerVeh!$AR111,"")</f>
        <v/>
      </c>
      <c r="Y76" t="str">
        <f>IFERROR(Y33*kmPerVeh!AB111*kmPerVeh!$AR111,"")</f>
        <v/>
      </c>
      <c r="Z76" t="str">
        <f>IFERROR(Z33*kmPerVeh!AC111*kmPerVeh!$AR111,"")</f>
        <v/>
      </c>
      <c r="AA76">
        <f>IFERROR(AA33*kmPerVeh!AD111*kmPerVeh!$AR111,"")</f>
        <v>0.25691286600000007</v>
      </c>
      <c r="AB76" t="str">
        <f>IFERROR(AB33*kmPerVeh!AE111*kmPerVeh!$AR111,"")</f>
        <v/>
      </c>
      <c r="AC76">
        <f>IFERROR(AC33*kmPerVeh!AF111*kmPerVeh!$AR111,"")</f>
        <v>1.1848629000000002</v>
      </c>
      <c r="AD76">
        <f>IFERROR(AD33*kmPerVeh!AG111*kmPerVeh!$AR111,"")</f>
        <v>4.0025328000000006E-2</v>
      </c>
      <c r="AE76" t="str">
        <f>IFERROR(AE33*kmPerVeh!AH111*kmPerVeh!$AR111,"")</f>
        <v/>
      </c>
      <c r="AF76">
        <f>IFERROR(AF33*kmPerVeh!AI111*kmPerVeh!$AR111,"")</f>
        <v>9.2930764000000013E-2</v>
      </c>
      <c r="AG76" t="str">
        <f>IFERROR(AG33*kmPerVeh!AJ111*kmPerVeh!$AR111,"")</f>
        <v/>
      </c>
      <c r="AH76" t="str">
        <f>IFERROR(AH33*kmPerVeh!AK111*kmPerVeh!$AR111,"")</f>
        <v/>
      </c>
      <c r="AI76">
        <f>IFERROR(AI33*kmPerVeh!AL111*kmPerVeh!$AR111,"")</f>
        <v>6.4040619999999994E-3</v>
      </c>
      <c r="AJ76" t="str">
        <f>IFERROR(AJ33*kmPerVeh!AM111*kmPerVeh!$AR111,"")</f>
        <v/>
      </c>
      <c r="AK76" t="str">
        <f>IFERROR(AK33*kmPerVeh!AN111*kmPerVeh!$AR111,"")</f>
        <v/>
      </c>
      <c r="AL76" t="str">
        <f>IFERROR(AL33*kmPerVeh!AO111*kmPerVeh!$AR111,"")</f>
        <v/>
      </c>
      <c r="AM76" t="str">
        <f>IFERROR(AM33*kmPerVeh!AP111*kmPerVeh!$AR111,"")</f>
        <v/>
      </c>
      <c r="AN76" t="str">
        <f>IFERROR(AN33*kmPerVeh!AQ111*kmPerVeh!$AR111,"")</f>
        <v/>
      </c>
    </row>
    <row r="77" spans="1:40">
      <c r="A77" t="str">
        <f t="shared" si="1"/>
        <v>TRA_Car_Oth_Upm</v>
      </c>
      <c r="B77" t="str">
        <f t="shared" si="1"/>
        <v>TRAGSLSP95</v>
      </c>
      <c r="C77" t="str">
        <f t="shared" si="1"/>
        <v>TCar</v>
      </c>
      <c r="D77" t="str">
        <f>IFERROR(D34*kmPerVeh!G112*kmPerVeh!$AR112,"")</f>
        <v/>
      </c>
      <c r="E77" t="str">
        <f>IFERROR(E34*kmPerVeh!H112*kmPerVeh!$AR112,"")</f>
        <v/>
      </c>
      <c r="F77" t="str">
        <f>IFERROR(F34*kmPerVeh!I112*kmPerVeh!$AR112,"")</f>
        <v/>
      </c>
      <c r="G77" t="str">
        <f>IFERROR(G34*kmPerVeh!J112*kmPerVeh!$AR112,"")</f>
        <v/>
      </c>
      <c r="H77" t="str">
        <f>IFERROR(H34*kmPerVeh!K112*kmPerVeh!$AR112,"")</f>
        <v/>
      </c>
      <c r="I77">
        <f>IFERROR(I34*kmPerVeh!L112*kmPerVeh!$AR112,"")</f>
        <v>1.0081360000000003E-2</v>
      </c>
      <c r="J77" t="str">
        <f>IFERROR(J34*kmPerVeh!M112*kmPerVeh!$AR112,"")</f>
        <v/>
      </c>
      <c r="K77">
        <f>IFERROR(K34*kmPerVeh!N112*kmPerVeh!$AR112,"")</f>
        <v>5.1314100000000005E-4</v>
      </c>
      <c r="L77" t="str">
        <f>IFERROR(L34*kmPerVeh!O112*kmPerVeh!$AR112,"")</f>
        <v/>
      </c>
      <c r="M77" t="str">
        <f>IFERROR(M34*kmPerVeh!P112*kmPerVeh!$AR112,"")</f>
        <v/>
      </c>
      <c r="N77" t="str">
        <f>IFERROR(N34*kmPerVeh!Q112*kmPerVeh!$AR112,"")</f>
        <v/>
      </c>
      <c r="O77" t="str">
        <f>IFERROR(O34*kmPerVeh!R112*kmPerVeh!$AR112,"")</f>
        <v/>
      </c>
      <c r="P77" t="str">
        <f>IFERROR(P34*kmPerVeh!S112*kmPerVeh!$AR112,"")</f>
        <v/>
      </c>
      <c r="Q77" t="str">
        <f>IFERROR(Q34*kmPerVeh!T112*kmPerVeh!$AR112,"")</f>
        <v/>
      </c>
      <c r="R77" t="str">
        <f>IFERROR(R34*kmPerVeh!U112*kmPerVeh!$AR112,"")</f>
        <v/>
      </c>
      <c r="S77" t="str">
        <f>IFERROR(S34*kmPerVeh!V112*kmPerVeh!$AR112,"")</f>
        <v/>
      </c>
      <c r="T77">
        <f>IFERROR(T34*kmPerVeh!W112*kmPerVeh!$AR112,"")</f>
        <v>1.7717980000000004E-3</v>
      </c>
      <c r="U77" t="str">
        <f>IFERROR(U34*kmPerVeh!X112*kmPerVeh!$AR112,"")</f>
        <v/>
      </c>
      <c r="V77" t="str">
        <f>IFERROR(V34*kmPerVeh!Y112*kmPerVeh!$AR112,"")</f>
        <v/>
      </c>
      <c r="W77" t="str">
        <f>IFERROR(W34*kmPerVeh!Z112*kmPerVeh!$AR112,"")</f>
        <v/>
      </c>
      <c r="X77" t="str">
        <f>IFERROR(X34*kmPerVeh!AA112*kmPerVeh!$AR112,"")</f>
        <v/>
      </c>
      <c r="Y77" t="str">
        <f>IFERROR(Y34*kmPerVeh!AB112*kmPerVeh!$AR112,"")</f>
        <v/>
      </c>
      <c r="Z77" t="str">
        <f>IFERROR(Z34*kmPerVeh!AC112*kmPerVeh!$AR112,"")</f>
        <v/>
      </c>
      <c r="AA77">
        <f>IFERROR(AA34*kmPerVeh!AD112*kmPerVeh!$AR112,"")</f>
        <v>0.11802141000000001</v>
      </c>
      <c r="AB77" t="str">
        <f>IFERROR(AB34*kmPerVeh!AE112*kmPerVeh!$AR112,"")</f>
        <v/>
      </c>
      <c r="AC77">
        <f>IFERROR(AC34*kmPerVeh!AF112*kmPerVeh!$AR112,"")</f>
        <v>0.54394321440000004</v>
      </c>
      <c r="AD77">
        <f>IFERROR(AD34*kmPerVeh!AG112*kmPerVeh!$AR112,"")</f>
        <v>1.8893312000000002E-2</v>
      </c>
      <c r="AE77" t="str">
        <f>IFERROR(AE34*kmPerVeh!AH112*kmPerVeh!$AR112,"")</f>
        <v/>
      </c>
      <c r="AF77">
        <f>IFERROR(AF34*kmPerVeh!AI112*kmPerVeh!$AR112,"")</f>
        <v>5.1710256000000003E-2</v>
      </c>
      <c r="AG77" t="str">
        <f>IFERROR(AG34*kmPerVeh!AJ112*kmPerVeh!$AR112,"")</f>
        <v/>
      </c>
      <c r="AH77" t="str">
        <f>IFERROR(AH34*kmPerVeh!AK112*kmPerVeh!$AR112,"")</f>
        <v/>
      </c>
      <c r="AI77">
        <f>IFERROR(AI34*kmPerVeh!AL112*kmPerVeh!$AR112,"")</f>
        <v>3.5757760000000001E-3</v>
      </c>
      <c r="AJ77" t="str">
        <f>IFERROR(AJ34*kmPerVeh!AM112*kmPerVeh!$AR112,"")</f>
        <v/>
      </c>
      <c r="AK77" t="str">
        <f>IFERROR(AK34*kmPerVeh!AN112*kmPerVeh!$AR112,"")</f>
        <v/>
      </c>
      <c r="AL77" t="str">
        <f>IFERROR(AL34*kmPerVeh!AO112*kmPerVeh!$AR112,"")</f>
        <v/>
      </c>
      <c r="AM77" t="str">
        <f>IFERROR(AM34*kmPerVeh!AP112*kmPerVeh!$AR112,"")</f>
        <v/>
      </c>
      <c r="AN77" t="str">
        <f>IFERROR(AN34*kmPerVeh!AQ112*kmPerVeh!$AR112,"")</f>
        <v/>
      </c>
    </row>
    <row r="78" spans="1:40" s="124" customFormat="1">
      <c r="A78" s="124" t="str">
        <f t="shared" si="1"/>
        <v>TRA_Hdt_Dis</v>
      </c>
      <c r="B78" s="124" t="str">
        <f t="shared" si="1"/>
        <v>TRADST</v>
      </c>
      <c r="C78" s="124" t="str">
        <f t="shared" si="1"/>
        <v>THDT</v>
      </c>
      <c r="D78" s="124">
        <f>IFERROR(D35*kmPerVeh!G30*kmPerVeh!$AR30,"")</f>
        <v>3.453720911401768</v>
      </c>
      <c r="E78" s="124">
        <f>IFERROR(E35*kmPerVeh!H30*kmPerVeh!$AR30,"")</f>
        <v>10.327725759121115</v>
      </c>
      <c r="F78" s="124">
        <f>IFERROR(F35*kmPerVeh!I30*kmPerVeh!$AR30,"")</f>
        <v>1.8544982643585639</v>
      </c>
      <c r="G78" s="124">
        <f>IFERROR(G35*kmPerVeh!J30*kmPerVeh!$AR30,"")</f>
        <v>4.1414713690919953</v>
      </c>
      <c r="H78" s="124">
        <f>IFERROR(H35*kmPerVeh!K30*kmPerVeh!$AR30,"")</f>
        <v>0.39688605919893</v>
      </c>
      <c r="I78" s="124">
        <f>IFERROR(I35*kmPerVeh!L30*kmPerVeh!$AR30,"")</f>
        <v>6.9131810195052426</v>
      </c>
      <c r="J78" s="124">
        <f>IFERROR(J35*kmPerVeh!M30*kmPerVeh!$AR30,"")</f>
        <v>53.667553768069247</v>
      </c>
      <c r="K78" s="124">
        <f>IFERROR(K35*kmPerVeh!N30*kmPerVeh!$AR30,"")</f>
        <v>3.1630579104545973</v>
      </c>
      <c r="L78" s="124">
        <f>IFERROR(L35*kmPerVeh!O30*kmPerVeh!$AR30,"")</f>
        <v>0.83388963935638716</v>
      </c>
      <c r="M78" s="124">
        <f>IFERROR(M35*kmPerVeh!P30*kmPerVeh!$AR30,"")</f>
        <v>51.881852524660708</v>
      </c>
      <c r="N78" s="124">
        <f>IFERROR(N35*kmPerVeh!Q30*kmPerVeh!$AR30,"")</f>
        <v>4.3800131106676332</v>
      </c>
      <c r="O78" s="124">
        <f>IFERROR(O35*kmPerVeh!R30*kmPerVeh!$AR30,"")</f>
        <v>32.990235135900548</v>
      </c>
      <c r="P78" s="124">
        <f>IFERROR(P35*kmPerVeh!S30*kmPerVeh!$AR30,"")</f>
        <v>7.1633221506700657</v>
      </c>
      <c r="Q78" s="124">
        <f>IFERROR(Q35*kmPerVeh!T30*kmPerVeh!$AR30,"")</f>
        <v>1.4072493265597132</v>
      </c>
      <c r="R78" s="124">
        <f>IFERROR(R35*kmPerVeh!U30*kmPerVeh!$AR30,"")</f>
        <v>4.2841269694207407</v>
      </c>
      <c r="S78" s="124">
        <f>IFERROR(S35*kmPerVeh!V30*kmPerVeh!$AR30,"")</f>
        <v>1.6844779131949694</v>
      </c>
      <c r="T78" s="124">
        <f>IFERROR(T35*kmPerVeh!W30*kmPerVeh!$AR30,"")</f>
        <v>0.19180300851733481</v>
      </c>
      <c r="U78" s="124">
        <f>IFERROR(U35*kmPerVeh!X30*kmPerVeh!$AR30,"")</f>
        <v>32.613865983002789</v>
      </c>
      <c r="V78" s="124">
        <f>IFERROR(V35*kmPerVeh!Y30*kmPerVeh!$AR30,"")</f>
        <v>2.366956317904044</v>
      </c>
      <c r="W78" s="124">
        <f>IFERROR(W35*kmPerVeh!Z30*kmPerVeh!$AR30,"")</f>
        <v>2.5866396558487743</v>
      </c>
      <c r="X78" s="124">
        <f>IFERROR(X35*kmPerVeh!AA30*kmPerVeh!$AR30,"")</f>
        <v>1.5803300795552424</v>
      </c>
      <c r="Y78" s="124">
        <f>IFERROR(Y35*kmPerVeh!AB30*kmPerVeh!$AR30,"")</f>
        <v>0.54706777794071881</v>
      </c>
      <c r="Z78" s="124">
        <f>IFERROR(Z35*kmPerVeh!AC30*kmPerVeh!$AR30,"")</f>
        <v>0.35146997889502601</v>
      </c>
      <c r="AA78" s="124">
        <f>IFERROR(AA35*kmPerVeh!AD30*kmPerVeh!$AR30,"")</f>
        <v>10.551224922000047</v>
      </c>
      <c r="AB78" s="124">
        <f>IFERROR(AB35*kmPerVeh!AE30*kmPerVeh!$AR30,"")</f>
        <v>2.2576381803323411</v>
      </c>
      <c r="AC78" s="124">
        <f>IFERROR(AC35*kmPerVeh!AF30*kmPerVeh!$AR30,"")</f>
        <v>28.996875710550153</v>
      </c>
      <c r="AD78" s="124">
        <f>IFERROR(AD35*kmPerVeh!AG30*kmPerVeh!$AR30,"")</f>
        <v>4.2158827962265262</v>
      </c>
      <c r="AE78" s="124">
        <f>IFERROR(AE35*kmPerVeh!AH30*kmPerVeh!$AR30,"")</f>
        <v>7.1471329014110561</v>
      </c>
      <c r="AF78" s="124">
        <f>IFERROR(AF35*kmPerVeh!AI30*kmPerVeh!$AR30,"")</f>
        <v>3.4393312024988174</v>
      </c>
      <c r="AG78" s="124">
        <f>IFERROR(AG35*kmPerVeh!AJ30*kmPerVeh!$AR30,"")</f>
        <v>2.1158036241453968</v>
      </c>
      <c r="AH78" s="124">
        <f>IFERROR(AH35*kmPerVeh!AK30*kmPerVeh!$AR30,"")</f>
        <v>4.7343256492803265</v>
      </c>
      <c r="AI78" s="124">
        <f>IFERROR(AI35*kmPerVeh!AL30*kmPerVeh!$AR30,"")</f>
        <v>29.131554641289487</v>
      </c>
      <c r="AJ78" s="124">
        <f>IFERROR(AJ35*kmPerVeh!AM30*kmPerVeh!$AR30,"")</f>
        <v>1.6292468168353069</v>
      </c>
      <c r="AK78" s="124">
        <f>IFERROR(AK35*kmPerVeh!AN30*kmPerVeh!$AR30,"")</f>
        <v>1.0514340857846578</v>
      </c>
      <c r="AL78" s="124">
        <f>IFERROR(AL35*kmPerVeh!AO30*kmPerVeh!$AR30,"")</f>
        <v>0.45671234020274792</v>
      </c>
      <c r="AM78" s="124">
        <f>IFERROR(AM35*kmPerVeh!AP30*kmPerVeh!$AR30,"")</f>
        <v>1.3065392789425745</v>
      </c>
      <c r="AN78" s="124">
        <f>IFERROR(AN35*kmPerVeh!AQ30*kmPerVeh!$AR30,"")</f>
        <v>0.28513453058865257</v>
      </c>
    </row>
    <row r="79" spans="1:40">
      <c r="A79" t="str">
        <f t="shared" si="1"/>
        <v>TRA_Hdt_Gas</v>
      </c>
      <c r="B79" t="str">
        <f t="shared" si="1"/>
        <v>TRAGSLSP95</v>
      </c>
      <c r="C79" t="str">
        <f t="shared" si="1"/>
        <v>THDT</v>
      </c>
      <c r="D79" t="str">
        <f>IFERROR(D36*kmPerVeh!G31*kmPerVeh!$AR31,"")</f>
        <v/>
      </c>
      <c r="E79" t="str">
        <f>IFERROR(E36*kmPerVeh!H31*kmPerVeh!$AR31,"")</f>
        <v/>
      </c>
      <c r="F79">
        <f>IFERROR(F36*kmPerVeh!I31*kmPerVeh!$AR31,"")</f>
        <v>5.3475461140091104E-4</v>
      </c>
      <c r="G79" t="str">
        <f>IFERROR(G36*kmPerVeh!J31*kmPerVeh!$AR31,"")</f>
        <v/>
      </c>
      <c r="H79">
        <f>IFERROR(H36*kmPerVeh!K31*kmPerVeh!$AR31,"")</f>
        <v>2.2885143029299808E-3</v>
      </c>
      <c r="I79">
        <f>IFERROR(I36*kmPerVeh!L31*kmPerVeh!$AR31,"")</f>
        <v>4.3286589816896939E-2</v>
      </c>
      <c r="J79" t="str">
        <f>IFERROR(J36*kmPerVeh!M31*kmPerVeh!$AR31,"")</f>
        <v/>
      </c>
      <c r="K79">
        <f>IFERROR(K36*kmPerVeh!N31*kmPerVeh!$AR31,"")</f>
        <v>6.0565262721398493E-3</v>
      </c>
      <c r="L79">
        <f>IFERROR(L36*kmPerVeh!O31*kmPerVeh!$AR31,"")</f>
        <v>1.3374887892338304E-2</v>
      </c>
      <c r="M79">
        <f>IFERROR(M36*kmPerVeh!P31*kmPerVeh!$AR31,"")</f>
        <v>0.13079594768109107</v>
      </c>
      <c r="N79">
        <f>IFERROR(N36*kmPerVeh!Q31*kmPerVeh!$AR31,"")</f>
        <v>4.5139464664215645E-2</v>
      </c>
      <c r="O79">
        <f>IFERROR(O36*kmPerVeh!R31*kmPerVeh!$AR31,"")</f>
        <v>8.665826124720305E-2</v>
      </c>
      <c r="P79">
        <f>IFERROR(P36*kmPerVeh!S31*kmPerVeh!$AR31,"")</f>
        <v>0.14359810931784295</v>
      </c>
      <c r="Q79">
        <f>IFERROR(Q36*kmPerVeh!T31*kmPerVeh!$AR31,"")</f>
        <v>6.8338840305535936E-3</v>
      </c>
      <c r="R79">
        <f>IFERROR(R36*kmPerVeh!U31*kmPerVeh!$AR31,"")</f>
        <v>1.9892295828725801E-2</v>
      </c>
      <c r="S79">
        <f>IFERROR(S36*kmPerVeh!V31*kmPerVeh!$AR31,"")</f>
        <v>1.1484772637624055E-3</v>
      </c>
      <c r="T79">
        <f>IFERROR(T36*kmPerVeh!W31*kmPerVeh!$AR31,"")</f>
        <v>1.5020055407649583E-2</v>
      </c>
      <c r="U79">
        <f>IFERROR(U36*kmPerVeh!X31*kmPerVeh!$AR31,"")</f>
        <v>6.1990352482726996E-3</v>
      </c>
      <c r="V79">
        <f>IFERROR(V36*kmPerVeh!Y31*kmPerVeh!$AR31,"")</f>
        <v>4.8930400756164741E-2</v>
      </c>
      <c r="W79">
        <f>IFERROR(W36*kmPerVeh!Z31*kmPerVeh!$AR31,"")</f>
        <v>3.2164840966481187E-3</v>
      </c>
      <c r="X79">
        <f>IFERROR(X36*kmPerVeh!AA31*kmPerVeh!$AR31,"")</f>
        <v>8.4579236846698394E-2</v>
      </c>
      <c r="Y79">
        <f>IFERROR(Y36*kmPerVeh!AB31*kmPerVeh!$AR31,"")</f>
        <v>1.5903733910268869E-4</v>
      </c>
      <c r="Z79" t="str">
        <f>IFERROR(Z36*kmPerVeh!AC31*kmPerVeh!$AR31,"")</f>
        <v/>
      </c>
      <c r="AA79">
        <f>IFERROR(AA36*kmPerVeh!AD31*kmPerVeh!$AR31,"")</f>
        <v>5.6372059740402859E-2</v>
      </c>
      <c r="AB79">
        <f>IFERROR(AB36*kmPerVeh!AE31*kmPerVeh!$AR31,"")</f>
        <v>0.11997122936938527</v>
      </c>
      <c r="AC79">
        <f>IFERROR(AC36*kmPerVeh!AF31*kmPerVeh!$AR31,"")</f>
        <v>2.4339057545939022</v>
      </c>
      <c r="AD79" t="str">
        <f>IFERROR(AD36*kmPerVeh!AG31*kmPerVeh!$AR31,"")</f>
        <v/>
      </c>
      <c r="AE79">
        <f>IFERROR(AE36*kmPerVeh!AH31*kmPerVeh!$AR31,"")</f>
        <v>1.704406571323577E-2</v>
      </c>
      <c r="AF79">
        <f>IFERROR(AF36*kmPerVeh!AI31*kmPerVeh!$AR31,"")</f>
        <v>1.3919383607177366E-2</v>
      </c>
      <c r="AG79">
        <f>IFERROR(AG36*kmPerVeh!AJ31*kmPerVeh!$AR31,"")</f>
        <v>6.4281397588160805E-4</v>
      </c>
      <c r="AH79" t="str">
        <f>IFERROR(AH36*kmPerVeh!AK31*kmPerVeh!$AR31,"")</f>
        <v/>
      </c>
      <c r="AI79">
        <f>IFERROR(AI36*kmPerVeh!AL31*kmPerVeh!$AR31,"")</f>
        <v>4.857259691433042E-2</v>
      </c>
      <c r="AJ79">
        <f>IFERROR(AJ36*kmPerVeh!AM31*kmPerVeh!$AR31,"")</f>
        <v>4.5962737256140147E-3</v>
      </c>
      <c r="AK79">
        <f>IFERROR(AK36*kmPerVeh!AN31*kmPerVeh!$AR31,"")</f>
        <v>2.764760014191318E-3</v>
      </c>
      <c r="AL79">
        <f>IFERROR(AL36*kmPerVeh!AO31*kmPerVeh!$AR31,"")</f>
        <v>2.2503284490035312E-3</v>
      </c>
      <c r="AM79">
        <f>IFERROR(AM36*kmPerVeh!AP31*kmPerVeh!$AR31,"")</f>
        <v>5.0044380291043491E-3</v>
      </c>
      <c r="AN79">
        <f>IFERROR(AN36*kmPerVeh!AQ31*kmPerVeh!$AR31,"")</f>
        <v>7.5209334267385404E-4</v>
      </c>
    </row>
    <row r="80" spans="1:40">
      <c r="A80" t="str">
        <f t="shared" si="1"/>
        <v>TRA_Lcv_Cng</v>
      </c>
      <c r="B80" t="str">
        <f t="shared" si="1"/>
        <v>TRAGAS</v>
      </c>
      <c r="C80" t="str">
        <f t="shared" si="1"/>
        <v>TLCV</v>
      </c>
      <c r="D80" t="str">
        <f>IFERROR(D37*kmPerVeh!G32*kmPerVeh!$AR32,"")</f>
        <v/>
      </c>
      <c r="E80" t="str">
        <f>IFERROR(E37*kmPerVeh!H32*kmPerVeh!$AR32,"")</f>
        <v/>
      </c>
      <c r="F80" t="str">
        <f>IFERROR(F37*kmPerVeh!I32*kmPerVeh!$AR32,"")</f>
        <v/>
      </c>
      <c r="G80">
        <f>IFERROR(G37*kmPerVeh!J32*kmPerVeh!$AR32,"")</f>
        <v>2.6656442752967923E-2</v>
      </c>
      <c r="H80" t="str">
        <f>IFERROR(H37*kmPerVeh!K32*kmPerVeh!$AR32,"")</f>
        <v/>
      </c>
      <c r="I80" t="str">
        <f>IFERROR(I37*kmPerVeh!L32*kmPerVeh!$AR32,"")</f>
        <v/>
      </c>
      <c r="J80">
        <f>IFERROR(J37*kmPerVeh!M32*kmPerVeh!$AR32,"")</f>
        <v>0.38644996311666546</v>
      </c>
      <c r="K80" t="str">
        <f>IFERROR(K37*kmPerVeh!N32*kmPerVeh!$AR32,"")</f>
        <v/>
      </c>
      <c r="L80" t="str">
        <f>IFERROR(L37*kmPerVeh!O32*kmPerVeh!$AR32,"")</f>
        <v/>
      </c>
      <c r="M80" t="str">
        <f>IFERROR(M37*kmPerVeh!P32*kmPerVeh!$AR32,"")</f>
        <v/>
      </c>
      <c r="N80" t="str">
        <f>IFERROR(N37*kmPerVeh!Q32*kmPerVeh!$AR32,"")</f>
        <v/>
      </c>
      <c r="O80" t="str">
        <f>IFERROR(O37*kmPerVeh!R32*kmPerVeh!$AR32,"")</f>
        <v/>
      </c>
      <c r="P80" t="str">
        <f>IFERROR(P37*kmPerVeh!S32*kmPerVeh!$AR32,"")</f>
        <v/>
      </c>
      <c r="Q80" t="str">
        <f>IFERROR(Q37*kmPerVeh!T32*kmPerVeh!$AR32,"")</f>
        <v/>
      </c>
      <c r="R80" t="str">
        <f>IFERROR(R37*kmPerVeh!U32*kmPerVeh!$AR32,"")</f>
        <v/>
      </c>
      <c r="S80" t="str">
        <f>IFERROR(S37*kmPerVeh!V32*kmPerVeh!$AR32,"")</f>
        <v/>
      </c>
      <c r="T80" t="str">
        <f>IFERROR(T37*kmPerVeh!W32*kmPerVeh!$AR32,"")</f>
        <v/>
      </c>
      <c r="U80" t="str">
        <f>IFERROR(U37*kmPerVeh!X32*kmPerVeh!$AR32,"")</f>
        <v/>
      </c>
      <c r="V80" t="str">
        <f>IFERROR(V37*kmPerVeh!Y32*kmPerVeh!$AR32,"")</f>
        <v/>
      </c>
      <c r="W80" t="str">
        <f>IFERROR(W37*kmPerVeh!Z32*kmPerVeh!$AR32,"")</f>
        <v/>
      </c>
      <c r="X80" t="str">
        <f>IFERROR(X37*kmPerVeh!AA32*kmPerVeh!$AR32,"")</f>
        <v/>
      </c>
      <c r="Y80" t="str">
        <f>IFERROR(Y37*kmPerVeh!AB32*kmPerVeh!$AR32,"")</f>
        <v/>
      </c>
      <c r="Z80" t="str">
        <f>IFERROR(Z37*kmPerVeh!AC32*kmPerVeh!$AR32,"")</f>
        <v/>
      </c>
      <c r="AA80">
        <f>IFERROR(AA37*kmPerVeh!AD32*kmPerVeh!$AR32,"")</f>
        <v>1.2646435582840693E-2</v>
      </c>
      <c r="AB80" t="str">
        <f>IFERROR(AB37*kmPerVeh!AE32*kmPerVeh!$AR32,"")</f>
        <v/>
      </c>
      <c r="AC80" t="str">
        <f>IFERROR(AC37*kmPerVeh!AF32*kmPerVeh!$AR32,"")</f>
        <v/>
      </c>
      <c r="AD80" t="str">
        <f>IFERROR(AD37*kmPerVeh!AG32*kmPerVeh!$AR32,"")</f>
        <v/>
      </c>
      <c r="AE80" t="str">
        <f>IFERROR(AE37*kmPerVeh!AH32*kmPerVeh!$AR32,"")</f>
        <v/>
      </c>
      <c r="AF80" t="str">
        <f>IFERROR(AF37*kmPerVeh!AI32*kmPerVeh!$AR32,"")</f>
        <v/>
      </c>
      <c r="AG80" t="str">
        <f>IFERROR(AG37*kmPerVeh!AJ32*kmPerVeh!$AR32,"")</f>
        <v/>
      </c>
      <c r="AH80" t="str">
        <f>IFERROR(AH37*kmPerVeh!AK32*kmPerVeh!$AR32,"")</f>
        <v/>
      </c>
      <c r="AI80" t="str">
        <f>IFERROR(AI37*kmPerVeh!AL32*kmPerVeh!$AR32,"")</f>
        <v/>
      </c>
      <c r="AJ80" t="str">
        <f>IFERROR(AJ37*kmPerVeh!AM32*kmPerVeh!$AR32,"")</f>
        <v/>
      </c>
      <c r="AK80" t="str">
        <f>IFERROR(AK37*kmPerVeh!AN32*kmPerVeh!$AR32,"")</f>
        <v/>
      </c>
      <c r="AL80" t="str">
        <f>IFERROR(AL37*kmPerVeh!AO32*kmPerVeh!$AR32,"")</f>
        <v/>
      </c>
      <c r="AM80" t="str">
        <f>IFERROR(AM37*kmPerVeh!AP32*kmPerVeh!$AR32,"")</f>
        <v/>
      </c>
      <c r="AN80" t="str">
        <f>IFERROR(AN37*kmPerVeh!AQ32*kmPerVeh!$AR32,"")</f>
        <v/>
      </c>
    </row>
    <row r="81" spans="1:40">
      <c r="A81" t="str">
        <f t="shared" si="1"/>
        <v>TRA_Lcv_Dis</v>
      </c>
      <c r="B81" t="str">
        <f t="shared" si="1"/>
        <v>TRADST</v>
      </c>
      <c r="C81" t="str">
        <f t="shared" si="1"/>
        <v>TLCV</v>
      </c>
      <c r="D81">
        <f>IFERROR(D38*kmPerVeh!G33*kmPerVeh!$AR33,"")</f>
        <v>10.322289457601745</v>
      </c>
      <c r="E81">
        <f>IFERROR(E38*kmPerVeh!H33*kmPerVeh!$AR33,"")</f>
        <v>12.306632549060124</v>
      </c>
      <c r="F81">
        <f>IFERROR(F38*kmPerVeh!I33*kmPerVeh!$AR33,"")</f>
        <v>2.2458749401687568</v>
      </c>
      <c r="G81">
        <f>IFERROR(G38*kmPerVeh!J33*kmPerVeh!$AR33,"")</f>
        <v>3.1800789749843412</v>
      </c>
      <c r="H81">
        <f>IFERROR(H38*kmPerVeh!K33*kmPerVeh!$AR33,"")</f>
        <v>1.9781169016017639</v>
      </c>
      <c r="I81">
        <f>IFERROR(I38*kmPerVeh!L33*kmPerVeh!$AR33,"")</f>
        <v>7.5285849984751234</v>
      </c>
      <c r="J81">
        <f>IFERROR(J38*kmPerVeh!M33*kmPerVeh!$AR33,"")</f>
        <v>39.557435582625196</v>
      </c>
      <c r="K81">
        <f>IFERROR(K38*kmPerVeh!N33*kmPerVeh!$AR33,"")</f>
        <v>8.9654245896499134</v>
      </c>
      <c r="L81">
        <f>IFERROR(L38*kmPerVeh!O33*kmPerVeh!$AR33,"")</f>
        <v>0.65570980970823156</v>
      </c>
      <c r="M81">
        <f>IFERROR(M38*kmPerVeh!P33*kmPerVeh!$AR33,"")</f>
        <v>21.17158517562223</v>
      </c>
      <c r="N81">
        <f>IFERROR(N38*kmPerVeh!Q33*kmPerVeh!$AR33,"")</f>
        <v>5.1780829061677691</v>
      </c>
      <c r="O81">
        <f>IFERROR(O38*kmPerVeh!R33*kmPerVeh!$AR33,"")</f>
        <v>106.48058221947353</v>
      </c>
      <c r="P81">
        <f>IFERROR(P38*kmPerVeh!S33*kmPerVeh!$AR33,"")</f>
        <v>5.0501021911690636</v>
      </c>
      <c r="Q81">
        <f>IFERROR(Q38*kmPerVeh!T33*kmPerVeh!$AR33,"")</f>
        <v>4.0324161942733134</v>
      </c>
      <c r="R81">
        <f>IFERROR(R38*kmPerVeh!U33*kmPerVeh!$AR33,"")</f>
        <v>7.8055649426886582</v>
      </c>
      <c r="S81">
        <f>IFERROR(S38*kmPerVeh!V33*kmPerVeh!$AR33,"")</f>
        <v>14.924959027209312</v>
      </c>
      <c r="T81">
        <f>IFERROR(T38*kmPerVeh!W33*kmPerVeh!$AR33,"")</f>
        <v>0.21444894689204569</v>
      </c>
      <c r="U81">
        <f>IFERROR(U38*kmPerVeh!X33*kmPerVeh!$AR33,"")</f>
        <v>80.000321788101843</v>
      </c>
      <c r="V81">
        <f>IFERROR(V38*kmPerVeh!Y33*kmPerVeh!$AR33,"")</f>
        <v>1.8531575717328999</v>
      </c>
      <c r="W81">
        <f>IFERROR(W38*kmPerVeh!Z33*kmPerVeh!$AR33,"")</f>
        <v>3.3315819035200094</v>
      </c>
      <c r="X81">
        <f>IFERROR(X38*kmPerVeh!AA33*kmPerVeh!$AR33,"")</f>
        <v>1.0491577531057026</v>
      </c>
      <c r="Y81">
        <f>IFERROR(Y38*kmPerVeh!AB33*kmPerVeh!$AR33,"")</f>
        <v>0.40815379738339447</v>
      </c>
      <c r="Z81">
        <f>IFERROR(Z38*kmPerVeh!AC33*kmPerVeh!$AR33,"")</f>
        <v>0.15630532622909954</v>
      </c>
      <c r="AA81">
        <f>IFERROR(AA38*kmPerVeh!AD33*kmPerVeh!$AR33,"")</f>
        <v>19.115487699962241</v>
      </c>
      <c r="AB81">
        <f>IFERROR(AB38*kmPerVeh!AE33*kmPerVeh!$AR33,"")</f>
        <v>8.3497993065799641</v>
      </c>
      <c r="AC81">
        <f>IFERROR(AC38*kmPerVeh!AF33*kmPerVeh!$AR33,"")</f>
        <v>14.548942398431635</v>
      </c>
      <c r="AD81">
        <f>IFERROR(AD38*kmPerVeh!AG33*kmPerVeh!$AR33,"")</f>
        <v>20.463091014614335</v>
      </c>
      <c r="AE81">
        <f>IFERROR(AE38*kmPerVeh!AH33*kmPerVeh!$AR33,"")</f>
        <v>4.9731641536040332</v>
      </c>
      <c r="AF81">
        <f>IFERROR(AF38*kmPerVeh!AI33*kmPerVeh!$AR33,"")</f>
        <v>10.200521308541104</v>
      </c>
      <c r="AG81">
        <f>IFERROR(AG38*kmPerVeh!AJ33*kmPerVeh!$AR33,"")</f>
        <v>2.319971958879552</v>
      </c>
      <c r="AH81">
        <f>IFERROR(AH38*kmPerVeh!AK33*kmPerVeh!$AR33,"")</f>
        <v>2.8845654856567697</v>
      </c>
      <c r="AI81">
        <f>IFERROR(AI38*kmPerVeh!AL33*kmPerVeh!$AR33,"")</f>
        <v>66.638497011342693</v>
      </c>
      <c r="AJ81">
        <f>IFERROR(AJ38*kmPerVeh!AM33*kmPerVeh!$AR33,"")</f>
        <v>1.1486099251986821</v>
      </c>
      <c r="AK81">
        <f>IFERROR(AK38*kmPerVeh!AN33*kmPerVeh!$AR33,"")</f>
        <v>3.0128419710059844</v>
      </c>
      <c r="AL81">
        <f>IFERROR(AL38*kmPerVeh!AO33*kmPerVeh!$AR33,"")</f>
        <v>0.32197965433902764</v>
      </c>
      <c r="AM81">
        <f>IFERROR(AM38*kmPerVeh!AP33*kmPerVeh!$AR33,"")</f>
        <v>3.743835614220604</v>
      </c>
      <c r="AN81">
        <f>IFERROR(AN38*kmPerVeh!AQ33*kmPerVeh!$AR33,"")</f>
        <v>0.81704149861137898</v>
      </c>
    </row>
    <row r="82" spans="1:40">
      <c r="A82" t="str">
        <f t="shared" si="1"/>
        <v>TRA_Lcv_Gas</v>
      </c>
      <c r="B82" t="str">
        <f t="shared" si="1"/>
        <v>TRAGSLSP95</v>
      </c>
      <c r="C82" t="str">
        <f t="shared" si="1"/>
        <v>TLCV</v>
      </c>
      <c r="D82">
        <f>IFERROR(D39*kmPerVeh!G34*kmPerVeh!$AR34,"")</f>
        <v>0.38742069127758544</v>
      </c>
      <c r="E82">
        <f>IFERROR(E39*kmPerVeh!H34*kmPerVeh!$AR34,"")</f>
        <v>0.17229968420211095</v>
      </c>
      <c r="F82">
        <f>IFERROR(F39*kmPerVeh!I34*kmPerVeh!$AR34,"")</f>
        <v>0.20177043119729368</v>
      </c>
      <c r="G82">
        <f>IFERROR(G39*kmPerVeh!J34*kmPerVeh!$AR34,"")</f>
        <v>0.93136294055433511</v>
      </c>
      <c r="H82">
        <f>IFERROR(H39*kmPerVeh!K34*kmPerVeh!$AR34,"")</f>
        <v>9.1431421448440436E-2</v>
      </c>
      <c r="I82">
        <f>IFERROR(I39*kmPerVeh!L34*kmPerVeh!$AR34,"")</f>
        <v>0.97737094139286229</v>
      </c>
      <c r="J82">
        <f>IFERROR(J39*kmPerVeh!M34*kmPerVeh!$AR34,"")</f>
        <v>2.0550657529728591</v>
      </c>
      <c r="K82">
        <f>IFERROR(K39*kmPerVeh!N34*kmPerVeh!$AR34,"")</f>
        <v>0.74249972792151953</v>
      </c>
      <c r="L82">
        <f>IFERROR(L39*kmPerVeh!O34*kmPerVeh!$AR34,"")</f>
        <v>0.11771577484811781</v>
      </c>
      <c r="M82">
        <f>IFERROR(M39*kmPerVeh!P34*kmPerVeh!$AR34,"")</f>
        <v>0.50687130937143976</v>
      </c>
      <c r="N82">
        <f>IFERROR(N39*kmPerVeh!Q34*kmPerVeh!$AR34,"")</f>
        <v>0.15708375596530161</v>
      </c>
      <c r="O82">
        <f>IFERROR(O39*kmPerVeh!R34*kmPerVeh!$AR34,"")</f>
        <v>5.6612263523932036</v>
      </c>
      <c r="P82">
        <f>IFERROR(P39*kmPerVeh!S34*kmPerVeh!$AR34,"")</f>
        <v>8.3394363439984378</v>
      </c>
      <c r="Q82">
        <f>IFERROR(Q39*kmPerVeh!T34*kmPerVeh!$AR34,"")</f>
        <v>0.18720285361712036</v>
      </c>
      <c r="R82">
        <f>IFERROR(R39*kmPerVeh!U34*kmPerVeh!$AR34,"")</f>
        <v>0.39966252705304284</v>
      </c>
      <c r="S82">
        <f>IFERROR(S39*kmPerVeh!V34*kmPerVeh!$AR34,"")</f>
        <v>4.2025843174765307E-2</v>
      </c>
      <c r="T82">
        <f>IFERROR(T39*kmPerVeh!W34*kmPerVeh!$AR34,"")</f>
        <v>8.7802520689397257E-2</v>
      </c>
      <c r="U82">
        <f>IFERROR(U39*kmPerVeh!X34*kmPerVeh!$AR34,"")</f>
        <v>3.0713432801283513</v>
      </c>
      <c r="V82">
        <f>IFERROR(V39*kmPerVeh!Y34*kmPerVeh!$AR34,"")</f>
        <v>3.543714347600236E-2</v>
      </c>
      <c r="W82">
        <f>IFERROR(W39*kmPerVeh!Z34*kmPerVeh!$AR34,"")</f>
        <v>0.12509046340705893</v>
      </c>
      <c r="X82">
        <f>IFERROR(X39*kmPerVeh!AA34*kmPerVeh!$AR34,"")</f>
        <v>8.3347581570606538E-2</v>
      </c>
      <c r="Y82">
        <f>IFERROR(Y39*kmPerVeh!AB34*kmPerVeh!$AR34,"")</f>
        <v>6.5721043224110445E-2</v>
      </c>
      <c r="Z82">
        <f>IFERROR(Z39*kmPerVeh!AC34*kmPerVeh!$AR34,"")</f>
        <v>1.8119734595949198E-2</v>
      </c>
      <c r="AA82">
        <f>IFERROR(AA39*kmPerVeh!AD34*kmPerVeh!$AR34,"")</f>
        <v>0.40548604429541074</v>
      </c>
      <c r="AB82">
        <f>IFERROR(AB39*kmPerVeh!AE34*kmPerVeh!$AR34,"")</f>
        <v>0.64368867884238568</v>
      </c>
      <c r="AC82">
        <f>IFERROR(AC39*kmPerVeh!AF34*kmPerVeh!$AR34,"")</f>
        <v>2.5663195049629857</v>
      </c>
      <c r="AD82">
        <f>IFERROR(AD39*kmPerVeh!AG34*kmPerVeh!$AR34,"")</f>
        <v>0.21588517604280918</v>
      </c>
      <c r="AE82">
        <f>IFERROR(AE39*kmPerVeh!AH34*kmPerVeh!$AR34,"")</f>
        <v>1.353778544311492</v>
      </c>
      <c r="AF82">
        <f>IFERROR(AF39*kmPerVeh!AI34*kmPerVeh!$AR34,"")</f>
        <v>1.0062044626881488</v>
      </c>
      <c r="AG82">
        <f>IFERROR(AG39*kmPerVeh!AJ34*kmPerVeh!$AR34,"")</f>
        <v>0.24908435895393957</v>
      </c>
      <c r="AH82">
        <f>IFERROR(AH39*kmPerVeh!AK34*kmPerVeh!$AR34,"")</f>
        <v>0.68631940120939916</v>
      </c>
      <c r="AI82">
        <f>IFERROR(AI39*kmPerVeh!AL34*kmPerVeh!$AR34,"")</f>
        <v>2.981682370845308</v>
      </c>
      <c r="AJ82">
        <f>IFERROR(AJ39*kmPerVeh!AM34*kmPerVeh!$AR34,"")</f>
        <v>0.26692783307828577</v>
      </c>
      <c r="AK82">
        <f>IFERROR(AK39*kmPerVeh!AN34*kmPerVeh!$AR34,"")</f>
        <v>7.5735988774336557E-2</v>
      </c>
      <c r="AL82">
        <f>IFERROR(AL39*kmPerVeh!AO34*kmPerVeh!$AR34,"")</f>
        <v>0.1306874508494788</v>
      </c>
      <c r="AM82">
        <f>IFERROR(AM39*kmPerVeh!AP34*kmPerVeh!$AR34,"")</f>
        <v>0.13708823205220241</v>
      </c>
      <c r="AN82">
        <f>IFERROR(AN39*kmPerVeh!AQ34*kmPerVeh!$AR34,"")</f>
        <v>2.06023425778823E-2</v>
      </c>
    </row>
    <row r="83" spans="1:40">
      <c r="A83" t="str">
        <f t="shared" si="1"/>
        <v>TRA_Lcv_Lpg</v>
      </c>
      <c r="B83" t="str">
        <f t="shared" si="1"/>
        <v>TRALPG</v>
      </c>
      <c r="C83" t="str">
        <f t="shared" si="1"/>
        <v>TLCV</v>
      </c>
      <c r="D83" t="str">
        <f>IFERROR(D40*kmPerVeh!G35*kmPerVeh!$AR35,"")</f>
        <v/>
      </c>
      <c r="E83" t="str">
        <f>IFERROR(E40*kmPerVeh!H35*kmPerVeh!$AR35,"")</f>
        <v/>
      </c>
      <c r="F83" t="str">
        <f>IFERROR(F40*kmPerVeh!I35*kmPerVeh!$AR35,"")</f>
        <v/>
      </c>
      <c r="G83" t="str">
        <f>IFERROR(G40*kmPerVeh!J35*kmPerVeh!$AR35,"")</f>
        <v/>
      </c>
      <c r="H83" t="str">
        <f>IFERROR(H40*kmPerVeh!K35*kmPerVeh!$AR35,"")</f>
        <v/>
      </c>
      <c r="I83" t="str">
        <f>IFERROR(I40*kmPerVeh!L35*kmPerVeh!$AR35,"")</f>
        <v/>
      </c>
      <c r="J83">
        <f>IFERROR(J40*kmPerVeh!M35*kmPerVeh!$AR35,"")</f>
        <v>0.13330718525769611</v>
      </c>
      <c r="K83">
        <f>IFERROR(K40*kmPerVeh!N35*kmPerVeh!$AR35,"")</f>
        <v>2.5895863481420955E-4</v>
      </c>
      <c r="L83" t="str">
        <f>IFERROR(L40*kmPerVeh!O35*kmPerVeh!$AR35,"")</f>
        <v/>
      </c>
      <c r="M83" t="str">
        <f>IFERROR(M40*kmPerVeh!P35*kmPerVeh!$AR35,"")</f>
        <v/>
      </c>
      <c r="N83" t="str">
        <f>IFERROR(N40*kmPerVeh!Q35*kmPerVeh!$AR35,"")</f>
        <v/>
      </c>
      <c r="O83" t="str">
        <f>IFERROR(O40*kmPerVeh!R35*kmPerVeh!$AR35,"")</f>
        <v/>
      </c>
      <c r="P83" t="str">
        <f>IFERROR(P40*kmPerVeh!S35*kmPerVeh!$AR35,"")</f>
        <v/>
      </c>
      <c r="Q83" t="str">
        <f>IFERROR(Q40*kmPerVeh!T35*kmPerVeh!$AR35,"")</f>
        <v/>
      </c>
      <c r="R83" t="str">
        <f>IFERROR(R40*kmPerVeh!U35*kmPerVeh!$AR35,"")</f>
        <v/>
      </c>
      <c r="S83" t="str">
        <f>IFERROR(S40*kmPerVeh!V35*kmPerVeh!$AR35,"")</f>
        <v/>
      </c>
      <c r="T83" t="str">
        <f>IFERROR(T40*kmPerVeh!W35*kmPerVeh!$AR35,"")</f>
        <v/>
      </c>
      <c r="U83" t="str">
        <f>IFERROR(U40*kmPerVeh!X35*kmPerVeh!$AR35,"")</f>
        <v/>
      </c>
      <c r="V83" t="str">
        <f>IFERROR(V40*kmPerVeh!Y35*kmPerVeh!$AR35,"")</f>
        <v/>
      </c>
      <c r="W83" t="str">
        <f>IFERROR(W40*kmPerVeh!Z35*kmPerVeh!$AR35,"")</f>
        <v/>
      </c>
      <c r="X83">
        <f>IFERROR(X40*kmPerVeh!AA35*kmPerVeh!$AR35,"")</f>
        <v>1.4922843068788555E-2</v>
      </c>
      <c r="Y83" t="str">
        <f>IFERROR(Y40*kmPerVeh!AB35*kmPerVeh!$AR35,"")</f>
        <v/>
      </c>
      <c r="Z83" t="str">
        <f>IFERROR(Z40*kmPerVeh!AC35*kmPerVeh!$AR35,"")</f>
        <v/>
      </c>
      <c r="AA83">
        <f>IFERROR(AA40*kmPerVeh!AD35*kmPerVeh!$AR35,"")</f>
        <v>0.26619934734179185</v>
      </c>
      <c r="AB83" t="str">
        <f>IFERROR(AB40*kmPerVeh!AE35*kmPerVeh!$AR35,"")</f>
        <v/>
      </c>
      <c r="AC83">
        <f>IFERROR(AC40*kmPerVeh!AF35*kmPerVeh!$AR35,"")</f>
        <v>1.1902251323454416</v>
      </c>
      <c r="AD83">
        <f>IFERROR(AD40*kmPerVeh!AG35*kmPerVeh!$AR35,"")</f>
        <v>1.0833259096418871E-2</v>
      </c>
      <c r="AE83" t="str">
        <f>IFERROR(AE40*kmPerVeh!AH35*kmPerVeh!$AR35,"")</f>
        <v/>
      </c>
      <c r="AF83" t="str">
        <f>IFERROR(AF40*kmPerVeh!AI35*kmPerVeh!$AR35,"")</f>
        <v/>
      </c>
      <c r="AG83" t="str">
        <f>IFERROR(AG40*kmPerVeh!AJ35*kmPerVeh!$AR35,"")</f>
        <v/>
      </c>
      <c r="AH83" t="str">
        <f>IFERROR(AH40*kmPerVeh!AK35*kmPerVeh!$AR35,"")</f>
        <v/>
      </c>
      <c r="AI83">
        <f>IFERROR(AI40*kmPerVeh!AL35*kmPerVeh!$AR35,"")</f>
        <v>0.47395504274194838</v>
      </c>
      <c r="AJ83" t="str">
        <f>IFERROR(AJ40*kmPerVeh!AM35*kmPerVeh!$AR35,"")</f>
        <v/>
      </c>
      <c r="AK83" t="str">
        <f>IFERROR(AK40*kmPerVeh!AN35*kmPerVeh!$AR35,"")</f>
        <v/>
      </c>
      <c r="AL83" t="str">
        <f>IFERROR(AL40*kmPerVeh!AO35*kmPerVeh!$AR35,"")</f>
        <v/>
      </c>
      <c r="AM83" t="str">
        <f>IFERROR(AM40*kmPerVeh!AP35*kmPerVeh!$AR35,"")</f>
        <v/>
      </c>
      <c r="AN83" t="str">
        <f>IFERROR(AN40*kmPerVeh!AQ35*kmPerVeh!$AR35,"")</f>
        <v/>
      </c>
    </row>
    <row r="84" spans="1:40">
      <c r="A84" t="str">
        <f t="shared" si="1"/>
        <v>TRA_Mop_Gas</v>
      </c>
      <c r="B84" t="str">
        <f t="shared" si="1"/>
        <v>TRAGSLSP95</v>
      </c>
      <c r="C84" t="str">
        <f t="shared" si="1"/>
        <v>TMop</v>
      </c>
      <c r="D84">
        <f>IFERROR(D41*kmPerVeh!G36*kmPerVeh!$AR36,"")</f>
        <v>0.45435892452603444</v>
      </c>
      <c r="E84">
        <f>IFERROR(E41*kmPerVeh!H36*kmPerVeh!$AR36,"")</f>
        <v>0.34484333638755033</v>
      </c>
      <c r="F84">
        <f>IFERROR(F41*kmPerVeh!I36*kmPerVeh!$AR36,"")</f>
        <v>6.5488758104716077E-2</v>
      </c>
      <c r="G84">
        <f>IFERROR(G41*kmPerVeh!J36*kmPerVeh!$AR36,"")</f>
        <v>0.30892171530760526</v>
      </c>
      <c r="H84">
        <f>IFERROR(H41*kmPerVeh!K36*kmPerVeh!$AR36,"")</f>
        <v>0.14469982426115341</v>
      </c>
      <c r="I84">
        <f>IFERROR(I41*kmPerVeh!L36*kmPerVeh!$AR36,"")</f>
        <v>1.0282557016593832</v>
      </c>
      <c r="J84">
        <f>IFERROR(J41*kmPerVeh!M36*kmPerVeh!$AR36,"")</f>
        <v>5.933289440762767</v>
      </c>
      <c r="K84">
        <f>IFERROR(K41*kmPerVeh!N36*kmPerVeh!$AR36,"")</f>
        <v>0.2682321290845569</v>
      </c>
      <c r="L84" t="str">
        <f>IFERROR(L41*kmPerVeh!O36*kmPerVeh!$AR36,"")</f>
        <v/>
      </c>
      <c r="M84">
        <f>IFERROR(M41*kmPerVeh!P36*kmPerVeh!$AR36,"")</f>
        <v>6.3363832504623652</v>
      </c>
      <c r="N84">
        <f>IFERROR(N41*kmPerVeh!Q36*kmPerVeh!$AR36,"")</f>
        <v>0.34646629426155678</v>
      </c>
      <c r="O84">
        <f>IFERROR(O41*kmPerVeh!R36*kmPerVeh!$AR36,"")</f>
        <v>4.9911600562352634</v>
      </c>
      <c r="P84">
        <f>IFERROR(P41*kmPerVeh!S36*kmPerVeh!$AR36,"")</f>
        <v>0.70368614666681106</v>
      </c>
      <c r="Q84">
        <f>IFERROR(Q41*kmPerVeh!T36*kmPerVeh!$AR36,"")</f>
        <v>0.5156350124207274</v>
      </c>
      <c r="R84">
        <f>IFERROR(R41*kmPerVeh!U36*kmPerVeh!$AR36,"")</f>
        <v>1.3566200183714781</v>
      </c>
      <c r="S84">
        <f>IFERROR(S41*kmPerVeh!V36*kmPerVeh!$AR36,"")</f>
        <v>3.8028581074759871E-2</v>
      </c>
      <c r="T84" t="str">
        <f>IFERROR(T41*kmPerVeh!W36*kmPerVeh!$AR36,"")</f>
        <v/>
      </c>
      <c r="U84">
        <f>IFERROR(U41*kmPerVeh!X36*kmPerVeh!$AR36,"")</f>
        <v>19.029742521738946</v>
      </c>
      <c r="V84">
        <f>IFERROR(V41*kmPerVeh!Y36*kmPerVeh!$AR36,"")</f>
        <v>6.1333993811854941E-2</v>
      </c>
      <c r="W84">
        <f>IFERROR(W41*kmPerVeh!Z36*kmPerVeh!$AR36,"")</f>
        <v>0.12782524494730738</v>
      </c>
      <c r="X84">
        <f>IFERROR(X41*kmPerVeh!AA36*kmPerVeh!$AR36,"")</f>
        <v>2.1341122686134913E-2</v>
      </c>
      <c r="Y84" t="str">
        <f>IFERROR(Y41*kmPerVeh!AB36*kmPerVeh!$AR36,"")</f>
        <v/>
      </c>
      <c r="Z84">
        <f>IFERROR(Z41*kmPerVeh!AC36*kmPerVeh!$AR36,"")</f>
        <v>2.7611595618030579E-4</v>
      </c>
      <c r="AA84">
        <f>IFERROR(AA41*kmPerVeh!AD36*kmPerVeh!$AR36,"")</f>
        <v>0.82060787977042837</v>
      </c>
      <c r="AB84">
        <f>IFERROR(AB41*kmPerVeh!AE36*kmPerVeh!$AR36,"")</f>
        <v>0.33625699709063267</v>
      </c>
      <c r="AC84">
        <f>IFERROR(AC41*kmPerVeh!AF36*kmPerVeh!$AR36,"")</f>
        <v>0.92985965654558345</v>
      </c>
      <c r="AD84">
        <f>IFERROR(AD41*kmPerVeh!AG36*kmPerVeh!$AR36,"")</f>
        <v>0.82012679819384049</v>
      </c>
      <c r="AE84">
        <f>IFERROR(AE41*kmPerVeh!AH36*kmPerVeh!$AR36,"")</f>
        <v>7.8826797774487339E-2</v>
      </c>
      <c r="AF84">
        <f>IFERROR(AF41*kmPerVeh!AI36*kmPerVeh!$AR36,"")</f>
        <v>0.21111293789746838</v>
      </c>
      <c r="AG84">
        <f>IFERROR(AG41*kmPerVeh!AJ36*kmPerVeh!$AR36,"")</f>
        <v>0.13710620750706004</v>
      </c>
      <c r="AH84">
        <f>IFERROR(AH41*kmPerVeh!AK36*kmPerVeh!$AR36,"")</f>
        <v>4.9073962998968712E-2</v>
      </c>
      <c r="AI84">
        <f>IFERROR(AI41*kmPerVeh!AL36*kmPerVeh!$AR36,"")</f>
        <v>0.42479936746134683</v>
      </c>
      <c r="AJ84">
        <f>IFERROR(AJ41*kmPerVeh!AM36*kmPerVeh!$AR36,"")</f>
        <v>2.2523514845479573E-2</v>
      </c>
      <c r="AK84">
        <f>IFERROR(AK41*kmPerVeh!AN36*kmPerVeh!$AR36,"")</f>
        <v>0.2086086123036516</v>
      </c>
      <c r="AL84">
        <f>IFERROR(AL41*kmPerVeh!AO36*kmPerVeh!$AR36,"")</f>
        <v>1.1027477747001463E-2</v>
      </c>
      <c r="AM84">
        <f>IFERROR(AM41*kmPerVeh!AP36*kmPerVeh!$AR36,"")</f>
        <v>0.37759836920834389</v>
      </c>
      <c r="AN84">
        <f>IFERROR(AN41*kmPerVeh!AQ36*kmPerVeh!$AR36,"")</f>
        <v>5.6747474548490974E-2</v>
      </c>
    </row>
    <row r="85" spans="1:40">
      <c r="A85" t="str">
        <f t="shared" si="1"/>
        <v>TRA_Mot_Gas</v>
      </c>
      <c r="B85" t="str">
        <f t="shared" si="1"/>
        <v>TRAGSLSP95</v>
      </c>
      <c r="C85" t="str">
        <f t="shared" si="1"/>
        <v>TMot</v>
      </c>
      <c r="D85">
        <f>IFERROR(D42*kmPerVeh!G37*kmPerVeh!$AR37,"")</f>
        <v>1.1712084987090379</v>
      </c>
      <c r="E85">
        <f>IFERROR(E42*kmPerVeh!H37*kmPerVeh!$AR37,"")</f>
        <v>1.7549736352249754</v>
      </c>
      <c r="F85">
        <f>IFERROR(F42*kmPerVeh!I37*kmPerVeh!$AR37,"")</f>
        <v>0.22160762761157329</v>
      </c>
      <c r="G85">
        <f>IFERROR(G42*kmPerVeh!J37*kmPerVeh!$AR37,"")</f>
        <v>1.7650784748694146</v>
      </c>
      <c r="H85">
        <f>IFERROR(H42*kmPerVeh!K37*kmPerVeh!$AR37,"")</f>
        <v>0.15838547777556158</v>
      </c>
      <c r="I85">
        <f>IFERROR(I42*kmPerVeh!L37*kmPerVeh!$AR37,"")</f>
        <v>1.8176309727966726</v>
      </c>
      <c r="J85">
        <f>IFERROR(J42*kmPerVeh!M37*kmPerVeh!$AR37,"")</f>
        <v>8.0721924650824235</v>
      </c>
      <c r="K85">
        <f>IFERROR(K42*kmPerVeh!N37*kmPerVeh!$AR37,"")</f>
        <v>0.56492937003320975</v>
      </c>
      <c r="L85">
        <f>IFERROR(L42*kmPerVeh!O37*kmPerVeh!$AR37,"")</f>
        <v>3.5304826785756437E-2</v>
      </c>
      <c r="M85">
        <f>IFERROR(M42*kmPerVeh!P37*kmPerVeh!$AR37,"")</f>
        <v>16.022899766374373</v>
      </c>
      <c r="N85">
        <f>IFERROR(N42*kmPerVeh!Q37*kmPerVeh!$AR37,"")</f>
        <v>0.64688396843919616</v>
      </c>
      <c r="O85">
        <f>IFERROR(O42*kmPerVeh!R37*kmPerVeh!$AR37,"")</f>
        <v>15.527975861229569</v>
      </c>
      <c r="P85">
        <f>IFERROR(P42*kmPerVeh!S37*kmPerVeh!$AR37,"")</f>
        <v>11.807255585636787</v>
      </c>
      <c r="Q85">
        <f>IFERROR(Q42*kmPerVeh!T37*kmPerVeh!$AR37,"")</f>
        <v>0.82198516155016155</v>
      </c>
      <c r="R85">
        <f>IFERROR(R42*kmPerVeh!U37*kmPerVeh!$AR37,"")</f>
        <v>0.65209896700650438</v>
      </c>
      <c r="S85">
        <f>IFERROR(S42*kmPerVeh!V37*kmPerVeh!$AR37,"")</f>
        <v>0.64837025745282495</v>
      </c>
      <c r="T85">
        <f>IFERROR(T42*kmPerVeh!W37*kmPerVeh!$AR37,"")</f>
        <v>2.3968227192766808E-2</v>
      </c>
      <c r="U85">
        <f>IFERROR(U42*kmPerVeh!X37*kmPerVeh!$AR37,"")</f>
        <v>34.82878330261353</v>
      </c>
      <c r="V85">
        <f>IFERROR(V42*kmPerVeh!Y37*kmPerVeh!$AR37,"")</f>
        <v>8.0066037362976017E-2</v>
      </c>
      <c r="W85">
        <f>IFERROR(W42*kmPerVeh!Z37*kmPerVeh!$AR37,"")</f>
        <v>0.25111116138364903</v>
      </c>
      <c r="X85">
        <f>IFERROR(X42*kmPerVeh!AA37*kmPerVeh!$AR37,"")</f>
        <v>2.6771304929386751E-2</v>
      </c>
      <c r="Y85">
        <f>IFERROR(Y42*kmPerVeh!AB37*kmPerVeh!$AR37,"")</f>
        <v>1.9366847472096122E-2</v>
      </c>
      <c r="Z85">
        <f>IFERROR(Z42*kmPerVeh!AC37*kmPerVeh!$AR37,"")</f>
        <v>6.2263570053643816E-2</v>
      </c>
      <c r="AA85">
        <f>IFERROR(AA42*kmPerVeh!AD37*kmPerVeh!$AR37,"")</f>
        <v>1.7771880792868464</v>
      </c>
      <c r="AB85">
        <f>IFERROR(AB42*kmPerVeh!AE37*kmPerVeh!$AR37,"")</f>
        <v>0.6033640721030602</v>
      </c>
      <c r="AC85">
        <f>IFERROR(AC42*kmPerVeh!AF37*kmPerVeh!$AR37,"")</f>
        <v>2.1383387507134222</v>
      </c>
      <c r="AD85">
        <f>IFERROR(AD42*kmPerVeh!AG37*kmPerVeh!$AR37,"")</f>
        <v>1.0803003524171184</v>
      </c>
      <c r="AE85">
        <f>IFERROR(AE42*kmPerVeh!AH37*kmPerVeh!$AR37,"")</f>
        <v>0.21128946341395508</v>
      </c>
      <c r="AF85">
        <f>IFERROR(AF42*kmPerVeh!AI37*kmPerVeh!$AR37,"")</f>
        <v>0.84815379895113907</v>
      </c>
      <c r="AG85">
        <f>IFERROR(AG42*kmPerVeh!AJ37*kmPerVeh!$AR37,"")</f>
        <v>0.17345690923530865</v>
      </c>
      <c r="AH85">
        <f>IFERROR(AH42*kmPerVeh!AK37*kmPerVeh!$AR37,"")</f>
        <v>0.1854077095247233</v>
      </c>
      <c r="AI85">
        <f>IFERROR(AI42*kmPerVeh!AL37*kmPerVeh!$AR37,"")</f>
        <v>7.584981589822033</v>
      </c>
      <c r="AJ85">
        <f>IFERROR(AJ42*kmPerVeh!AM37*kmPerVeh!$AR37,"")</f>
        <v>0.37792543981028853</v>
      </c>
      <c r="AK85">
        <f>IFERROR(AK42*kmPerVeh!AN37*kmPerVeh!$AR37,"")</f>
        <v>0.33254759617692553</v>
      </c>
      <c r="AL85">
        <f>IFERROR(AL42*kmPerVeh!AO37*kmPerVeh!$AR37,"")</f>
        <v>0.18503170602478686</v>
      </c>
      <c r="AM85">
        <f>IFERROR(AM42*kmPerVeh!AP37*kmPerVeh!$AR37,"")</f>
        <v>0.60193789994529368</v>
      </c>
      <c r="AN85">
        <f>IFERROR(AN42*kmPerVeh!AQ37*kmPerVeh!$AR37,"")</f>
        <v>9.0462402495362429E-2</v>
      </c>
    </row>
    <row r="87" spans="1:40">
      <c r="A87" s="126" t="s">
        <v>410</v>
      </c>
    </row>
    <row r="88" spans="1:40" ht="14.65" thickBot="1">
      <c r="A88" s="14" t="s">
        <v>54</v>
      </c>
      <c r="B88" s="14" t="s">
        <v>60</v>
      </c>
      <c r="C88" s="14" t="s">
        <v>61</v>
      </c>
      <c r="D88" s="15" t="s">
        <v>1</v>
      </c>
      <c r="E88" s="15" t="s">
        <v>2</v>
      </c>
      <c r="F88" s="15" t="s">
        <v>3</v>
      </c>
      <c r="G88" s="15" t="s">
        <v>4</v>
      </c>
      <c r="H88" s="15" t="s">
        <v>5</v>
      </c>
      <c r="I88" s="15" t="s">
        <v>6</v>
      </c>
      <c r="J88" s="15" t="s">
        <v>7</v>
      </c>
      <c r="K88" s="15" t="s">
        <v>8</v>
      </c>
      <c r="L88" s="15" t="s">
        <v>9</v>
      </c>
      <c r="M88" s="15" t="s">
        <v>10</v>
      </c>
      <c r="N88" s="15" t="s">
        <v>11</v>
      </c>
      <c r="O88" s="15" t="s">
        <v>12</v>
      </c>
      <c r="P88" s="15" t="s">
        <v>110</v>
      </c>
      <c r="Q88" s="15" t="s">
        <v>13</v>
      </c>
      <c r="R88" s="15" t="s">
        <v>14</v>
      </c>
      <c r="S88" s="15" t="s">
        <v>15</v>
      </c>
      <c r="T88" s="15" t="s">
        <v>16</v>
      </c>
      <c r="U88" s="15" t="s">
        <v>17</v>
      </c>
      <c r="V88" s="15" t="s">
        <v>18</v>
      </c>
      <c r="W88" s="15" t="s">
        <v>19</v>
      </c>
      <c r="X88" s="15" t="s">
        <v>20</v>
      </c>
      <c r="Y88" s="15" t="s">
        <v>21</v>
      </c>
      <c r="Z88" s="15" t="s">
        <v>22</v>
      </c>
      <c r="AA88" s="15" t="s">
        <v>23</v>
      </c>
      <c r="AB88" s="15" t="s">
        <v>24</v>
      </c>
      <c r="AC88" s="15" t="s">
        <v>25</v>
      </c>
      <c r="AD88" s="15" t="s">
        <v>26</v>
      </c>
      <c r="AE88" s="15" t="s">
        <v>27</v>
      </c>
      <c r="AF88" s="15" t="s">
        <v>28</v>
      </c>
      <c r="AG88" s="15" t="s">
        <v>29</v>
      </c>
      <c r="AH88" s="15" t="s">
        <v>30</v>
      </c>
      <c r="AI88" s="15" t="s">
        <v>31</v>
      </c>
      <c r="AJ88" s="15" t="s">
        <v>127</v>
      </c>
      <c r="AK88" s="15" t="s">
        <v>128</v>
      </c>
      <c r="AL88" s="15" t="s">
        <v>129</v>
      </c>
      <c r="AM88" s="15" t="s">
        <v>130</v>
      </c>
      <c r="AN88" s="15" t="s">
        <v>131</v>
      </c>
    </row>
    <row r="89" spans="1:40">
      <c r="A89" t="str">
        <f t="shared" ref="A89:C108" si="2">A46</f>
        <v>TRA_Bus_Cng_Coa</v>
      </c>
      <c r="B89" t="str">
        <f t="shared" si="2"/>
        <v>TRAGAS</v>
      </c>
      <c r="C89" t="str">
        <f t="shared" si="2"/>
        <v>TBus</v>
      </c>
      <c r="D89" t="str">
        <f>IFERROR(D46*Occupancy!G77,"")</f>
        <v/>
      </c>
      <c r="E89" t="str">
        <f>IFERROR(E46*Occupancy!H77,"")</f>
        <v/>
      </c>
      <c r="F89" t="str">
        <f>IFERROR(F46*Occupancy!I77,"")</f>
        <v/>
      </c>
      <c r="G89" t="str">
        <f>IFERROR(G46*Occupancy!J77,"")</f>
        <v/>
      </c>
      <c r="H89" t="str">
        <f>IFERROR(H46*Occupancy!K77,"")</f>
        <v/>
      </c>
      <c r="I89" t="str">
        <f>IFERROR(I46*Occupancy!L77,"")</f>
        <v/>
      </c>
      <c r="J89" t="str">
        <f>IFERROR(J46*Occupancy!M77,"")</f>
        <v/>
      </c>
      <c r="K89" t="str">
        <f>IFERROR(K46*Occupancy!N77,"")</f>
        <v/>
      </c>
      <c r="L89" t="str">
        <f>IFERROR(L46*Occupancy!O77,"")</f>
        <v/>
      </c>
      <c r="M89" t="str">
        <f>IFERROR(M46*Occupancy!P77,"")</f>
        <v/>
      </c>
      <c r="N89" t="str">
        <f>IFERROR(N46*Occupancy!Q77,"")</f>
        <v/>
      </c>
      <c r="O89" t="str">
        <f>IFERROR(O46*Occupancy!R77,"")</f>
        <v/>
      </c>
      <c r="P89" t="str">
        <f>IFERROR(P46*Occupancy!S77,"")</f>
        <v/>
      </c>
      <c r="Q89" t="str">
        <f>IFERROR(Q46*Occupancy!T77,"")</f>
        <v/>
      </c>
      <c r="R89" t="str">
        <f>IFERROR(R46*Occupancy!U77,"")</f>
        <v/>
      </c>
      <c r="S89" t="str">
        <f>IFERROR(S46*Occupancy!V77,"")</f>
        <v/>
      </c>
      <c r="T89" t="str">
        <f>IFERROR(T46*Occupancy!W77,"")</f>
        <v/>
      </c>
      <c r="U89" t="str">
        <f>IFERROR(U46*Occupancy!X77,"")</f>
        <v/>
      </c>
      <c r="V89" t="str">
        <f>IFERROR(V46*Occupancy!Y77,"")</f>
        <v/>
      </c>
      <c r="W89" t="str">
        <f>IFERROR(W46*Occupancy!Z77,"")</f>
        <v/>
      </c>
      <c r="X89" t="str">
        <f>IFERROR(X46*Occupancy!AA77,"")</f>
        <v/>
      </c>
      <c r="Y89" t="str">
        <f>IFERROR(Y46*Occupancy!AB77,"")</f>
        <v/>
      </c>
      <c r="Z89" t="str">
        <f>IFERROR(Z46*Occupancy!AC77,"")</f>
        <v/>
      </c>
      <c r="AA89" t="str">
        <f>IFERROR(AA46*Occupancy!AD77,"")</f>
        <v/>
      </c>
      <c r="AB89" t="str">
        <f>IFERROR(AB46*Occupancy!AE77,"")</f>
        <v/>
      </c>
      <c r="AC89" t="str">
        <f>IFERROR(AC46*Occupancy!AF77,"")</f>
        <v/>
      </c>
      <c r="AD89" t="str">
        <f>IFERROR(AD46*Occupancy!AG77,"")</f>
        <v/>
      </c>
      <c r="AE89" t="str">
        <f>IFERROR(AE46*Occupancy!AH77,"")</f>
        <v/>
      </c>
      <c r="AF89">
        <f>IFERROR(AF46*Occupancy!AI77,"")</f>
        <v>4.1872859381847399E-2</v>
      </c>
      <c r="AG89" t="str">
        <f>IFERROR(AG46*Occupancy!AJ77,"")</f>
        <v/>
      </c>
      <c r="AH89" t="str">
        <f>IFERROR(AH46*Occupancy!AK77,"")</f>
        <v/>
      </c>
      <c r="AI89" t="str">
        <f>IFERROR(AI46*Occupancy!AL77,"")</f>
        <v/>
      </c>
      <c r="AJ89" t="str">
        <f>IFERROR(AJ46*Occupancy!AM77,"")</f>
        <v/>
      </c>
      <c r="AK89" t="str">
        <f>IFERROR(AK46*Occupancy!AN77,"")</f>
        <v/>
      </c>
      <c r="AL89" t="str">
        <f>IFERROR(AL46*Occupancy!AO77,"")</f>
        <v/>
      </c>
      <c r="AM89" t="str">
        <f>IFERROR(AM46*Occupancy!AP77,"")</f>
        <v/>
      </c>
      <c r="AN89" t="str">
        <f>IFERROR(AN46*Occupancy!AQ77,"")</f>
        <v/>
      </c>
    </row>
    <row r="90" spans="1:40">
      <c r="A90" t="str">
        <f t="shared" si="2"/>
        <v>TRA_Bus_Cng_Urb</v>
      </c>
      <c r="B90" t="str">
        <f t="shared" si="2"/>
        <v>TRAGAS</v>
      </c>
      <c r="C90" t="str">
        <f t="shared" si="2"/>
        <v>TBus</v>
      </c>
      <c r="D90" t="str">
        <f>IFERROR(D47*Occupancy!G78,"")</f>
        <v/>
      </c>
      <c r="E90" t="str">
        <f>IFERROR(E47*Occupancy!H78,"")</f>
        <v/>
      </c>
      <c r="F90" t="str">
        <f>IFERROR(F47*Occupancy!I78,"")</f>
        <v/>
      </c>
      <c r="G90">
        <f>IFERROR(G47*Occupancy!J78,"")</f>
        <v>0.24192647924602931</v>
      </c>
      <c r="H90" t="str">
        <f>IFERROR(H47*Occupancy!K78,"")</f>
        <v/>
      </c>
      <c r="I90" t="str">
        <f>IFERROR(I47*Occupancy!L78,"")</f>
        <v/>
      </c>
      <c r="J90">
        <f>IFERROR(J47*Occupancy!M78,"")</f>
        <v>1.6537032009002282</v>
      </c>
      <c r="K90" t="str">
        <f>IFERROR(K47*Occupancy!N78,"")</f>
        <v/>
      </c>
      <c r="L90" t="str">
        <f>IFERROR(L47*Occupancy!O78,"")</f>
        <v/>
      </c>
      <c r="M90" t="str">
        <f>IFERROR(M47*Occupancy!P78,"")</f>
        <v/>
      </c>
      <c r="N90" t="str">
        <f>IFERROR(N47*Occupancy!Q78,"")</f>
        <v/>
      </c>
      <c r="O90" t="str">
        <f>IFERROR(O47*Occupancy!R78,"")</f>
        <v/>
      </c>
      <c r="P90" t="str">
        <f>IFERROR(P47*Occupancy!S78,"")</f>
        <v/>
      </c>
      <c r="Q90" t="str">
        <f>IFERROR(Q47*Occupancy!T78,"")</f>
        <v/>
      </c>
      <c r="R90" t="str">
        <f>IFERROR(R47*Occupancy!U78,"")</f>
        <v/>
      </c>
      <c r="S90" t="str">
        <f>IFERROR(S47*Occupancy!V78,"")</f>
        <v/>
      </c>
      <c r="T90" t="str">
        <f>IFERROR(T47*Occupancy!W78,"")</f>
        <v/>
      </c>
      <c r="U90">
        <f>IFERROR(U47*Occupancy!X78,"")</f>
        <v>1.5135992999999999</v>
      </c>
      <c r="V90" t="str">
        <f>IFERROR(V47*Occupancy!Y78,"")</f>
        <v/>
      </c>
      <c r="W90" t="str">
        <f>IFERROR(W47*Occupancy!Z78,"")</f>
        <v/>
      </c>
      <c r="X90" t="str">
        <f>IFERROR(X47*Occupancy!AA78,"")</f>
        <v/>
      </c>
      <c r="Y90" t="str">
        <f>IFERROR(Y47*Occupancy!AB78,"")</f>
        <v/>
      </c>
      <c r="Z90" t="str">
        <f>IFERROR(Z47*Occupancy!AC78,"")</f>
        <v/>
      </c>
      <c r="AA90">
        <f>IFERROR(AA47*Occupancy!AD78,"")</f>
        <v>0.4555578516332256</v>
      </c>
      <c r="AB90" t="str">
        <f>IFERROR(AB47*Occupancy!AE78,"")</f>
        <v/>
      </c>
      <c r="AC90" t="str">
        <f>IFERROR(AC47*Occupancy!AF78,"")</f>
        <v/>
      </c>
      <c r="AD90" t="str">
        <f>IFERROR(AD47*Occupancy!AG78,"")</f>
        <v/>
      </c>
      <c r="AE90" t="str">
        <f>IFERROR(AE47*Occupancy!AH78,"")</f>
        <v/>
      </c>
      <c r="AF90">
        <f>IFERROR(AF47*Occupancy!AI78,"")</f>
        <v>0.29731207067401888</v>
      </c>
      <c r="AG90" t="str">
        <f>IFERROR(AG47*Occupancy!AJ78,"")</f>
        <v/>
      </c>
      <c r="AH90" t="str">
        <f>IFERROR(AH47*Occupancy!AK78,"")</f>
        <v/>
      </c>
      <c r="AI90" t="str">
        <f>IFERROR(AI47*Occupancy!AL78,"")</f>
        <v/>
      </c>
      <c r="AJ90" t="str">
        <f>IFERROR(AJ47*Occupancy!AM78,"")</f>
        <v/>
      </c>
      <c r="AK90" t="str">
        <f>IFERROR(AK47*Occupancy!AN78,"")</f>
        <v/>
      </c>
      <c r="AL90" t="str">
        <f>IFERROR(AL47*Occupancy!AO78,"")</f>
        <v/>
      </c>
      <c r="AM90">
        <f>IFERROR(AM47*Occupancy!AP78,"")</f>
        <v>8.0965377039659697E-3</v>
      </c>
      <c r="AN90" t="str">
        <f>IFERROR(AN47*Occupancy!AQ78,"")</f>
        <v/>
      </c>
    </row>
    <row r="91" spans="1:40">
      <c r="A91" t="str">
        <f t="shared" si="2"/>
        <v>TRA_Bus_Dis_Coa</v>
      </c>
      <c r="B91" t="str">
        <f t="shared" si="2"/>
        <v>TRADST</v>
      </c>
      <c r="C91" t="str">
        <f t="shared" si="2"/>
        <v>TBus</v>
      </c>
      <c r="D91">
        <f>IFERROR(D48*Occupancy!G79,"")</f>
        <v>18.946682965063513</v>
      </c>
      <c r="E91">
        <f>IFERROR(E48*Occupancy!H79,"")</f>
        <v>19.223554747258284</v>
      </c>
      <c r="F91">
        <f>IFERROR(F48*Occupancy!I79,"")</f>
        <v>6.1887897999080224</v>
      </c>
      <c r="G91">
        <f>IFERROR(G48*Occupancy!J79,"")</f>
        <v>3.1229588101385026</v>
      </c>
      <c r="H91">
        <f>IFERROR(H48*Occupancy!K79,"")</f>
        <v>0.99168154466522207</v>
      </c>
      <c r="I91">
        <f>IFERROR(I48*Occupancy!L79,"")</f>
        <v>15.466060257282154</v>
      </c>
      <c r="J91">
        <f>IFERROR(J48*Occupancy!M79,"")</f>
        <v>49.172015421953795</v>
      </c>
      <c r="K91">
        <f>IFERROR(K48*Occupancy!N79,"")</f>
        <v>3.7375902600000002</v>
      </c>
      <c r="L91">
        <f>IFERROR(L48*Occupancy!O79,"")</f>
        <v>1.733750358249716</v>
      </c>
      <c r="M91">
        <f>IFERROR(M48*Occupancy!P79,"")</f>
        <v>76.684275593868023</v>
      </c>
      <c r="N91">
        <f>IFERROR(N48*Occupancy!Q79,"")</f>
        <v>4.6144840560000002</v>
      </c>
      <c r="O91">
        <f>IFERROR(O48*Occupancy!R79,"")</f>
        <v>48.570977876428763</v>
      </c>
      <c r="P91">
        <f>IFERROR(P48*Occupancy!S79,"")</f>
        <v>41.706663732499997</v>
      </c>
      <c r="Q91">
        <f>IFERROR(Q48*Occupancy!T79,"")</f>
        <v>2.7690234813930141</v>
      </c>
      <c r="R91">
        <f>IFERROR(R48*Occupancy!U79,"")</f>
        <v>22.537964160000001</v>
      </c>
      <c r="S91">
        <f>IFERROR(S48*Occupancy!V79,"")</f>
        <v>7.3281141450000007</v>
      </c>
      <c r="T91">
        <f>IFERROR(T48*Occupancy!W79,"")</f>
        <v>0.38772012403801887</v>
      </c>
      <c r="U91">
        <f>IFERROR(U48*Occupancy!X79,"")</f>
        <v>60.144200820000002</v>
      </c>
      <c r="V91">
        <f>IFERROR(V48*Occupancy!Y79,"")</f>
        <v>2.0399597182074687</v>
      </c>
      <c r="W91">
        <f>IFERROR(W48*Occupancy!Z79,"")</f>
        <v>5.365903283551984</v>
      </c>
      <c r="X91">
        <f>IFERROR(X48*Occupancy!AA79,"")</f>
        <v>1.9748408400000002</v>
      </c>
      <c r="Y91">
        <f>IFERROR(Y48*Occupancy!AB79,"")</f>
        <v>0.8642180029430242</v>
      </c>
      <c r="Z91">
        <f>IFERROR(Z48*Occupancy!AC79,"")</f>
        <v>0.20803904387982577</v>
      </c>
      <c r="AA91">
        <f>IFERROR(AA48*Occupancy!AD79,"")</f>
        <v>13.443673325856937</v>
      </c>
      <c r="AB91">
        <f>IFERROR(AB48*Occupancy!AE79,"")</f>
        <v>5.6263672277438888</v>
      </c>
      <c r="AC91">
        <f>IFERROR(AC48*Occupancy!AF79,"")</f>
        <v>12.088311716601583</v>
      </c>
      <c r="AD91">
        <f>IFERROR(AD48*Occupancy!AG79,"")</f>
        <v>10.507891322034661</v>
      </c>
      <c r="AE91">
        <f>IFERROR(AE48*Occupancy!AH79,"")</f>
        <v>7.3762190638701588</v>
      </c>
      <c r="AF91">
        <f>IFERROR(AF48*Occupancy!AI79,"")</f>
        <v>6.0716092787048348</v>
      </c>
      <c r="AG91">
        <f>IFERROR(AG48*Occupancy!AJ79,"")</f>
        <v>3.0999396278414135</v>
      </c>
      <c r="AH91">
        <f>IFERROR(AH48*Occupancy!AK79,"")</f>
        <v>4.418888706611563</v>
      </c>
      <c r="AI91">
        <f>IFERROR(AI48*Occupancy!AL79,"")</f>
        <v>132.59936437000002</v>
      </c>
      <c r="AJ91">
        <f>IFERROR(AJ48*Occupancy!AM79,"")</f>
        <v>9.4862321321221259</v>
      </c>
      <c r="AK91">
        <f>IFERROR(AK48*Occupancy!AN79,"")</f>
        <v>2.0688911490432553</v>
      </c>
      <c r="AL91">
        <f>IFERROR(AL48*Occupancy!AO79,"")</f>
        <v>2.6591914938852068</v>
      </c>
      <c r="AM91">
        <f>IFERROR(AM48*Occupancy!AP79,"")</f>
        <v>2.5708578280153489</v>
      </c>
      <c r="AN91">
        <f>IFERROR(AN48*Occupancy!AQ79,"")</f>
        <v>0.5610549577924614</v>
      </c>
    </row>
    <row r="92" spans="1:40">
      <c r="A92" t="str">
        <f t="shared" si="2"/>
        <v>TRA_Bus_Dis_Urb</v>
      </c>
      <c r="B92" t="str">
        <f t="shared" si="2"/>
        <v>TRADST</v>
      </c>
      <c r="C92" t="str">
        <f t="shared" si="2"/>
        <v>TBus</v>
      </c>
      <c r="D92">
        <f>IFERROR(D49*Occupancy!G80,"")</f>
        <v>4.1566698193016132</v>
      </c>
      <c r="E92">
        <f>IFERROR(E49*Occupancy!H80,"")</f>
        <v>14.751516386961868</v>
      </c>
      <c r="F92">
        <f>IFERROR(F49*Occupancy!I80,"")</f>
        <v>5.618117734558596</v>
      </c>
      <c r="G92">
        <f>IFERROR(G49*Occupancy!J80,"")</f>
        <v>6.0026792073754667</v>
      </c>
      <c r="H92">
        <f>IFERROR(H49*Occupancy!K80,"")</f>
        <v>1.1041625630647276</v>
      </c>
      <c r="I92">
        <f>IFERROR(I49*Occupancy!L80,"")</f>
        <v>4.9985771505101741</v>
      </c>
      <c r="J92">
        <f>IFERROR(J49*Occupancy!M80,"")</f>
        <v>33.22040993784664</v>
      </c>
      <c r="K92">
        <f>IFERROR(K49*Occupancy!N80,"")</f>
        <v>6.1905311159999989</v>
      </c>
      <c r="L92" t="str">
        <f>IFERROR(L49*Occupancy!O80,"")</f>
        <v/>
      </c>
      <c r="M92">
        <f>IFERROR(M49*Occupancy!P80,"")</f>
        <v>16.163265506527061</v>
      </c>
      <c r="N92">
        <f>IFERROR(N49*Occupancy!Q80,"")</f>
        <v>6.0636106959999996</v>
      </c>
      <c r="O92">
        <f>IFERROR(O49*Occupancy!R80,"")</f>
        <v>16.654716570397962</v>
      </c>
      <c r="P92">
        <f>IFERROR(P49*Occupancy!S80,"")</f>
        <v>19.671042574499999</v>
      </c>
      <c r="Q92">
        <f>IFERROR(Q49*Occupancy!T80,"")</f>
        <v>0.74520579776520302</v>
      </c>
      <c r="R92">
        <f>IFERROR(R49*Occupancy!U80,"")</f>
        <v>7.2052089600000002</v>
      </c>
      <c r="S92">
        <f>IFERROR(S49*Occupancy!V80,"")</f>
        <v>7.2011445412500015</v>
      </c>
      <c r="T92">
        <f>IFERROR(T49*Occupancy!W80,"")</f>
        <v>0.40554633663746797</v>
      </c>
      <c r="U92">
        <f>IFERROR(U49*Occupancy!X80,"")</f>
        <v>12.292755533999999</v>
      </c>
      <c r="V92">
        <f>IFERROR(V49*Occupancy!Y80,"")</f>
        <v>12.181531453095504</v>
      </c>
      <c r="W92">
        <f>IFERROR(W49*Occupancy!Z80,"")</f>
        <v>4.984667884315801</v>
      </c>
      <c r="X92">
        <f>IFERROR(X49*Occupancy!AA80,"")</f>
        <v>2.1057041279999997</v>
      </c>
      <c r="Y92">
        <f>IFERROR(Y49*Occupancy!AB80,"")</f>
        <v>0.9176432695937542</v>
      </c>
      <c r="Z92">
        <f>IFERROR(Z49*Occupancy!AC80,"")</f>
        <v>0.54485736159066067</v>
      </c>
      <c r="AA92">
        <f>IFERROR(AA49*Occupancy!AD80,"")</f>
        <v>9.2863293930022053</v>
      </c>
      <c r="AB92">
        <f>IFERROR(AB49*Occupancy!AE80,"")</f>
        <v>6.3369022389745204</v>
      </c>
      <c r="AC92">
        <f>IFERROR(AC49*Occupancy!AF80,"")</f>
        <v>18.489856968129175</v>
      </c>
      <c r="AD92">
        <f>IFERROR(AD49*Occupancy!AG80,"")</f>
        <v>4.8027071816980333</v>
      </c>
      <c r="AE92">
        <f>IFERROR(AE49*Occupancy!AH80,"")</f>
        <v>7.7403871174246248</v>
      </c>
      <c r="AF92">
        <f>IFERROR(AF49*Occupancy!AI80,"")</f>
        <v>6.637723236232226</v>
      </c>
      <c r="AG92">
        <f>IFERROR(AG49*Occupancy!AJ80,"")</f>
        <v>0.50868892604236182</v>
      </c>
      <c r="AH92">
        <f>IFERROR(AH49*Occupancy!AK80,"")</f>
        <v>6.425833298348663</v>
      </c>
      <c r="AI92">
        <f>IFERROR(AI49*Occupancy!AL80,"")</f>
        <v>42.12318650000001</v>
      </c>
      <c r="AJ92">
        <f>IFERROR(AJ49*Occupancy!AM80,"")</f>
        <v>4.4742029077035159</v>
      </c>
      <c r="AK92">
        <f>IFERROR(AK49*Occupancy!AN80,"")</f>
        <v>0.55678461723861494</v>
      </c>
      <c r="AL92">
        <f>IFERROR(AL49*Occupancy!AO80,"")</f>
        <v>1.2542137013275945</v>
      </c>
      <c r="AM92">
        <f>IFERROR(AM49*Occupancy!AP80,"")</f>
        <v>0.69187501353484493</v>
      </c>
      <c r="AN92">
        <f>IFERROR(AN49*Occupancy!AQ80,"")</f>
        <v>0.15099236616134404</v>
      </c>
    </row>
    <row r="93" spans="1:40">
      <c r="A93" t="str">
        <f t="shared" si="2"/>
        <v>TRA_Bus_Gas_Coa</v>
      </c>
      <c r="B93" t="str">
        <f t="shared" si="2"/>
        <v>TRAGSLSP95</v>
      </c>
      <c r="C93" t="str">
        <f t="shared" si="2"/>
        <v>TBus</v>
      </c>
      <c r="D93" t="str">
        <f>IFERROR(D50*Occupancy!G81,"")</f>
        <v/>
      </c>
      <c r="E93" t="str">
        <f>IFERROR(E50*Occupancy!H81,"")</f>
        <v/>
      </c>
      <c r="F93" t="str">
        <f>IFERROR(F50*Occupancy!I81,"")</f>
        <v/>
      </c>
      <c r="G93" t="str">
        <f>IFERROR(G50*Occupancy!J81,"")</f>
        <v/>
      </c>
      <c r="H93" t="str">
        <f>IFERROR(H50*Occupancy!K81,"")</f>
        <v/>
      </c>
      <c r="I93">
        <f>IFERROR(I50*Occupancy!L81,"")</f>
        <v>1.4653695250913144</v>
      </c>
      <c r="J93" t="str">
        <f>IFERROR(J50*Occupancy!M81,"")</f>
        <v/>
      </c>
      <c r="K93">
        <f>IFERROR(K50*Occupancy!N81,"")</f>
        <v>0.12930624000000002</v>
      </c>
      <c r="L93" t="str">
        <f>IFERROR(L50*Occupancy!O81,"")</f>
        <v/>
      </c>
      <c r="M93" t="str">
        <f>IFERROR(M50*Occupancy!P81,"")</f>
        <v/>
      </c>
      <c r="N93" t="str">
        <f>IFERROR(N50*Occupancy!Q81,"")</f>
        <v/>
      </c>
      <c r="O93" t="str">
        <f>IFERROR(O50*Occupancy!R81,"")</f>
        <v/>
      </c>
      <c r="P93" t="str">
        <f>IFERROR(P50*Occupancy!S81,"")</f>
        <v/>
      </c>
      <c r="Q93" t="str">
        <f>IFERROR(Q50*Occupancy!T81,"")</f>
        <v/>
      </c>
      <c r="R93" t="str">
        <f>IFERROR(R50*Occupancy!U81,"")</f>
        <v/>
      </c>
      <c r="S93" t="str">
        <f>IFERROR(S50*Occupancy!V81,"")</f>
        <v/>
      </c>
      <c r="T93">
        <f>IFERROR(T50*Occupancy!W81,"")</f>
        <v>0</v>
      </c>
      <c r="U93" t="str">
        <f>IFERROR(U50*Occupancy!X81,"")</f>
        <v/>
      </c>
      <c r="V93" t="str">
        <f>IFERROR(V50*Occupancy!Y81,"")</f>
        <v/>
      </c>
      <c r="W93" t="str">
        <f>IFERROR(W50*Occupancy!Z81,"")</f>
        <v/>
      </c>
      <c r="X93" t="str">
        <f>IFERROR(X50*Occupancy!AA81,"")</f>
        <v/>
      </c>
      <c r="Y93" t="str">
        <f>IFERROR(Y50*Occupancy!AB81,"")</f>
        <v/>
      </c>
      <c r="Z93" t="str">
        <f>IFERROR(Z50*Occupancy!AC81,"")</f>
        <v/>
      </c>
      <c r="AA93" t="str">
        <f>IFERROR(AA50*Occupancy!AD81,"")</f>
        <v/>
      </c>
      <c r="AB93" t="str">
        <f>IFERROR(AB50*Occupancy!AE81,"")</f>
        <v/>
      </c>
      <c r="AC93" t="str">
        <f>IFERROR(AC50*Occupancy!AF81,"")</f>
        <v/>
      </c>
      <c r="AD93" t="str">
        <f>IFERROR(AD50*Occupancy!AG81,"")</f>
        <v/>
      </c>
      <c r="AE93" t="str">
        <f>IFERROR(AE50*Occupancy!AH81,"")</f>
        <v/>
      </c>
      <c r="AF93" t="str">
        <f>IFERROR(AF50*Occupancy!AI81,"")</f>
        <v/>
      </c>
      <c r="AG93" t="str">
        <f>IFERROR(AG50*Occupancy!AJ81,"")</f>
        <v/>
      </c>
      <c r="AH93" t="str">
        <f>IFERROR(AH50*Occupancy!AK81,"")</f>
        <v/>
      </c>
      <c r="AI93">
        <f>IFERROR(AI50*Occupancy!AL81,"")</f>
        <v>2.0174928840000002</v>
      </c>
      <c r="AJ93" t="str">
        <f>IFERROR(AJ50*Occupancy!AM81,"")</f>
        <v/>
      </c>
      <c r="AK93" t="str">
        <f>IFERROR(AK50*Occupancy!AN81,"")</f>
        <v/>
      </c>
      <c r="AL93" t="str">
        <f>IFERROR(AL50*Occupancy!AO81,"")</f>
        <v/>
      </c>
      <c r="AM93" t="str">
        <f>IFERROR(AM50*Occupancy!AP81,"")</f>
        <v/>
      </c>
      <c r="AN93" t="str">
        <f>IFERROR(AN50*Occupancy!AQ81,"")</f>
        <v/>
      </c>
    </row>
    <row r="94" spans="1:40">
      <c r="A94" t="str">
        <f t="shared" si="2"/>
        <v>TRA_Bus_Gas_Urb</v>
      </c>
      <c r="B94" t="str">
        <f t="shared" si="2"/>
        <v>TRAGSLSP95</v>
      </c>
      <c r="C94" t="str">
        <f t="shared" si="2"/>
        <v>TBus</v>
      </c>
      <c r="D94" t="str">
        <f>IFERROR(D51*Occupancy!G82,"")</f>
        <v/>
      </c>
      <c r="E94" t="str">
        <f>IFERROR(E51*Occupancy!H82,"")</f>
        <v/>
      </c>
      <c r="F94" t="str">
        <f>IFERROR(F51*Occupancy!I82,"")</f>
        <v/>
      </c>
      <c r="G94" t="str">
        <f>IFERROR(G51*Occupancy!J82,"")</f>
        <v/>
      </c>
      <c r="H94" t="str">
        <f>IFERROR(H51*Occupancy!K82,"")</f>
        <v/>
      </c>
      <c r="I94">
        <f>IFERROR(I51*Occupancy!L82,"")</f>
        <v>0.40601444239714812</v>
      </c>
      <c r="J94" t="str">
        <f>IFERROR(J51*Occupancy!M82,"")</f>
        <v/>
      </c>
      <c r="K94">
        <f>IFERROR(K51*Occupancy!N82,"")</f>
        <v>4.3695000000000001E-3</v>
      </c>
      <c r="L94" t="str">
        <f>IFERROR(L51*Occupancy!O82,"")</f>
        <v/>
      </c>
      <c r="M94" t="str">
        <f>IFERROR(M51*Occupancy!P82,"")</f>
        <v/>
      </c>
      <c r="N94" t="str">
        <f>IFERROR(N51*Occupancy!Q82,"")</f>
        <v/>
      </c>
      <c r="O94" t="str">
        <f>IFERROR(O51*Occupancy!R82,"")</f>
        <v/>
      </c>
      <c r="P94" t="str">
        <f>IFERROR(P51*Occupancy!S82,"")</f>
        <v/>
      </c>
      <c r="Q94" t="str">
        <f>IFERROR(Q51*Occupancy!T82,"")</f>
        <v/>
      </c>
      <c r="R94" t="str">
        <f>IFERROR(R51*Occupancy!U82,"")</f>
        <v/>
      </c>
      <c r="S94" t="str">
        <f>IFERROR(S51*Occupancy!V82,"")</f>
        <v/>
      </c>
      <c r="T94">
        <f>IFERROR(T51*Occupancy!W82,"")</f>
        <v>5.2027158854930908E-2</v>
      </c>
      <c r="U94" t="str">
        <f>IFERROR(U51*Occupancy!X82,"")</f>
        <v/>
      </c>
      <c r="V94" t="str">
        <f>IFERROR(V51*Occupancy!Y82,"")</f>
        <v/>
      </c>
      <c r="W94" t="str">
        <f>IFERROR(W51*Occupancy!Z82,"")</f>
        <v/>
      </c>
      <c r="X94" t="str">
        <f>IFERROR(X51*Occupancy!AA82,"")</f>
        <v/>
      </c>
      <c r="Y94">
        <f>IFERROR(Y51*Occupancy!AB82,"")</f>
        <v>0.12396646687796524</v>
      </c>
      <c r="Z94" t="str">
        <f>IFERROR(Z51*Occupancy!AC82,"")</f>
        <v/>
      </c>
      <c r="AA94">
        <f>IFERROR(AA51*Occupancy!AD82,"")</f>
        <v>4.075149995670322E-2</v>
      </c>
      <c r="AB94" t="str">
        <f>IFERROR(AB51*Occupancy!AE82,"")</f>
        <v/>
      </c>
      <c r="AC94">
        <f>IFERROR(AC51*Occupancy!AF82,"")</f>
        <v>0.63201535932507702</v>
      </c>
      <c r="AD94">
        <f>IFERROR(AD51*Occupancy!AG82,"")</f>
        <v>4.7678866355915402E-3</v>
      </c>
      <c r="AE94" t="str">
        <f>IFERROR(AE51*Occupancy!AH82,"")</f>
        <v/>
      </c>
      <c r="AF94" t="str">
        <f>IFERROR(AF51*Occupancy!AI82,"")</f>
        <v/>
      </c>
      <c r="AG94" t="str">
        <f>IFERROR(AG51*Occupancy!AJ82,"")</f>
        <v/>
      </c>
      <c r="AH94" t="str">
        <f>IFERROR(AH51*Occupancy!AK82,"")</f>
        <v/>
      </c>
      <c r="AI94">
        <f>IFERROR(AI51*Occupancy!AL82,"")</f>
        <v>3.7473318960000004</v>
      </c>
      <c r="AJ94" t="str">
        <f>IFERROR(AJ51*Occupancy!AM82,"")</f>
        <v/>
      </c>
      <c r="AK94" t="str">
        <f>IFERROR(AK51*Occupancy!AN82,"")</f>
        <v/>
      </c>
      <c r="AL94" t="str">
        <f>IFERROR(AL51*Occupancy!AO82,"")</f>
        <v/>
      </c>
      <c r="AM94" t="str">
        <f>IFERROR(AM51*Occupancy!AP82,"")</f>
        <v/>
      </c>
      <c r="AN94" t="str">
        <f>IFERROR(AN51*Occupancy!AQ82,"")</f>
        <v/>
      </c>
    </row>
    <row r="95" spans="1:40">
      <c r="A95" t="str">
        <f t="shared" si="2"/>
        <v>TRA_Bus_Lpg_Coa</v>
      </c>
      <c r="B95" t="str">
        <f t="shared" si="2"/>
        <v>TRALPG</v>
      </c>
      <c r="C95" t="str">
        <f t="shared" si="2"/>
        <v>TBus</v>
      </c>
      <c r="D95" t="str">
        <f>IFERROR(D52*Occupancy!G83,"")</f>
        <v/>
      </c>
      <c r="E95" t="str">
        <f>IFERROR(E52*Occupancy!H83,"")</f>
        <v/>
      </c>
      <c r="F95" t="str">
        <f>IFERROR(F52*Occupancy!I83,"")</f>
        <v/>
      </c>
      <c r="G95" t="str">
        <f>IFERROR(G52*Occupancy!J83,"")</f>
        <v/>
      </c>
      <c r="H95" t="str">
        <f>IFERROR(H52*Occupancy!K83,"")</f>
        <v/>
      </c>
      <c r="I95" t="str">
        <f>IFERROR(I52*Occupancy!L83,"")</f>
        <v/>
      </c>
      <c r="J95" t="str">
        <f>IFERROR(J52*Occupancy!M83,"")</f>
        <v/>
      </c>
      <c r="K95" t="str">
        <f>IFERROR(K52*Occupancy!N83,"")</f>
        <v/>
      </c>
      <c r="L95" t="str">
        <f>IFERROR(L52*Occupancy!O83,"")</f>
        <v/>
      </c>
      <c r="M95" t="str">
        <f>IFERROR(M52*Occupancy!P83,"")</f>
        <v/>
      </c>
      <c r="N95" t="str">
        <f>IFERROR(N52*Occupancy!Q83,"")</f>
        <v/>
      </c>
      <c r="O95" t="str">
        <f>IFERROR(O52*Occupancy!R83,"")</f>
        <v/>
      </c>
      <c r="P95" t="str">
        <f>IFERROR(P52*Occupancy!S83,"")</f>
        <v/>
      </c>
      <c r="Q95" t="str">
        <f>IFERROR(Q52*Occupancy!T83,"")</f>
        <v/>
      </c>
      <c r="R95" t="str">
        <f>IFERROR(R52*Occupancy!U83,"")</f>
        <v/>
      </c>
      <c r="S95" t="str">
        <f>IFERROR(S52*Occupancy!V83,"")</f>
        <v/>
      </c>
      <c r="T95" t="str">
        <f>IFERROR(T52*Occupancy!W83,"")</f>
        <v/>
      </c>
      <c r="U95" t="str">
        <f>IFERROR(U52*Occupancy!X83,"")</f>
        <v/>
      </c>
      <c r="V95" t="str">
        <f>IFERROR(V52*Occupancy!Y83,"")</f>
        <v/>
      </c>
      <c r="W95" t="str">
        <f>IFERROR(W52*Occupancy!Z83,"")</f>
        <v/>
      </c>
      <c r="X95" t="str">
        <f>IFERROR(X52*Occupancy!AA83,"")</f>
        <v/>
      </c>
      <c r="Y95" t="str">
        <f>IFERROR(Y52*Occupancy!AB83,"")</f>
        <v/>
      </c>
      <c r="Z95" t="str">
        <f>IFERROR(Z52*Occupancy!AC83,"")</f>
        <v/>
      </c>
      <c r="AA95" t="str">
        <f>IFERROR(AA52*Occupancy!AD83,"")</f>
        <v/>
      </c>
      <c r="AB95" t="str">
        <f>IFERROR(AB52*Occupancy!AE83,"")</f>
        <v/>
      </c>
      <c r="AC95" t="str">
        <f>IFERROR(AC52*Occupancy!AF83,"")</f>
        <v/>
      </c>
      <c r="AD95" t="str">
        <f>IFERROR(AD52*Occupancy!AG83,"")</f>
        <v/>
      </c>
      <c r="AE95" t="str">
        <f>IFERROR(AE52*Occupancy!AH83,"")</f>
        <v/>
      </c>
      <c r="AF95" t="str">
        <f>IFERROR(AF52*Occupancy!AI83,"")</f>
        <v/>
      </c>
      <c r="AG95" t="str">
        <f>IFERROR(AG52*Occupancy!AJ83,"")</f>
        <v/>
      </c>
      <c r="AH95" t="str">
        <f>IFERROR(AH52*Occupancy!AK83,"")</f>
        <v/>
      </c>
      <c r="AI95">
        <f>IFERROR(AI52*Occupancy!AL83,"")</f>
        <v>7.5613619999999993E-2</v>
      </c>
      <c r="AJ95" t="str">
        <f>IFERROR(AJ52*Occupancy!AM83,"")</f>
        <v/>
      </c>
      <c r="AK95" t="str">
        <f>IFERROR(AK52*Occupancy!AN83,"")</f>
        <v/>
      </c>
      <c r="AL95" t="str">
        <f>IFERROR(AL52*Occupancy!AO83,"")</f>
        <v/>
      </c>
      <c r="AM95" t="str">
        <f>IFERROR(AM52*Occupancy!AP83,"")</f>
        <v/>
      </c>
      <c r="AN95" t="str">
        <f>IFERROR(AN52*Occupancy!AQ83,"")</f>
        <v/>
      </c>
    </row>
    <row r="96" spans="1:40">
      <c r="A96" t="str">
        <f t="shared" si="2"/>
        <v>TRA_Bus_Lpg_Urb</v>
      </c>
      <c r="B96" t="str">
        <f t="shared" si="2"/>
        <v>TRALPG</v>
      </c>
      <c r="C96" t="str">
        <f t="shared" si="2"/>
        <v>TBus</v>
      </c>
      <c r="D96" t="str">
        <f>IFERROR(D53*Occupancy!G84,"")</f>
        <v/>
      </c>
      <c r="E96" t="str">
        <f>IFERROR(E53*Occupancy!H84,"")</f>
        <v/>
      </c>
      <c r="F96" t="str">
        <f>IFERROR(F53*Occupancy!I84,"")</f>
        <v/>
      </c>
      <c r="G96" t="str">
        <f>IFERROR(G53*Occupancy!J84,"")</f>
        <v/>
      </c>
      <c r="H96" t="str">
        <f>IFERROR(H53*Occupancy!K84,"")</f>
        <v/>
      </c>
      <c r="I96" t="str">
        <f>IFERROR(I53*Occupancy!L84,"")</f>
        <v/>
      </c>
      <c r="J96" t="str">
        <f>IFERROR(J53*Occupancy!M84,"")</f>
        <v/>
      </c>
      <c r="K96" t="str">
        <f>IFERROR(K53*Occupancy!N84,"")</f>
        <v/>
      </c>
      <c r="L96" t="str">
        <f>IFERROR(L53*Occupancy!O84,"")</f>
        <v/>
      </c>
      <c r="M96" t="str">
        <f>IFERROR(M53*Occupancy!P84,"")</f>
        <v/>
      </c>
      <c r="N96" t="str">
        <f>IFERROR(N53*Occupancy!Q84,"")</f>
        <v/>
      </c>
      <c r="O96" t="str">
        <f>IFERROR(O53*Occupancy!R84,"")</f>
        <v/>
      </c>
      <c r="P96" t="str">
        <f>IFERROR(P53*Occupancy!S84,"")</f>
        <v/>
      </c>
      <c r="Q96" t="str">
        <f>IFERROR(Q53*Occupancy!T84,"")</f>
        <v/>
      </c>
      <c r="R96" t="str">
        <f>IFERROR(R53*Occupancy!U84,"")</f>
        <v/>
      </c>
      <c r="S96" t="str">
        <f>IFERROR(S53*Occupancy!V84,"")</f>
        <v/>
      </c>
      <c r="T96" t="str">
        <f>IFERROR(T53*Occupancy!W84,"")</f>
        <v/>
      </c>
      <c r="U96" t="str">
        <f>IFERROR(U53*Occupancy!X84,"")</f>
        <v/>
      </c>
      <c r="V96" t="str">
        <f>IFERROR(V53*Occupancy!Y84,"")</f>
        <v/>
      </c>
      <c r="W96" t="str">
        <f>IFERROR(W53*Occupancy!Z84,"")</f>
        <v/>
      </c>
      <c r="X96">
        <f>IFERROR(X53*Occupancy!AA84,"")</f>
        <v>7.2919547464826611E-3</v>
      </c>
      <c r="Y96" t="str">
        <f>IFERROR(Y53*Occupancy!AB84,"")</f>
        <v/>
      </c>
      <c r="Z96" t="str">
        <f>IFERROR(Z53*Occupancy!AC84,"")</f>
        <v/>
      </c>
      <c r="AA96">
        <f>IFERROR(AA53*Occupancy!AD84,"")</f>
        <v>0.12594915797155776</v>
      </c>
      <c r="AB96" t="str">
        <f>IFERROR(AB53*Occupancy!AE84,"")</f>
        <v/>
      </c>
      <c r="AC96">
        <f>IFERROR(AC53*Occupancy!AF84,"")</f>
        <v>0.19032469652746772</v>
      </c>
      <c r="AD96">
        <f>IFERROR(AD53*Occupancy!AG84,"")</f>
        <v>2.7571694506698923E-3</v>
      </c>
      <c r="AE96" t="str">
        <f>IFERROR(AE53*Occupancy!AH84,"")</f>
        <v/>
      </c>
      <c r="AF96" t="str">
        <f>IFERROR(AF53*Occupancy!AI84,"")</f>
        <v/>
      </c>
      <c r="AG96" t="str">
        <f>IFERROR(AG53*Occupancy!AJ84,"")</f>
        <v/>
      </c>
      <c r="AH96" t="str">
        <f>IFERROR(AH53*Occupancy!AK84,"")</f>
        <v/>
      </c>
      <c r="AI96">
        <f>IFERROR(AI53*Occupancy!AL84,"")</f>
        <v>0.46582567000000008</v>
      </c>
      <c r="AJ96" t="str">
        <f>IFERROR(AJ53*Occupancy!AM84,"")</f>
        <v/>
      </c>
      <c r="AK96" t="str">
        <f>IFERROR(AK53*Occupancy!AN84,"")</f>
        <v/>
      </c>
      <c r="AL96" t="str">
        <f>IFERROR(AL53*Occupancy!AO84,"")</f>
        <v/>
      </c>
      <c r="AM96" t="str">
        <f>IFERROR(AM53*Occupancy!AP84,"")</f>
        <v/>
      </c>
      <c r="AN96" t="str">
        <f>IFERROR(AN53*Occupancy!AQ84,"")</f>
        <v/>
      </c>
    </row>
    <row r="97" spans="1:40">
      <c r="A97" t="str">
        <f t="shared" si="2"/>
        <v>TRA_Car_Cng_Exe</v>
      </c>
      <c r="B97" t="str">
        <f t="shared" si="2"/>
        <v>TRAGAS</v>
      </c>
      <c r="C97" t="str">
        <f t="shared" si="2"/>
        <v>TCar</v>
      </c>
      <c r="D97" t="str">
        <f>IFERROR(D54*Occupancy!G85,"")</f>
        <v/>
      </c>
      <c r="E97" t="str">
        <f>IFERROR(E54*Occupancy!H85,"")</f>
        <v/>
      </c>
      <c r="F97" t="str">
        <f>IFERROR(F54*Occupancy!I85,"")</f>
        <v/>
      </c>
      <c r="G97">
        <f>IFERROR(G54*Occupancy!J85,"")</f>
        <v>2.3368790353685595E-2</v>
      </c>
      <c r="H97" t="str">
        <f>IFERROR(H54*Occupancy!K85,"")</f>
        <v/>
      </c>
      <c r="I97" t="str">
        <f>IFERROR(I54*Occupancy!L85,"")</f>
        <v/>
      </c>
      <c r="J97">
        <f>IFERROR(J54*Occupancy!M85,"")</f>
        <v>0.41957893380908101</v>
      </c>
      <c r="K97" t="str">
        <f>IFERROR(K54*Occupancy!N85,"")</f>
        <v/>
      </c>
      <c r="L97" t="str">
        <f>IFERROR(L54*Occupancy!O85,"")</f>
        <v/>
      </c>
      <c r="M97" t="str">
        <f>IFERROR(M54*Occupancy!P85,"")</f>
        <v/>
      </c>
      <c r="N97" t="str">
        <f>IFERROR(N54*Occupancy!Q85,"")</f>
        <v/>
      </c>
      <c r="O97" t="str">
        <f>IFERROR(O54*Occupancy!R85,"")</f>
        <v/>
      </c>
      <c r="P97" t="str">
        <f>IFERROR(P54*Occupancy!S85,"")</f>
        <v/>
      </c>
      <c r="Q97" t="str">
        <f>IFERROR(Q54*Occupancy!T85,"")</f>
        <v/>
      </c>
      <c r="R97" t="str">
        <f>IFERROR(R54*Occupancy!U85,"")</f>
        <v/>
      </c>
      <c r="S97" t="str">
        <f>IFERROR(S54*Occupancy!V85,"")</f>
        <v/>
      </c>
      <c r="T97" t="str">
        <f>IFERROR(T54*Occupancy!W85,"")</f>
        <v/>
      </c>
      <c r="U97">
        <f>IFERROR(U54*Occupancy!X85,"")</f>
        <v>2.0109565821107593</v>
      </c>
      <c r="V97" t="str">
        <f>IFERROR(V54*Occupancy!Y85,"")</f>
        <v/>
      </c>
      <c r="W97" t="str">
        <f>IFERROR(W54*Occupancy!Z85,"")</f>
        <v/>
      </c>
      <c r="X97" t="str">
        <f>IFERROR(X54*Occupancy!AA85,"")</f>
        <v/>
      </c>
      <c r="Y97" t="str">
        <f>IFERROR(Y54*Occupancy!AB85,"")</f>
        <v/>
      </c>
      <c r="Z97" t="str">
        <f>IFERROR(Z54*Occupancy!AC85,"")</f>
        <v/>
      </c>
      <c r="AA97">
        <f>IFERROR(AA54*Occupancy!AD85,"")</f>
        <v>1.0603185942134902E-3</v>
      </c>
      <c r="AB97" t="str">
        <f>IFERROR(AB54*Occupancy!AE85,"")</f>
        <v/>
      </c>
      <c r="AC97" t="str">
        <f>IFERROR(AC54*Occupancy!AF85,"")</f>
        <v/>
      </c>
      <c r="AD97" t="str">
        <f>IFERROR(AD54*Occupancy!AG85,"")</f>
        <v/>
      </c>
      <c r="AE97" t="str">
        <f>IFERROR(AE54*Occupancy!AH85,"")</f>
        <v/>
      </c>
      <c r="AF97">
        <f>IFERROR(AF54*Occupancy!AI85,"")</f>
        <v>1.8293965939217751E-2</v>
      </c>
      <c r="AG97" t="str">
        <f>IFERROR(AG54*Occupancy!AJ85,"")</f>
        <v/>
      </c>
      <c r="AH97" t="str">
        <f>IFERROR(AH54*Occupancy!AK85,"")</f>
        <v/>
      </c>
      <c r="AI97" t="str">
        <f>IFERROR(AI54*Occupancy!AL85,"")</f>
        <v/>
      </c>
      <c r="AJ97" t="str">
        <f>IFERROR(AJ54*Occupancy!AM85,"")</f>
        <v/>
      </c>
      <c r="AK97" t="str">
        <f>IFERROR(AK54*Occupancy!AN85,"")</f>
        <v/>
      </c>
      <c r="AL97" t="str">
        <f>IFERROR(AL54*Occupancy!AO85,"")</f>
        <v/>
      </c>
      <c r="AM97" t="str">
        <f>IFERROR(AM54*Occupancy!AP85,"")</f>
        <v/>
      </c>
      <c r="AN97" t="str">
        <f>IFERROR(AN54*Occupancy!AQ85,"")</f>
        <v/>
      </c>
    </row>
    <row r="98" spans="1:40">
      <c r="A98" t="str">
        <f t="shared" si="2"/>
        <v>TRA_Car_Cng_Lom</v>
      </c>
      <c r="B98" t="str">
        <f t="shared" si="2"/>
        <v>TRAGAS</v>
      </c>
      <c r="C98" t="str">
        <f t="shared" si="2"/>
        <v>TCar</v>
      </c>
      <c r="D98" t="str">
        <f>IFERROR(D55*Occupancy!G86,"")</f>
        <v/>
      </c>
      <c r="E98" t="str">
        <f>IFERROR(E55*Occupancy!H86,"")</f>
        <v/>
      </c>
      <c r="F98" t="str">
        <f>IFERROR(F55*Occupancy!I86,"")</f>
        <v/>
      </c>
      <c r="G98">
        <f>IFERROR(G55*Occupancy!J86,"")</f>
        <v>6.0758854919582536E-2</v>
      </c>
      <c r="H98" t="str">
        <f>IFERROR(H55*Occupancy!K86,"")</f>
        <v/>
      </c>
      <c r="I98" t="str">
        <f>IFERROR(I55*Occupancy!L86,"")</f>
        <v/>
      </c>
      <c r="J98">
        <f>IFERROR(J55*Occupancy!M86,"")</f>
        <v>1.0619299283443213</v>
      </c>
      <c r="K98" t="str">
        <f>IFERROR(K55*Occupancy!N86,"")</f>
        <v/>
      </c>
      <c r="L98" t="str">
        <f>IFERROR(L55*Occupancy!O86,"")</f>
        <v/>
      </c>
      <c r="M98" t="str">
        <f>IFERROR(M55*Occupancy!P86,"")</f>
        <v/>
      </c>
      <c r="N98" t="str">
        <f>IFERROR(N55*Occupancy!Q86,"")</f>
        <v/>
      </c>
      <c r="O98" t="str">
        <f>IFERROR(O55*Occupancy!R86,"")</f>
        <v/>
      </c>
      <c r="P98" t="str">
        <f>IFERROR(P55*Occupancy!S86,"")</f>
        <v/>
      </c>
      <c r="Q98" t="str">
        <f>IFERROR(Q55*Occupancy!T86,"")</f>
        <v/>
      </c>
      <c r="R98" t="str">
        <f>IFERROR(R55*Occupancy!U86,"")</f>
        <v/>
      </c>
      <c r="S98" t="str">
        <f>IFERROR(S55*Occupancy!V86,"")</f>
        <v/>
      </c>
      <c r="T98" t="str">
        <f>IFERROR(T55*Occupancy!W86,"")</f>
        <v/>
      </c>
      <c r="U98">
        <f>IFERROR(U55*Occupancy!X86,"")</f>
        <v>5.3331399007125873</v>
      </c>
      <c r="V98" t="str">
        <f>IFERROR(V55*Occupancy!Y86,"")</f>
        <v/>
      </c>
      <c r="W98" t="str">
        <f>IFERROR(W55*Occupancy!Z86,"")</f>
        <v/>
      </c>
      <c r="X98" t="str">
        <f>IFERROR(X55*Occupancy!AA86,"")</f>
        <v/>
      </c>
      <c r="Y98" t="str">
        <f>IFERROR(Y55*Occupancy!AB86,"")</f>
        <v/>
      </c>
      <c r="Z98" t="str">
        <f>IFERROR(Z55*Occupancy!AC86,"")</f>
        <v/>
      </c>
      <c r="AA98">
        <f>IFERROR(AA55*Occupancy!AD86,"")</f>
        <v>3.045329826264204E-3</v>
      </c>
      <c r="AB98" t="str">
        <f>IFERROR(AB55*Occupancy!AE86,"")</f>
        <v/>
      </c>
      <c r="AC98" t="str">
        <f>IFERROR(AC55*Occupancy!AF86,"")</f>
        <v/>
      </c>
      <c r="AD98" t="str">
        <f>IFERROR(AD55*Occupancy!AG86,"")</f>
        <v/>
      </c>
      <c r="AE98" t="str">
        <f>IFERROR(AE55*Occupancy!AH86,"")</f>
        <v/>
      </c>
      <c r="AF98">
        <f>IFERROR(AF55*Occupancy!AI86,"")</f>
        <v>6.8325071930423184E-2</v>
      </c>
      <c r="AG98" t="str">
        <f>IFERROR(AG55*Occupancy!AJ86,"")</f>
        <v/>
      </c>
      <c r="AH98" t="str">
        <f>IFERROR(AH55*Occupancy!AK86,"")</f>
        <v/>
      </c>
      <c r="AI98" t="str">
        <f>IFERROR(AI55*Occupancy!AL86,"")</f>
        <v/>
      </c>
      <c r="AJ98" t="str">
        <f>IFERROR(AJ55*Occupancy!AM86,"")</f>
        <v/>
      </c>
      <c r="AK98" t="str">
        <f>IFERROR(AK55*Occupancy!AN86,"")</f>
        <v/>
      </c>
      <c r="AL98" t="str">
        <f>IFERROR(AL55*Occupancy!AO86,"")</f>
        <v/>
      </c>
      <c r="AM98" t="str">
        <f>IFERROR(AM55*Occupancy!AP86,"")</f>
        <v/>
      </c>
      <c r="AN98" t="str">
        <f>IFERROR(AN55*Occupancy!AQ86,"")</f>
        <v/>
      </c>
    </row>
    <row r="99" spans="1:40">
      <c r="A99" t="str">
        <f t="shared" si="2"/>
        <v>TRA_Car_Cng_Sma</v>
      </c>
      <c r="B99" t="str">
        <f t="shared" si="2"/>
        <v>TRAGAS</v>
      </c>
      <c r="C99" t="str">
        <f t="shared" si="2"/>
        <v>TCar</v>
      </c>
      <c r="D99" t="str">
        <f>IFERROR(D56*Occupancy!G87,"")</f>
        <v/>
      </c>
      <c r="E99" t="str">
        <f>IFERROR(E56*Occupancy!H87,"")</f>
        <v/>
      </c>
      <c r="F99" t="str">
        <f>IFERROR(F56*Occupancy!I87,"")</f>
        <v/>
      </c>
      <c r="G99">
        <f>IFERROR(G56*Occupancy!J87,"")</f>
        <v>5.9460588788822238E-2</v>
      </c>
      <c r="H99" t="str">
        <f>IFERROR(H56*Occupancy!K87,"")</f>
        <v/>
      </c>
      <c r="I99" t="str">
        <f>IFERROR(I56*Occupancy!L87,"")</f>
        <v/>
      </c>
      <c r="J99">
        <f>IFERROR(J56*Occupancy!M87,"")</f>
        <v>1.0363869249146327</v>
      </c>
      <c r="K99" t="str">
        <f>IFERROR(K56*Occupancy!N87,"")</f>
        <v/>
      </c>
      <c r="L99" t="str">
        <f>IFERROR(L56*Occupancy!O87,"")</f>
        <v/>
      </c>
      <c r="M99" t="str">
        <f>IFERROR(M56*Occupancy!P87,"")</f>
        <v/>
      </c>
      <c r="N99" t="str">
        <f>IFERROR(N56*Occupancy!Q87,"")</f>
        <v/>
      </c>
      <c r="O99" t="str">
        <f>IFERROR(O56*Occupancy!R87,"")</f>
        <v/>
      </c>
      <c r="P99" t="str">
        <f>IFERROR(P56*Occupancy!S87,"")</f>
        <v/>
      </c>
      <c r="Q99" t="str">
        <f>IFERROR(Q56*Occupancy!T87,"")</f>
        <v/>
      </c>
      <c r="R99" t="str">
        <f>IFERROR(R56*Occupancy!U87,"")</f>
        <v/>
      </c>
      <c r="S99" t="str">
        <f>IFERROR(S56*Occupancy!V87,"")</f>
        <v/>
      </c>
      <c r="T99" t="str">
        <f>IFERROR(T56*Occupancy!W87,"")</f>
        <v/>
      </c>
      <c r="U99">
        <f>IFERROR(U56*Occupancy!X87,"")</f>
        <v>6.3813113634353735</v>
      </c>
      <c r="V99" t="str">
        <f>IFERROR(V56*Occupancy!Y87,"")</f>
        <v/>
      </c>
      <c r="W99" t="str">
        <f>IFERROR(W56*Occupancy!Z87,"")</f>
        <v/>
      </c>
      <c r="X99" t="str">
        <f>IFERROR(X56*Occupancy!AA87,"")</f>
        <v/>
      </c>
      <c r="Y99" t="str">
        <f>IFERROR(Y56*Occupancy!AB87,"")</f>
        <v/>
      </c>
      <c r="Z99" t="str">
        <f>IFERROR(Z56*Occupancy!AC87,"")</f>
        <v/>
      </c>
      <c r="AA99">
        <f>IFERROR(AA56*Occupancy!AD87,"")</f>
        <v>2.8275162512359747E-3</v>
      </c>
      <c r="AB99" t="str">
        <f>IFERROR(AB56*Occupancy!AE87,"")</f>
        <v/>
      </c>
      <c r="AC99" t="str">
        <f>IFERROR(AC56*Occupancy!AF87,"")</f>
        <v/>
      </c>
      <c r="AD99" t="str">
        <f>IFERROR(AD56*Occupancy!AG87,"")</f>
        <v/>
      </c>
      <c r="AE99" t="str">
        <f>IFERROR(AE56*Occupancy!AH87,"")</f>
        <v/>
      </c>
      <c r="AF99">
        <f>IFERROR(AF56*Occupancy!AI87,"")</f>
        <v>6.8744549515968367E-2</v>
      </c>
      <c r="AG99" t="str">
        <f>IFERROR(AG56*Occupancy!AJ87,"")</f>
        <v/>
      </c>
      <c r="AH99" t="str">
        <f>IFERROR(AH56*Occupancy!AK87,"")</f>
        <v/>
      </c>
      <c r="AI99" t="str">
        <f>IFERROR(AI56*Occupancy!AL87,"")</f>
        <v/>
      </c>
      <c r="AJ99" t="str">
        <f>IFERROR(AJ56*Occupancy!AM87,"")</f>
        <v/>
      </c>
      <c r="AK99" t="str">
        <f>IFERROR(AK56*Occupancy!AN87,"")</f>
        <v/>
      </c>
      <c r="AL99" t="str">
        <f>IFERROR(AL56*Occupancy!AO87,"")</f>
        <v/>
      </c>
      <c r="AM99" t="str">
        <f>IFERROR(AM56*Occupancy!AP87,"")</f>
        <v/>
      </c>
      <c r="AN99" t="str">
        <f>IFERROR(AN56*Occupancy!AQ87,"")</f>
        <v/>
      </c>
    </row>
    <row r="100" spans="1:40">
      <c r="A100" t="str">
        <f t="shared" si="2"/>
        <v>TRA_Car_Cng_Upm</v>
      </c>
      <c r="B100" t="str">
        <f t="shared" si="2"/>
        <v>TRAGAS</v>
      </c>
      <c r="C100" t="str">
        <f t="shared" si="2"/>
        <v>TCar</v>
      </c>
      <c r="D100" t="str">
        <f>IFERROR(D57*Occupancy!G88,"")</f>
        <v/>
      </c>
      <c r="E100" t="str">
        <f>IFERROR(E57*Occupancy!H88,"")</f>
        <v/>
      </c>
      <c r="F100" t="str">
        <f>IFERROR(F57*Occupancy!I88,"")</f>
        <v/>
      </c>
      <c r="G100">
        <f>IFERROR(G57*Occupancy!J88,"")</f>
        <v>2.726358874596653E-2</v>
      </c>
      <c r="H100" t="str">
        <f>IFERROR(H57*Occupancy!K88,"")</f>
        <v/>
      </c>
      <c r="I100" t="str">
        <f>IFERROR(I57*Occupancy!L88,"")</f>
        <v/>
      </c>
      <c r="J100">
        <f>IFERROR(J57*Occupancy!M88,"")</f>
        <v>0.48336754993718067</v>
      </c>
      <c r="K100" t="str">
        <f>IFERROR(K57*Occupancy!N88,"")</f>
        <v/>
      </c>
      <c r="L100" t="str">
        <f>IFERROR(L57*Occupancy!O88,"")</f>
        <v/>
      </c>
      <c r="M100" t="str">
        <f>IFERROR(M57*Occupancy!P88,"")</f>
        <v/>
      </c>
      <c r="N100" t="str">
        <f>IFERROR(N57*Occupancy!Q88,"")</f>
        <v/>
      </c>
      <c r="O100" t="str">
        <f>IFERROR(O57*Occupancy!R88,"")</f>
        <v/>
      </c>
      <c r="P100" t="str">
        <f>IFERROR(P57*Occupancy!S88,"")</f>
        <v/>
      </c>
      <c r="Q100" t="str">
        <f>IFERROR(Q57*Occupancy!T88,"")</f>
        <v/>
      </c>
      <c r="R100" t="str">
        <f>IFERROR(R57*Occupancy!U88,"")</f>
        <v/>
      </c>
      <c r="S100" t="str">
        <f>IFERROR(S57*Occupancy!V88,"")</f>
        <v/>
      </c>
      <c r="T100" t="str">
        <f>IFERROR(T57*Occupancy!W88,"")</f>
        <v/>
      </c>
      <c r="U100">
        <f>IFERROR(U57*Occupancy!X88,"")</f>
        <v>2.470731970267507</v>
      </c>
      <c r="V100" t="str">
        <f>IFERROR(V57*Occupancy!Y88,"")</f>
        <v/>
      </c>
      <c r="W100" t="str">
        <f>IFERROR(W57*Occupancy!Z88,"")</f>
        <v/>
      </c>
      <c r="X100" t="str">
        <f>IFERROR(X57*Occupancy!AA88,"")</f>
        <v/>
      </c>
      <c r="Y100" t="str">
        <f>IFERROR(Y57*Occupancy!AB88,"")</f>
        <v/>
      </c>
      <c r="Z100" t="str">
        <f>IFERROR(Z57*Occupancy!AC88,"")</f>
        <v/>
      </c>
      <c r="AA100">
        <f>IFERROR(AA57*Occupancy!AD88,"")</f>
        <v>1.6080079568858816E-3</v>
      </c>
      <c r="AB100" t="str">
        <f>IFERROR(AB57*Occupancy!AE88,"")</f>
        <v/>
      </c>
      <c r="AC100" t="str">
        <f>IFERROR(AC57*Occupancy!AF88,"")</f>
        <v/>
      </c>
      <c r="AD100" t="str">
        <f>IFERROR(AD57*Occupancy!AG88,"")</f>
        <v/>
      </c>
      <c r="AE100" t="str">
        <f>IFERROR(AE57*Occupancy!AH88,"")</f>
        <v/>
      </c>
      <c r="AF100">
        <f>IFERROR(AF57*Occupancy!AI88,"")</f>
        <v>3.7811395790853991E-2</v>
      </c>
      <c r="AG100" t="str">
        <f>IFERROR(AG57*Occupancy!AJ88,"")</f>
        <v/>
      </c>
      <c r="AH100" t="str">
        <f>IFERROR(AH57*Occupancy!AK88,"")</f>
        <v/>
      </c>
      <c r="AI100" t="str">
        <f>IFERROR(AI57*Occupancy!AL88,"")</f>
        <v/>
      </c>
      <c r="AJ100" t="str">
        <f>IFERROR(AJ57*Occupancy!AM88,"")</f>
        <v/>
      </c>
      <c r="AK100" t="str">
        <f>IFERROR(AK57*Occupancy!AN88,"")</f>
        <v/>
      </c>
      <c r="AL100" t="str">
        <f>IFERROR(AL57*Occupancy!AO88,"")</f>
        <v/>
      </c>
      <c r="AM100" t="str">
        <f>IFERROR(AM57*Occupancy!AP88,"")</f>
        <v/>
      </c>
      <c r="AN100" t="str">
        <f>IFERROR(AN57*Occupancy!AQ88,"")</f>
        <v/>
      </c>
    </row>
    <row r="101" spans="1:40">
      <c r="A101" t="str">
        <f t="shared" si="2"/>
        <v>TRA_Car_Dis_Exe</v>
      </c>
      <c r="B101" t="str">
        <f t="shared" si="2"/>
        <v>TRADST</v>
      </c>
      <c r="C101" t="str">
        <f t="shared" si="2"/>
        <v>TCar</v>
      </c>
      <c r="D101">
        <f>IFERROR(D58*Occupancy!G89,"")</f>
        <v>17.206884931098035</v>
      </c>
      <c r="E101">
        <f>IFERROR(E58*Occupancy!H89,"")</f>
        <v>17.070795582728113</v>
      </c>
      <c r="F101">
        <f>IFERROR(F58*Occupancy!I89,"")</f>
        <v>3.7062146734968482</v>
      </c>
      <c r="G101">
        <f>IFERROR(G58*Occupancy!J89,"")</f>
        <v>7.9708969439471602</v>
      </c>
      <c r="H101">
        <f>IFERROR(H58*Occupancy!K89,"")</f>
        <v>0.91161687418891058</v>
      </c>
      <c r="I101">
        <f>IFERROR(I58*Occupancy!L89,"")</f>
        <v>6.1027180185330305</v>
      </c>
      <c r="J101">
        <f>IFERROR(J58*Occupancy!M89,"")</f>
        <v>127.92919633642917</v>
      </c>
      <c r="K101">
        <f>IFERROR(K58*Occupancy!N89,"")</f>
        <v>4.7147419162642876</v>
      </c>
      <c r="L101">
        <f>IFERROR(L58*Occupancy!O89,"")</f>
        <v>1.6727461318087973</v>
      </c>
      <c r="M101">
        <f>IFERROR(M58*Occupancy!P89,"")</f>
        <v>69.72235147842018</v>
      </c>
      <c r="N101">
        <f>IFERROR(N58*Occupancy!Q89,"")</f>
        <v>7.6181176054161508</v>
      </c>
      <c r="O101">
        <f>IFERROR(O58*Occupancy!R89,"")</f>
        <v>95.26846189753492</v>
      </c>
      <c r="P101">
        <f>IFERROR(P58*Occupancy!S89,"")</f>
        <v>1.4477799609624291</v>
      </c>
      <c r="Q101">
        <f>IFERROR(Q58*Occupancy!T89,"")</f>
        <v>2.1563992300166976</v>
      </c>
      <c r="R101">
        <f>IFERROR(R58*Occupancy!U89,"")</f>
        <v>5.8365753994786482</v>
      </c>
      <c r="S101">
        <f>IFERROR(S58*Occupancy!V89,"")</f>
        <v>3.9424213761422116</v>
      </c>
      <c r="T101">
        <f>IFERROR(T58*Occupancy!W89,"")</f>
        <v>0.57282177231061571</v>
      </c>
      <c r="U101">
        <f>IFERROR(U58*Occupancy!X89,"")</f>
        <v>67.557039366713852</v>
      </c>
      <c r="V101">
        <f>IFERROR(V58*Occupancy!Y89,"")</f>
        <v>2.7134967397340328</v>
      </c>
      <c r="W101">
        <f>IFERROR(W58*Occupancy!Z89,"")</f>
        <v>5.936351813090841</v>
      </c>
      <c r="X101">
        <f>IFERROR(X58*Occupancy!AA89,"")</f>
        <v>2.4798437720930515</v>
      </c>
      <c r="Y101">
        <f>IFERROR(Y58*Occupancy!AB89,"")</f>
        <v>0.76781527983670184</v>
      </c>
      <c r="Z101">
        <f>IFERROR(Z58*Occupancy!AC89,"")</f>
        <v>4.0083514674361158E-2</v>
      </c>
      <c r="AA101">
        <f>IFERROR(AA58*Occupancy!AD89,"")</f>
        <v>16.079353233225255</v>
      </c>
      <c r="AB101">
        <f>IFERROR(AB58*Occupancy!AE89,"")</f>
        <v>8.3872590402562448</v>
      </c>
      <c r="AC101">
        <f>IFERROR(AC58*Occupancy!AF89,"")</f>
        <v>18.861385595054386</v>
      </c>
      <c r="AD101">
        <f>IFERROR(AD58*Occupancy!AG89,"")</f>
        <v>12.428304364587104</v>
      </c>
      <c r="AE101">
        <f>IFERROR(AE58*Occupancy!AH89,"")</f>
        <v>6.3655697457834863</v>
      </c>
      <c r="AF101">
        <f>IFERROR(AF58*Occupancy!AI89,"")</f>
        <v>15.446330025591617</v>
      </c>
      <c r="AG101">
        <f>IFERROR(AG58*Occupancy!AJ89,"")</f>
        <v>2.8471255155345272</v>
      </c>
      <c r="AH101">
        <f>IFERROR(AH58*Occupancy!AK89,"")</f>
        <v>1.9187745409201471</v>
      </c>
      <c r="AI101">
        <f>IFERROR(AI58*Occupancy!AL89,"")</f>
        <v>61.703848360716215</v>
      </c>
      <c r="AJ101">
        <f>IFERROR(AJ58*Occupancy!AM89,"")</f>
        <v>0.32928090650506331</v>
      </c>
      <c r="AK101">
        <f>IFERROR(AK58*Occupancy!AN89,"")</f>
        <v>1.6111430587301017</v>
      </c>
      <c r="AL101">
        <f>IFERROR(AL58*Occupancy!AO89,"")</f>
        <v>9.2304402156896545E-2</v>
      </c>
      <c r="AM101">
        <f>IFERROR(AM58*Occupancy!AP89,"")</f>
        <v>2.0020481727636197</v>
      </c>
      <c r="AN101">
        <f>IFERROR(AN58*Occupancy!AQ89,"")</f>
        <v>0.43691994198508488</v>
      </c>
    </row>
    <row r="102" spans="1:40">
      <c r="A102" t="str">
        <f t="shared" si="2"/>
        <v>TRA_Car_Dis_Lom</v>
      </c>
      <c r="B102" t="str">
        <f t="shared" si="2"/>
        <v>TRADST</v>
      </c>
      <c r="C102" t="str">
        <f t="shared" si="2"/>
        <v>TCar</v>
      </c>
      <c r="D102">
        <f>IFERROR(D59*Occupancy!G90,"")</f>
        <v>27.114815925021333</v>
      </c>
      <c r="E102">
        <f>IFERROR(E59*Occupancy!H90,"")</f>
        <v>40.451846513786187</v>
      </c>
      <c r="F102">
        <f>IFERROR(F59*Occupancy!I90,"")</f>
        <v>5.9226514007584301</v>
      </c>
      <c r="G102">
        <f>IFERROR(G59*Occupancy!J90,"")</f>
        <v>5.4532027790099828</v>
      </c>
      <c r="H102">
        <f>IFERROR(H59*Occupancy!K90,"")</f>
        <v>0.17768526606612406</v>
      </c>
      <c r="I102">
        <f>IFERROR(I59*Occupancy!L90,"")</f>
        <v>10.347914621404433</v>
      </c>
      <c r="J102">
        <f>IFERROR(J59*Occupancy!M90,"")</f>
        <v>111.77189888843556</v>
      </c>
      <c r="K102">
        <f>IFERROR(K59*Occupancy!N90,"")</f>
        <v>9.1383303509680225</v>
      </c>
      <c r="L102">
        <f>IFERROR(L59*Occupancy!O90,"")</f>
        <v>0.74920967413800221</v>
      </c>
      <c r="M102">
        <f>IFERROR(M59*Occupancy!P90,"")</f>
        <v>128.59602885030009</v>
      </c>
      <c r="N102">
        <f>IFERROR(N59*Occupancy!Q90,"")</f>
        <v>4.3986112859398485</v>
      </c>
      <c r="O102">
        <f>IFERROR(O59*Occupancy!R90,"")</f>
        <v>213.6197841926919</v>
      </c>
      <c r="P102">
        <f>IFERROR(P59*Occupancy!S90,"")</f>
        <v>1.3240127726457296</v>
      </c>
      <c r="Q102">
        <f>IFERROR(Q59*Occupancy!T90,"")</f>
        <v>4.584534283581168</v>
      </c>
      <c r="R102">
        <f>IFERROR(R59*Occupancy!U90,"")</f>
        <v>8.9785167776751713</v>
      </c>
      <c r="S102">
        <f>IFERROR(S59*Occupancy!V90,"")</f>
        <v>5.735695319224396</v>
      </c>
      <c r="T102">
        <f>IFERROR(T59*Occupancy!W90,"")</f>
        <v>0.32027440184170802</v>
      </c>
      <c r="U102">
        <f>IFERROR(U59*Occupancy!X90,"")</f>
        <v>126.59528573729905</v>
      </c>
      <c r="V102">
        <f>IFERROR(V59*Occupancy!Y90,"")</f>
        <v>1.9316053520570209</v>
      </c>
      <c r="W102">
        <f>IFERROR(W59*Occupancy!Z90,"")</f>
        <v>6.7309317890667728</v>
      </c>
      <c r="X102">
        <f>IFERROR(X59*Occupancy!AA90,"")</f>
        <v>1.163168037803999</v>
      </c>
      <c r="Y102">
        <f>IFERROR(Y59*Occupancy!AB90,"")</f>
        <v>0.99244076359748767</v>
      </c>
      <c r="Z102">
        <f>IFERROR(Z59*Occupancy!AC90,"")</f>
        <v>0.13035899110284335</v>
      </c>
      <c r="AA102">
        <f>IFERROR(AA59*Occupancy!AD90,"")</f>
        <v>17.017408747243657</v>
      </c>
      <c r="AB102">
        <f>IFERROR(AB59*Occupancy!AE90,"")</f>
        <v>7.9366011010156319</v>
      </c>
      <c r="AC102">
        <f>IFERROR(AC59*Occupancy!AF90,"")</f>
        <v>36.35676543331158</v>
      </c>
      <c r="AD102">
        <f>IFERROR(AD59*Occupancy!AG90,"")</f>
        <v>19.910131900342893</v>
      </c>
      <c r="AE102">
        <f>IFERROR(AE59*Occupancy!AH90,"")</f>
        <v>8.8916851366026339</v>
      </c>
      <c r="AF102">
        <f>IFERROR(AF59*Occupancy!AI90,"")</f>
        <v>7.68951556847197</v>
      </c>
      <c r="AG102">
        <f>IFERROR(AG59*Occupancy!AJ90,"")</f>
        <v>5.1688347208060437</v>
      </c>
      <c r="AH102">
        <f>IFERROR(AH59*Occupancy!AK90,"")</f>
        <v>3.3410012451981186</v>
      </c>
      <c r="AI102">
        <f>IFERROR(AI59*Occupancy!AL90,"")</f>
        <v>69.243962880906437</v>
      </c>
      <c r="AJ102">
        <f>IFERROR(AJ59*Occupancy!AM90,"")</f>
        <v>0.30113148251565136</v>
      </c>
      <c r="AK102">
        <f>IFERROR(AK59*Occupancy!AN90,"")</f>
        <v>3.425312199005369</v>
      </c>
      <c r="AL102">
        <f>IFERROR(AL59*Occupancy!AO90,"")</f>
        <v>8.4413523271807844E-2</v>
      </c>
      <c r="AM102">
        <f>IFERROR(AM59*Occupancy!AP90,"")</f>
        <v>4.2563818228337871</v>
      </c>
      <c r="AN102">
        <f>IFERROR(AN59*Occupancy!AQ90,"")</f>
        <v>0.92889777798492612</v>
      </c>
    </row>
    <row r="103" spans="1:40">
      <c r="A103" t="str">
        <f t="shared" si="2"/>
        <v>TRA_Car_Dis_Sma</v>
      </c>
      <c r="B103" t="str">
        <f t="shared" si="2"/>
        <v>TRADST</v>
      </c>
      <c r="C103" t="str">
        <f t="shared" si="2"/>
        <v>TCar</v>
      </c>
      <c r="D103">
        <f>IFERROR(D60*Occupancy!G91,"")</f>
        <v>26.662155690842496</v>
      </c>
      <c r="E103">
        <f>IFERROR(E60*Occupancy!H91,"")</f>
        <v>36.094666912131423</v>
      </c>
      <c r="F103">
        <f>IFERROR(F60*Occupancy!I91,"")</f>
        <v>5.7791947825803884</v>
      </c>
      <c r="G103">
        <f>IFERROR(G60*Occupancy!J91,"")</f>
        <v>5.3217769783816893</v>
      </c>
      <c r="H103">
        <f>IFERROR(H60*Occupancy!K91,"")</f>
        <v>0.16356582185316687</v>
      </c>
      <c r="I103">
        <f>IFERROR(I60*Occupancy!L91,"")</f>
        <v>10.105498528562062</v>
      </c>
      <c r="J103">
        <f>IFERROR(J60*Occupancy!M91,"")</f>
        <v>108.76552776573273</v>
      </c>
      <c r="K103">
        <f>IFERROR(K60*Occupancy!N91,"")</f>
        <v>8.4696707173343135</v>
      </c>
      <c r="L103">
        <f>IFERROR(L60*Occupancy!O91,"")</f>
        <v>0.78153089585089619</v>
      </c>
      <c r="M103">
        <f>IFERROR(M60*Occupancy!P91,"")</f>
        <v>97.092699869473932</v>
      </c>
      <c r="N103">
        <f>IFERROR(N60*Occupancy!Q91,"")</f>
        <v>4.5606577321622499</v>
      </c>
      <c r="O103">
        <f>IFERROR(O60*Occupancy!R91,"")</f>
        <v>210.28001399336344</v>
      </c>
      <c r="P103">
        <f>IFERROR(P60*Occupancy!S91,"")</f>
        <v>0.71286931637305972</v>
      </c>
      <c r="Q103">
        <f>IFERROR(Q60*Occupancy!T91,"")</f>
        <v>4.4771271359694778</v>
      </c>
      <c r="R103">
        <f>IFERROR(R60*Occupancy!U91,"")</f>
        <v>8.7686008559471826</v>
      </c>
      <c r="S103">
        <f>IFERROR(S60*Occupancy!V91,"")</f>
        <v>2.6473715853241289</v>
      </c>
      <c r="T103">
        <f>IFERROR(T60*Occupancy!W91,"")</f>
        <v>0.30589965760694088</v>
      </c>
      <c r="U103">
        <f>IFERROR(U60*Occupancy!X91,"")</f>
        <v>138.93669160353321</v>
      </c>
      <c r="V103">
        <f>IFERROR(V60*Occupancy!Y91,"")</f>
        <v>1.8863734442145983</v>
      </c>
      <c r="W103">
        <f>IFERROR(W60*Occupancy!Z91,"")</f>
        <v>6.5532781634624149</v>
      </c>
      <c r="X103">
        <f>IFERROR(X60*Occupancy!AA91,"")</f>
        <v>1.2841189973636602</v>
      </c>
      <c r="Y103">
        <f>IFERROR(Y60*Occupancy!AB91,"")</f>
        <v>0.90558528014332806</v>
      </c>
      <c r="Z103">
        <f>IFERROR(Z60*Occupancy!AC91,"")</f>
        <v>0.13215991016576262</v>
      </c>
      <c r="AA103">
        <f>IFERROR(AA60*Occupancy!AD91,"")</f>
        <v>16.324775631434342</v>
      </c>
      <c r="AB103">
        <f>IFERROR(AB60*Occupancy!AE91,"")</f>
        <v>6.9148571341564899</v>
      </c>
      <c r="AC103">
        <f>IFERROR(AC60*Occupancy!AF91,"")</f>
        <v>33.537416033312574</v>
      </c>
      <c r="AD103">
        <f>IFERROR(AD60*Occupancy!AG91,"")</f>
        <v>19.443924340100271</v>
      </c>
      <c r="AE103">
        <f>IFERROR(AE60*Occupancy!AH91,"")</f>
        <v>8.6833757315584439</v>
      </c>
      <c r="AF103">
        <f>IFERROR(AF60*Occupancy!AI91,"")</f>
        <v>7.6794648716619776</v>
      </c>
      <c r="AG103">
        <f>IFERROR(AG60*Occupancy!AJ91,"")</f>
        <v>4.730057742640688</v>
      </c>
      <c r="AH103">
        <f>IFERROR(AH60*Occupancy!AK91,"")</f>
        <v>3.2628233935364213</v>
      </c>
      <c r="AI103">
        <f>IFERROR(AI60*Occupancy!AL91,"")</f>
        <v>57.738122378698179</v>
      </c>
      <c r="AJ103">
        <f>IFERROR(AJ60*Occupancy!AM91,"")</f>
        <v>0.16213392990943418</v>
      </c>
      <c r="AK103">
        <f>IFERROR(AK60*Occupancy!AN91,"")</f>
        <v>3.3450634779319368</v>
      </c>
      <c r="AL103">
        <f>IFERROR(AL60*Occupancy!AO91,"")</f>
        <v>4.5449569574142208E-2</v>
      </c>
      <c r="AM103">
        <f>IFERROR(AM60*Occupancy!AP91,"")</f>
        <v>4.1566626796322419</v>
      </c>
      <c r="AN103">
        <f>IFERROR(AN60*Occupancy!AQ91,"")</f>
        <v>0.90713542338469788</v>
      </c>
    </row>
    <row r="104" spans="1:40">
      <c r="A104" t="str">
        <f t="shared" si="2"/>
        <v>TRA_Car_Dis_Upm</v>
      </c>
      <c r="B104" t="str">
        <f t="shared" si="2"/>
        <v>TRADST</v>
      </c>
      <c r="C104" t="str">
        <f t="shared" si="2"/>
        <v>TCar</v>
      </c>
      <c r="D104">
        <f>IFERROR(D61*Occupancy!G92,"")</f>
        <v>12.431165555183183</v>
      </c>
      <c r="E104">
        <f>IFERROR(E61*Occupancy!H92,"")</f>
        <v>17.16408659104016</v>
      </c>
      <c r="F104">
        <f>IFERROR(F61*Occupancy!I92,"")</f>
        <v>1.4064412785240386</v>
      </c>
      <c r="G104">
        <f>IFERROR(G61*Occupancy!J92,"")</f>
        <v>2.5832693916084986</v>
      </c>
      <c r="H104">
        <f>IFERROR(H61*Occupancy!K92,"")</f>
        <v>7.9547874433989085E-2</v>
      </c>
      <c r="I104">
        <f>IFERROR(I61*Occupancy!L92,"")</f>
        <v>4.6397017182482516</v>
      </c>
      <c r="J104">
        <f>IFERROR(J61*Occupancy!M92,"")</f>
        <v>51.250158167486696</v>
      </c>
      <c r="K104">
        <f>IFERROR(K61*Occupancy!N92,"")</f>
        <v>3.9187306748618074</v>
      </c>
      <c r="L104">
        <f>IFERROR(L61*Occupancy!O92,"")</f>
        <v>0.34554920976349746</v>
      </c>
      <c r="M104">
        <f>IFERROR(M61*Occupancy!P92,"")</f>
        <v>53.950577849656916</v>
      </c>
      <c r="N104">
        <f>IFERROR(N61*Occupancy!Q92,"")</f>
        <v>1.8887825353131646</v>
      </c>
      <c r="O104">
        <f>IFERROR(O61*Occupancy!R92,"")</f>
        <v>97.313657629660014</v>
      </c>
      <c r="P104">
        <f>IFERROR(P61*Occupancy!S92,"")</f>
        <v>0.64017113655652336</v>
      </c>
      <c r="Q104">
        <f>IFERROR(Q61*Occupancy!T92,"")</f>
        <v>2.1139405377855494</v>
      </c>
      <c r="R104">
        <f>IFERROR(R61*Occupancy!U92,"")</f>
        <v>4.0257306579089409</v>
      </c>
      <c r="S104">
        <f>IFERROR(S61*Occupancy!V92,"")</f>
        <v>4.2184854717862343</v>
      </c>
      <c r="T104">
        <f>IFERROR(T61*Occupancy!W92,"")</f>
        <v>0.15299531436830682</v>
      </c>
      <c r="U104">
        <f>IFERROR(U61*Occupancy!X92,"")</f>
        <v>58.273956104515271</v>
      </c>
      <c r="V104">
        <f>IFERROR(V61*Occupancy!Y92,"")</f>
        <v>0.86608959158960774</v>
      </c>
      <c r="W104">
        <f>IFERROR(W61*Occupancy!Z92,"")</f>
        <v>3.3597361582882908</v>
      </c>
      <c r="X104">
        <f>IFERROR(X61*Occupancy!AA92,"")</f>
        <v>0.65025034795298542</v>
      </c>
      <c r="Y104">
        <f>IFERROR(Y61*Occupancy!AB92,"")</f>
        <v>0.4448723596821782</v>
      </c>
      <c r="Z104">
        <f>IFERROR(Z61*Occupancy!AC92,"")</f>
        <v>5.8576132198606072E-2</v>
      </c>
      <c r="AA104">
        <f>IFERROR(AA61*Occupancy!AD92,"")</f>
        <v>7.5229729585350613</v>
      </c>
      <c r="AB104">
        <f>IFERROR(AB61*Occupancy!AE92,"")</f>
        <v>4.365666626453633</v>
      </c>
      <c r="AC104">
        <f>IFERROR(AC61*Occupancy!AF92,"")</f>
        <v>16.084966258232491</v>
      </c>
      <c r="AD104">
        <f>IFERROR(AD61*Occupancy!AG92,"")</f>
        <v>8.9272171190785361</v>
      </c>
      <c r="AE104">
        <f>IFERROR(AE61*Occupancy!AH92,"")</f>
        <v>3.9867802625080353</v>
      </c>
      <c r="AF104">
        <f>IFERROR(AF61*Occupancy!AI92,"")</f>
        <v>3.5159377587107556</v>
      </c>
      <c r="AG104">
        <f>IFERROR(AG61*Occupancy!AJ92,"")</f>
        <v>2.36096043322754</v>
      </c>
      <c r="AH104">
        <f>IFERROR(AH61*Occupancy!AK92,"")</f>
        <v>1.4981381781342484</v>
      </c>
      <c r="AI104">
        <f>IFERROR(AI61*Occupancy!AL92,"")</f>
        <v>32.532075387370526</v>
      </c>
      <c r="AJ104">
        <f>IFERROR(AJ61*Occupancy!AM92,"")</f>
        <v>0.14559956474572244</v>
      </c>
      <c r="AK104">
        <f>IFERROR(AK61*Occupancy!AN92,"")</f>
        <v>1.5794202560510999</v>
      </c>
      <c r="AL104">
        <f>IFERROR(AL61*Occupancy!AO92,"")</f>
        <v>4.0814637328361471E-2</v>
      </c>
      <c r="AM104">
        <f>IFERROR(AM61*Occupancy!AP92,"")</f>
        <v>1.9626285949711326</v>
      </c>
      <c r="AN104">
        <f>IFERROR(AN61*Occupancy!AQ92,"")</f>
        <v>0.42831715216390126</v>
      </c>
    </row>
    <row r="105" spans="1:40">
      <c r="A105" t="str">
        <f t="shared" si="2"/>
        <v>TRA_Car_Fle_Fue_Exe</v>
      </c>
      <c r="B105" t="str">
        <f t="shared" si="2"/>
        <v>TRAGSLSP95</v>
      </c>
      <c r="C105" t="str">
        <f t="shared" si="2"/>
        <v>TCar</v>
      </c>
      <c r="D105" t="str">
        <f>IFERROR(D62*Occupancy!G93,"")</f>
        <v/>
      </c>
      <c r="E105" t="str">
        <f>IFERROR(E62*Occupancy!H93,"")</f>
        <v/>
      </c>
      <c r="F105" t="str">
        <f>IFERROR(F62*Occupancy!I93,"")</f>
        <v/>
      </c>
      <c r="G105">
        <f>IFERROR(G62*Occupancy!J93,"")</f>
        <v>7.8665135806126503E-3</v>
      </c>
      <c r="H105" t="str">
        <f>IFERROR(H62*Occupancy!K93,"")</f>
        <v/>
      </c>
      <c r="I105" t="str">
        <f>IFERROR(I62*Occupancy!L93,"")</f>
        <v/>
      </c>
      <c r="J105" t="str">
        <f>IFERROR(J62*Occupancy!M93,"")</f>
        <v/>
      </c>
      <c r="K105" t="str">
        <f>IFERROR(K62*Occupancy!N93,"")</f>
        <v/>
      </c>
      <c r="L105" t="str">
        <f>IFERROR(L62*Occupancy!O93,"")</f>
        <v/>
      </c>
      <c r="M105" t="str">
        <f>IFERROR(M62*Occupancy!P93,"")</f>
        <v/>
      </c>
      <c r="N105" t="str">
        <f>IFERROR(N62*Occupancy!Q93,"")</f>
        <v/>
      </c>
      <c r="O105" t="str">
        <f>IFERROR(O62*Occupancy!R93,"")</f>
        <v/>
      </c>
      <c r="P105" t="str">
        <f>IFERROR(P62*Occupancy!S93,"")</f>
        <v/>
      </c>
      <c r="Q105" t="str">
        <f>IFERROR(Q62*Occupancy!T93,"")</f>
        <v/>
      </c>
      <c r="R105" t="str">
        <f>IFERROR(R62*Occupancy!U93,"")</f>
        <v/>
      </c>
      <c r="S105" t="str">
        <f>IFERROR(S62*Occupancy!V93,"")</f>
        <v/>
      </c>
      <c r="T105" t="str">
        <f>IFERROR(T62*Occupancy!W93,"")</f>
        <v/>
      </c>
      <c r="U105" t="str">
        <f>IFERROR(U62*Occupancy!X93,"")</f>
        <v/>
      </c>
      <c r="V105" t="str">
        <f>IFERROR(V62*Occupancy!Y93,"")</f>
        <v/>
      </c>
      <c r="W105" t="str">
        <f>IFERROR(W62*Occupancy!Z93,"")</f>
        <v/>
      </c>
      <c r="X105" t="str">
        <f>IFERROR(X62*Occupancy!AA93,"")</f>
        <v/>
      </c>
      <c r="Y105" t="str">
        <f>IFERROR(Y62*Occupancy!AB93,"")</f>
        <v/>
      </c>
      <c r="Z105" t="str">
        <f>IFERROR(Z62*Occupancy!AC93,"")</f>
        <v/>
      </c>
      <c r="AA105" t="str">
        <f>IFERROR(AA62*Occupancy!AD93,"")</f>
        <v/>
      </c>
      <c r="AB105" t="str">
        <f>IFERROR(AB62*Occupancy!AE93,"")</f>
        <v/>
      </c>
      <c r="AC105" t="str">
        <f>IFERROR(AC62*Occupancy!AF93,"")</f>
        <v/>
      </c>
      <c r="AD105" t="str">
        <f>IFERROR(AD62*Occupancy!AG93,"")</f>
        <v/>
      </c>
      <c r="AE105" t="str">
        <f>IFERROR(AE62*Occupancy!AH93,"")</f>
        <v/>
      </c>
      <c r="AF105">
        <f>IFERROR(AF62*Occupancy!AI93,"")</f>
        <v>0.48250857405221331</v>
      </c>
      <c r="AG105" t="str">
        <f>IFERROR(AG62*Occupancy!AJ93,"")</f>
        <v/>
      </c>
      <c r="AH105" t="str">
        <f>IFERROR(AH62*Occupancy!AK93,"")</f>
        <v/>
      </c>
      <c r="AI105" t="str">
        <f>IFERROR(AI62*Occupancy!AL93,"")</f>
        <v/>
      </c>
      <c r="AJ105" t="str">
        <f>IFERROR(AJ62*Occupancy!AM93,"")</f>
        <v/>
      </c>
      <c r="AK105" t="str">
        <f>IFERROR(AK62*Occupancy!AN93,"")</f>
        <v/>
      </c>
      <c r="AL105" t="str">
        <f>IFERROR(AL62*Occupancy!AO93,"")</f>
        <v/>
      </c>
      <c r="AM105" t="str">
        <f>IFERROR(AM62*Occupancy!AP93,"")</f>
        <v/>
      </c>
      <c r="AN105" t="str">
        <f>IFERROR(AN62*Occupancy!AQ93,"")</f>
        <v/>
      </c>
    </row>
    <row r="106" spans="1:40">
      <c r="A106" t="str">
        <f t="shared" si="2"/>
        <v>TRA_Car_Fle_Fue_Lom</v>
      </c>
      <c r="B106" t="str">
        <f t="shared" si="2"/>
        <v>TRAGSLSP95</v>
      </c>
      <c r="C106" t="str">
        <f t="shared" si="2"/>
        <v>TCar</v>
      </c>
      <c r="D106" t="str">
        <f>IFERROR(D63*Occupancy!G94,"")</f>
        <v/>
      </c>
      <c r="E106" t="str">
        <f>IFERROR(E63*Occupancy!H94,"")</f>
        <v/>
      </c>
      <c r="F106" t="str">
        <f>IFERROR(F63*Occupancy!I94,"")</f>
        <v/>
      </c>
      <c r="G106">
        <f>IFERROR(G63*Occupancy!J94,"")</f>
        <v>2.038142154976914E-2</v>
      </c>
      <c r="H106" t="str">
        <f>IFERROR(H63*Occupancy!K94,"")</f>
        <v/>
      </c>
      <c r="I106" t="str">
        <f>IFERROR(I63*Occupancy!L94,"")</f>
        <v/>
      </c>
      <c r="J106" t="str">
        <f>IFERROR(J63*Occupancy!M94,"")</f>
        <v/>
      </c>
      <c r="K106" t="str">
        <f>IFERROR(K63*Occupancy!N94,"")</f>
        <v/>
      </c>
      <c r="L106" t="str">
        <f>IFERROR(L63*Occupancy!O94,"")</f>
        <v/>
      </c>
      <c r="M106" t="str">
        <f>IFERROR(M63*Occupancy!P94,"")</f>
        <v/>
      </c>
      <c r="N106" t="str">
        <f>IFERROR(N63*Occupancy!Q94,"")</f>
        <v/>
      </c>
      <c r="O106" t="str">
        <f>IFERROR(O63*Occupancy!R94,"")</f>
        <v/>
      </c>
      <c r="P106" t="str">
        <f>IFERROR(P63*Occupancy!S94,"")</f>
        <v/>
      </c>
      <c r="Q106" t="str">
        <f>IFERROR(Q63*Occupancy!T94,"")</f>
        <v/>
      </c>
      <c r="R106" t="str">
        <f>IFERROR(R63*Occupancy!U94,"")</f>
        <v/>
      </c>
      <c r="S106" t="str">
        <f>IFERROR(S63*Occupancy!V94,"")</f>
        <v/>
      </c>
      <c r="T106" t="str">
        <f>IFERROR(T63*Occupancy!W94,"")</f>
        <v/>
      </c>
      <c r="U106" t="str">
        <f>IFERROR(U63*Occupancy!X94,"")</f>
        <v/>
      </c>
      <c r="V106" t="str">
        <f>IFERROR(V63*Occupancy!Y94,"")</f>
        <v/>
      </c>
      <c r="W106" t="str">
        <f>IFERROR(W63*Occupancy!Z94,"")</f>
        <v/>
      </c>
      <c r="X106" t="str">
        <f>IFERROR(X63*Occupancy!AA94,"")</f>
        <v/>
      </c>
      <c r="Y106" t="str">
        <f>IFERROR(Y63*Occupancy!AB94,"")</f>
        <v/>
      </c>
      <c r="Z106" t="str">
        <f>IFERROR(Z63*Occupancy!AC94,"")</f>
        <v/>
      </c>
      <c r="AA106" t="str">
        <f>IFERROR(AA63*Occupancy!AD94,"")</f>
        <v/>
      </c>
      <c r="AB106" t="str">
        <f>IFERROR(AB63*Occupancy!AE94,"")</f>
        <v/>
      </c>
      <c r="AC106" t="str">
        <f>IFERROR(AC63*Occupancy!AF94,"")</f>
        <v/>
      </c>
      <c r="AD106" t="str">
        <f>IFERROR(AD63*Occupancy!AG94,"")</f>
        <v/>
      </c>
      <c r="AE106" t="str">
        <f>IFERROR(AE63*Occupancy!AH94,"")</f>
        <v/>
      </c>
      <c r="AF106">
        <f>IFERROR(AF63*Occupancy!AI94,"")</f>
        <v>1.7317662459579655</v>
      </c>
      <c r="AG106" t="str">
        <f>IFERROR(AG63*Occupancy!AJ94,"")</f>
        <v/>
      </c>
      <c r="AH106" t="str">
        <f>IFERROR(AH63*Occupancy!AK94,"")</f>
        <v/>
      </c>
      <c r="AI106" t="str">
        <f>IFERROR(AI63*Occupancy!AL94,"")</f>
        <v/>
      </c>
      <c r="AJ106" t="str">
        <f>IFERROR(AJ63*Occupancy!AM94,"")</f>
        <v/>
      </c>
      <c r="AK106" t="str">
        <f>IFERROR(AK63*Occupancy!AN94,"")</f>
        <v/>
      </c>
      <c r="AL106" t="str">
        <f>IFERROR(AL63*Occupancy!AO94,"")</f>
        <v/>
      </c>
      <c r="AM106" t="str">
        <f>IFERROR(AM63*Occupancy!AP94,"")</f>
        <v/>
      </c>
      <c r="AN106" t="str">
        <f>IFERROR(AN63*Occupancy!AQ94,"")</f>
        <v/>
      </c>
    </row>
    <row r="107" spans="1:40">
      <c r="A107" t="str">
        <f t="shared" si="2"/>
        <v>TRA_Car_Fle_Fue_Sma</v>
      </c>
      <c r="B107" t="str">
        <f t="shared" si="2"/>
        <v>TRAGSLSP95</v>
      </c>
      <c r="C107" t="str">
        <f t="shared" si="2"/>
        <v>TCar</v>
      </c>
      <c r="D107" t="str">
        <f>IFERROR(D64*Occupancy!G95,"")</f>
        <v/>
      </c>
      <c r="E107" t="str">
        <f>IFERROR(E64*Occupancy!H95,"")</f>
        <v/>
      </c>
      <c r="F107" t="str">
        <f>IFERROR(F64*Occupancy!I95,"")</f>
        <v/>
      </c>
      <c r="G107">
        <f>IFERROR(G64*Occupancy!J95,"")</f>
        <v>1.9845068351091007E-2</v>
      </c>
      <c r="H107" t="str">
        <f>IFERROR(H64*Occupancy!K95,"")</f>
        <v/>
      </c>
      <c r="I107" t="str">
        <f>IFERROR(I64*Occupancy!L95,"")</f>
        <v/>
      </c>
      <c r="J107" t="str">
        <f>IFERROR(J64*Occupancy!M95,"")</f>
        <v/>
      </c>
      <c r="K107" t="str">
        <f>IFERROR(K64*Occupancy!N95,"")</f>
        <v/>
      </c>
      <c r="L107" t="str">
        <f>IFERROR(L64*Occupancy!O95,"")</f>
        <v/>
      </c>
      <c r="M107" t="str">
        <f>IFERROR(M64*Occupancy!P95,"")</f>
        <v/>
      </c>
      <c r="N107" t="str">
        <f>IFERROR(N64*Occupancy!Q95,"")</f>
        <v/>
      </c>
      <c r="O107" t="str">
        <f>IFERROR(O64*Occupancy!R95,"")</f>
        <v/>
      </c>
      <c r="P107" t="str">
        <f>IFERROR(P64*Occupancy!S95,"")</f>
        <v/>
      </c>
      <c r="Q107" t="str">
        <f>IFERROR(Q64*Occupancy!T95,"")</f>
        <v/>
      </c>
      <c r="R107" t="str">
        <f>IFERROR(R64*Occupancy!U95,"")</f>
        <v/>
      </c>
      <c r="S107" t="str">
        <f>IFERROR(S64*Occupancy!V95,"")</f>
        <v/>
      </c>
      <c r="T107" t="str">
        <f>IFERROR(T64*Occupancy!W95,"")</f>
        <v/>
      </c>
      <c r="U107" t="str">
        <f>IFERROR(U64*Occupancy!X95,"")</f>
        <v/>
      </c>
      <c r="V107" t="str">
        <f>IFERROR(V64*Occupancy!Y95,"")</f>
        <v/>
      </c>
      <c r="W107" t="str">
        <f>IFERROR(W64*Occupancy!Z95,"")</f>
        <v/>
      </c>
      <c r="X107" t="str">
        <f>IFERROR(X64*Occupancy!AA95,"")</f>
        <v/>
      </c>
      <c r="Y107" t="str">
        <f>IFERROR(Y64*Occupancy!AB95,"")</f>
        <v/>
      </c>
      <c r="Z107" t="str">
        <f>IFERROR(Z64*Occupancy!AC95,"")</f>
        <v/>
      </c>
      <c r="AA107" t="str">
        <f>IFERROR(AA64*Occupancy!AD95,"")</f>
        <v/>
      </c>
      <c r="AB107" t="str">
        <f>IFERROR(AB64*Occupancy!AE95,"")</f>
        <v/>
      </c>
      <c r="AC107" t="str">
        <f>IFERROR(AC64*Occupancy!AF95,"")</f>
        <v/>
      </c>
      <c r="AD107" t="str">
        <f>IFERROR(AD64*Occupancy!AG95,"")</f>
        <v/>
      </c>
      <c r="AE107" t="str">
        <f>IFERROR(AE64*Occupancy!AH95,"")</f>
        <v/>
      </c>
      <c r="AF107">
        <f>IFERROR(AF64*Occupancy!AI95,"")</f>
        <v>1.6268084463660673</v>
      </c>
      <c r="AG107" t="str">
        <f>IFERROR(AG64*Occupancy!AJ95,"")</f>
        <v/>
      </c>
      <c r="AH107" t="str">
        <f>IFERROR(AH64*Occupancy!AK95,"")</f>
        <v/>
      </c>
      <c r="AI107" t="str">
        <f>IFERROR(AI64*Occupancy!AL95,"")</f>
        <v/>
      </c>
      <c r="AJ107" t="str">
        <f>IFERROR(AJ64*Occupancy!AM95,"")</f>
        <v/>
      </c>
      <c r="AK107" t="str">
        <f>IFERROR(AK64*Occupancy!AN95,"")</f>
        <v/>
      </c>
      <c r="AL107" t="str">
        <f>IFERROR(AL64*Occupancy!AO95,"")</f>
        <v/>
      </c>
      <c r="AM107" t="str">
        <f>IFERROR(AM64*Occupancy!AP95,"")</f>
        <v/>
      </c>
      <c r="AN107" t="str">
        <f>IFERROR(AN64*Occupancy!AQ95,"")</f>
        <v/>
      </c>
    </row>
    <row r="108" spans="1:40">
      <c r="A108" t="str">
        <f t="shared" si="2"/>
        <v>TRA_Car_Fle_Fue_Upm</v>
      </c>
      <c r="B108" t="str">
        <f t="shared" si="2"/>
        <v>TRAGSLSP95</v>
      </c>
      <c r="C108" t="str">
        <f t="shared" si="2"/>
        <v>TCar</v>
      </c>
      <c r="D108" t="str">
        <f>IFERROR(D65*Occupancy!G96,"")</f>
        <v/>
      </c>
      <c r="E108" t="str">
        <f>IFERROR(E65*Occupancy!H96,"")</f>
        <v/>
      </c>
      <c r="F108" t="str">
        <f>IFERROR(F65*Occupancy!I96,"")</f>
        <v/>
      </c>
      <c r="G108">
        <f>IFERROR(G65*Occupancy!J96,"")</f>
        <v>9.1180043775282993E-3</v>
      </c>
      <c r="H108" t="str">
        <f>IFERROR(H65*Occupancy!K96,"")</f>
        <v/>
      </c>
      <c r="I108" t="str">
        <f>IFERROR(I65*Occupancy!L96,"")</f>
        <v/>
      </c>
      <c r="J108" t="str">
        <f>IFERROR(J65*Occupancy!M96,"")</f>
        <v/>
      </c>
      <c r="K108" t="str">
        <f>IFERROR(K65*Occupancy!N96,"")</f>
        <v/>
      </c>
      <c r="L108" t="str">
        <f>IFERROR(L65*Occupancy!O96,"")</f>
        <v/>
      </c>
      <c r="M108" t="str">
        <f>IFERROR(M65*Occupancy!P96,"")</f>
        <v/>
      </c>
      <c r="N108" t="str">
        <f>IFERROR(N65*Occupancy!Q96,"")</f>
        <v/>
      </c>
      <c r="O108" t="str">
        <f>IFERROR(O65*Occupancy!R96,"")</f>
        <v/>
      </c>
      <c r="P108" t="str">
        <f>IFERROR(P65*Occupancy!S96,"")</f>
        <v/>
      </c>
      <c r="Q108" t="str">
        <f>IFERROR(Q65*Occupancy!T96,"")</f>
        <v/>
      </c>
      <c r="R108" t="str">
        <f>IFERROR(R65*Occupancy!U96,"")</f>
        <v/>
      </c>
      <c r="S108" t="str">
        <f>IFERROR(S65*Occupancy!V96,"")</f>
        <v/>
      </c>
      <c r="T108" t="str">
        <f>IFERROR(T65*Occupancy!W96,"")</f>
        <v/>
      </c>
      <c r="U108" t="str">
        <f>IFERROR(U65*Occupancy!X96,"")</f>
        <v/>
      </c>
      <c r="V108" t="str">
        <f>IFERROR(V65*Occupancy!Y96,"")</f>
        <v/>
      </c>
      <c r="W108" t="str">
        <f>IFERROR(W65*Occupancy!Z96,"")</f>
        <v/>
      </c>
      <c r="X108" t="str">
        <f>IFERROR(X65*Occupancy!AA96,"")</f>
        <v/>
      </c>
      <c r="Y108" t="str">
        <f>IFERROR(Y65*Occupancy!AB96,"")</f>
        <v/>
      </c>
      <c r="Z108" t="str">
        <f>IFERROR(Z65*Occupancy!AC96,"")</f>
        <v/>
      </c>
      <c r="AA108" t="str">
        <f>IFERROR(AA65*Occupancy!AD96,"")</f>
        <v/>
      </c>
      <c r="AB108" t="str">
        <f>IFERROR(AB65*Occupancy!AE96,"")</f>
        <v/>
      </c>
      <c r="AC108" t="str">
        <f>IFERROR(AC65*Occupancy!AF96,"")</f>
        <v/>
      </c>
      <c r="AD108" t="str">
        <f>IFERROR(AD65*Occupancy!AG96,"")</f>
        <v/>
      </c>
      <c r="AE108" t="str">
        <f>IFERROR(AE65*Occupancy!AH96,"")</f>
        <v/>
      </c>
      <c r="AF108">
        <f>IFERROR(AF65*Occupancy!AI96,"")</f>
        <v>0.94698743917505168</v>
      </c>
      <c r="AG108" t="str">
        <f>IFERROR(AG65*Occupancy!AJ96,"")</f>
        <v/>
      </c>
      <c r="AH108" t="str">
        <f>IFERROR(AH65*Occupancy!AK96,"")</f>
        <v/>
      </c>
      <c r="AI108" t="str">
        <f>IFERROR(AI65*Occupancy!AL96,"")</f>
        <v/>
      </c>
      <c r="AJ108" t="str">
        <f>IFERROR(AJ65*Occupancy!AM96,"")</f>
        <v/>
      </c>
      <c r="AK108" t="str">
        <f>IFERROR(AK65*Occupancy!AN96,"")</f>
        <v/>
      </c>
      <c r="AL108" t="str">
        <f>IFERROR(AL65*Occupancy!AO96,"")</f>
        <v/>
      </c>
      <c r="AM108" t="str">
        <f>IFERROR(AM65*Occupancy!AP96,"")</f>
        <v/>
      </c>
      <c r="AN108" t="str">
        <f>IFERROR(AN65*Occupancy!AQ96,"")</f>
        <v/>
      </c>
    </row>
    <row r="109" spans="1:40">
      <c r="A109" t="str">
        <f t="shared" ref="A109:C128" si="3">A66</f>
        <v>TRA_Car_Gas_Exe</v>
      </c>
      <c r="B109" t="str">
        <f t="shared" si="3"/>
        <v>TRAGSLSP95</v>
      </c>
      <c r="C109" t="str">
        <f t="shared" si="3"/>
        <v>TCar</v>
      </c>
      <c r="D109">
        <f>IFERROR(D66*Occupancy!G97,"")</f>
        <v>3.5178467124284571</v>
      </c>
      <c r="E109">
        <f>IFERROR(E66*Occupancy!H97,"")</f>
        <v>1.8617438739559422</v>
      </c>
      <c r="F109">
        <f>IFERROR(F66*Occupancy!I97,"")</f>
        <v>0.47631767539277081</v>
      </c>
      <c r="G109">
        <f>IFERROR(G66*Occupancy!J97,"")</f>
        <v>19.385244826187368</v>
      </c>
      <c r="H109">
        <f>IFERROR(H66*Occupancy!K97,"")</f>
        <v>0.51462029091031991</v>
      </c>
      <c r="I109">
        <f>IFERROR(I66*Occupancy!L97,"")</f>
        <v>1.7423618981795459</v>
      </c>
      <c r="J109">
        <f>IFERROR(J66*Occupancy!M97,"")</f>
        <v>58.553150163599405</v>
      </c>
      <c r="K109">
        <f>IFERROR(K66*Occupancy!N97,"")</f>
        <v>3.4218189837684214</v>
      </c>
      <c r="L109">
        <f>IFERROR(L66*Occupancy!O97,"")</f>
        <v>1.3300398225887893</v>
      </c>
      <c r="M109">
        <f>IFERROR(M66*Occupancy!P97,"")</f>
        <v>28.07098612825385</v>
      </c>
      <c r="N109">
        <f>IFERROR(N66*Occupancy!Q97,"")</f>
        <v>4.6286617570937327</v>
      </c>
      <c r="O109">
        <f>IFERROR(O66*Occupancy!R97,"")</f>
        <v>11.899041595917554</v>
      </c>
      <c r="P109">
        <f>IFERROR(P66*Occupancy!S97,"")</f>
        <v>3.3977081017478792</v>
      </c>
      <c r="Q109">
        <f>IFERROR(Q66*Occupancy!T97,"")</f>
        <v>0.44188491909499172</v>
      </c>
      <c r="R109">
        <f>IFERROR(R66*Occupancy!U97,"")</f>
        <v>1.2935852036263382</v>
      </c>
      <c r="S109">
        <f>IFERROR(S66*Occupancy!V97,"")</f>
        <v>3.0560202322888674</v>
      </c>
      <c r="T109">
        <f>IFERROR(T66*Occupancy!W97,"")</f>
        <v>0.81284022279551327</v>
      </c>
      <c r="U109">
        <f>IFERROR(U66*Occupancy!X97,"")</f>
        <v>9.0894921862499292</v>
      </c>
      <c r="V109">
        <f>IFERROR(V66*Occupancy!Y97,"")</f>
        <v>1.635449859721426</v>
      </c>
      <c r="W109">
        <f>IFERROR(W66*Occupancy!Z97,"")</f>
        <v>1.8148612304677432</v>
      </c>
      <c r="X109">
        <f>IFERROR(X66*Occupancy!AA97,"")</f>
        <v>1.446924869136508</v>
      </c>
      <c r="Y109">
        <f>IFERROR(Y66*Occupancy!AB97,"")</f>
        <v>0.12220862023741429</v>
      </c>
      <c r="Z109">
        <f>IFERROR(Z66*Occupancy!AC97,"")</f>
        <v>3.9814274299954489E-2</v>
      </c>
      <c r="AA109">
        <f>IFERROR(AA66*Occupancy!AD97,"")</f>
        <v>13.588806054872341</v>
      </c>
      <c r="AB109">
        <f>IFERROR(AB66*Occupancy!AE97,"")</f>
        <v>8.1966796655306879</v>
      </c>
      <c r="AC109">
        <f>IFERROR(AC66*Occupancy!AF97,"")</f>
        <v>4.6705724896622076</v>
      </c>
      <c r="AD109">
        <f>IFERROR(AD66*Occupancy!AG97,"")</f>
        <v>0.74931385911664572</v>
      </c>
      <c r="AE109">
        <f>IFERROR(AE66*Occupancy!AH97,"")</f>
        <v>1.1327105223136675</v>
      </c>
      <c r="AF109">
        <f>IFERROR(AF66*Occupancy!AI97,"")</f>
        <v>29.673209709995962</v>
      </c>
      <c r="AG109">
        <f>IFERROR(AG66*Occupancy!AJ97,"")</f>
        <v>0.59366218480954303</v>
      </c>
      <c r="AH109">
        <f>IFERROR(AH66*Occupancy!AK97,"")</f>
        <v>1.217437632970233</v>
      </c>
      <c r="AI109">
        <f>IFERROR(AI66*Occupancy!AL97,"")</f>
        <v>48.905806148305629</v>
      </c>
      <c r="AJ109">
        <f>IFERROR(AJ66*Occupancy!AM97,"")</f>
        <v>0.10875365401285958</v>
      </c>
      <c r="AK109">
        <f>IFERROR(AK66*Occupancy!AN97,"")</f>
        <v>0.17877066298329616</v>
      </c>
      <c r="AL109">
        <f>IFERROR(AL66*Occupancy!AO97,"")</f>
        <v>5.3245619423053704E-2</v>
      </c>
      <c r="AM109">
        <f>IFERROR(AM66*Occupancy!AP97,"")</f>
        <v>0.32358928070778153</v>
      </c>
      <c r="AN109">
        <f>IFERROR(AN66*Occupancy!AQ97,"")</f>
        <v>4.8630703860369225E-2</v>
      </c>
    </row>
    <row r="110" spans="1:40">
      <c r="A110" t="str">
        <f t="shared" si="3"/>
        <v>TRA_Car_Gas_Lom</v>
      </c>
      <c r="B110" t="str">
        <f t="shared" si="3"/>
        <v>TRAGSLSP95</v>
      </c>
      <c r="C110" t="str">
        <f t="shared" si="3"/>
        <v>TCar</v>
      </c>
      <c r="D110">
        <f>IFERROR(D67*Occupancy!G98,"")</f>
        <v>8.5955556987195916</v>
      </c>
      <c r="E110">
        <f>IFERROR(E67*Occupancy!H98,"")</f>
        <v>6.3036562454824372</v>
      </c>
      <c r="F110">
        <f>IFERROR(F67*Occupancy!I98,"")</f>
        <v>3.1565414967547416</v>
      </c>
      <c r="G110">
        <f>IFERROR(G67*Occupancy!J98,"")</f>
        <v>23.042596821429942</v>
      </c>
      <c r="H110">
        <f>IFERROR(H67*Occupancy!K98,"")</f>
        <v>3.6125598058886621</v>
      </c>
      <c r="I110">
        <f>IFERROR(I67*Occupancy!L98,"")</f>
        <v>8.2102994422306192</v>
      </c>
      <c r="J110">
        <f>IFERROR(J67*Occupancy!M98,"")</f>
        <v>152.4648286025172</v>
      </c>
      <c r="K110">
        <f>IFERROR(K67*Occupancy!N98,"")</f>
        <v>15.128560028847698</v>
      </c>
      <c r="L110">
        <f>IFERROR(L67*Occupancy!O98,"")</f>
        <v>2.7635872518814599</v>
      </c>
      <c r="M110">
        <f>IFERROR(M67*Occupancy!P98,"")</f>
        <v>52.428837844606434</v>
      </c>
      <c r="N110">
        <f>IFERROR(N67*Occupancy!Q98,"")</f>
        <v>13.682753555393035</v>
      </c>
      <c r="O110">
        <f>IFERROR(O67*Occupancy!R98,"")</f>
        <v>54.174639474326931</v>
      </c>
      <c r="P110">
        <f>IFERROR(P67*Occupancy!S98,"")</f>
        <v>17.713897913222642</v>
      </c>
      <c r="Q110">
        <f>IFERROR(Q67*Occupancy!T98,"")</f>
        <v>2.9030124064968081</v>
      </c>
      <c r="R110">
        <f>IFERROR(R67*Occupancy!U98,"")</f>
        <v>8.574888298353132</v>
      </c>
      <c r="S110">
        <f>IFERROR(S67*Occupancy!V98,"")</f>
        <v>16.250215842044131</v>
      </c>
      <c r="T110">
        <f>IFERROR(T67*Occupancy!W98,"")</f>
        <v>1.9130282306235951</v>
      </c>
      <c r="U110">
        <f>IFERROR(U67*Occupancy!X98,"")</f>
        <v>39.419258230907481</v>
      </c>
      <c r="V110">
        <f>IFERROR(V67*Occupancy!Y98,"")</f>
        <v>2.7047071942109713</v>
      </c>
      <c r="W110">
        <f>IFERROR(W67*Occupancy!Z98,"")</f>
        <v>2.2739907099841918</v>
      </c>
      <c r="X110">
        <f>IFERROR(X67*Occupancy!AA98,"")</f>
        <v>2.7144847782657169</v>
      </c>
      <c r="Y110">
        <f>IFERROR(Y67*Occupancy!AB98,"")</f>
        <v>0.83062845164472821</v>
      </c>
      <c r="Z110">
        <f>IFERROR(Z67*Occupancy!AC98,"")</f>
        <v>0.26577601120292155</v>
      </c>
      <c r="AA110">
        <f>IFERROR(AA67*Occupancy!AD98,"")</f>
        <v>23.637285846708362</v>
      </c>
      <c r="AB110">
        <f>IFERROR(AB67*Occupancy!AE98,"")</f>
        <v>7.137702779407185</v>
      </c>
      <c r="AC110">
        <f>IFERROR(AC67*Occupancy!AF98,"")</f>
        <v>28.119842129937389</v>
      </c>
      <c r="AD110">
        <f>IFERROR(AD67*Occupancy!AG98,"")</f>
        <v>3.8332707257599625</v>
      </c>
      <c r="AE110">
        <f>IFERROR(AE67*Occupancy!AH98,"")</f>
        <v>7.3470598939076446</v>
      </c>
      <c r="AF110">
        <f>IFERROR(AF67*Occupancy!AI98,"")</f>
        <v>17.486100798516674</v>
      </c>
      <c r="AG110">
        <f>IFERROR(AG67*Occupancy!AJ98,"")</f>
        <v>4.9024725984005473</v>
      </c>
      <c r="AH110">
        <f>IFERROR(AH67*Occupancy!AK98,"")</f>
        <v>3.7198189564514372</v>
      </c>
      <c r="AI110">
        <f>IFERROR(AI67*Occupancy!AL98,"")</f>
        <v>129.54746228890713</v>
      </c>
      <c r="AJ110">
        <f>IFERROR(AJ67*Occupancy!AM98,"")</f>
        <v>0.56698546996509447</v>
      </c>
      <c r="AK110">
        <f>IFERROR(AK67*Occupancy!AN98,"")</f>
        <v>1.174453868262938</v>
      </c>
      <c r="AL110">
        <f>IFERROR(AL67*Occupancy!AO98,"")</f>
        <v>0.27759520198367682</v>
      </c>
      <c r="AM110">
        <f>IFERROR(AM67*Occupancy!AP98,"")</f>
        <v>2.1258559772258918</v>
      </c>
      <c r="AN110">
        <f>IFERROR(AN67*Occupancy!AQ98,"")</f>
        <v>0.31948484897936891</v>
      </c>
    </row>
    <row r="111" spans="1:40">
      <c r="A111" t="str">
        <f t="shared" si="3"/>
        <v>TRA_Car_Gas_Sma</v>
      </c>
      <c r="B111" t="str">
        <f t="shared" si="3"/>
        <v>TRAGSLSP95</v>
      </c>
      <c r="C111" t="str">
        <f t="shared" si="3"/>
        <v>TCar</v>
      </c>
      <c r="D111">
        <f>IFERROR(D68*Occupancy!G99,"")</f>
        <v>17.940359514934411</v>
      </c>
      <c r="E111">
        <f>IFERROR(E68*Occupancy!H99,"")</f>
        <v>20.334099823558944</v>
      </c>
      <c r="F111">
        <f>IFERROR(F68*Occupancy!I99,"")</f>
        <v>8.6759781287470013</v>
      </c>
      <c r="G111">
        <f>IFERROR(G68*Occupancy!J99,"")</f>
        <v>17.301804389502625</v>
      </c>
      <c r="H111">
        <f>IFERROR(H68*Occupancy!K99,"")</f>
        <v>3.4634412634851568</v>
      </c>
      <c r="I111">
        <f>IFERROR(I68*Occupancy!L99,"")</f>
        <v>26.461450873716672</v>
      </c>
      <c r="J111">
        <f>IFERROR(J68*Occupancy!M99,"")</f>
        <v>180.42451938986954</v>
      </c>
      <c r="K111">
        <f>IFERROR(K68*Occupancy!N99,"")</f>
        <v>14.579805831535881</v>
      </c>
      <c r="L111">
        <f>IFERROR(L68*Occupancy!O99,"")</f>
        <v>1.2590958834057751</v>
      </c>
      <c r="M111">
        <f>IFERROR(M68*Occupancy!P99,"")</f>
        <v>45.378147437352403</v>
      </c>
      <c r="N111">
        <f>IFERROR(N68*Occupancy!Q99,"")</f>
        <v>9.6716640148965478</v>
      </c>
      <c r="O111">
        <f>IFERROR(O68*Occupancy!R99,"")</f>
        <v>151.7116211760939</v>
      </c>
      <c r="P111">
        <f>IFERROR(P68*Occupancy!S99,"")</f>
        <v>30.108314838369235</v>
      </c>
      <c r="Q111">
        <f>IFERROR(Q68*Occupancy!T99,"")</f>
        <v>10.497525517525874</v>
      </c>
      <c r="R111">
        <f>IFERROR(R68*Occupancy!U99,"")</f>
        <v>30.450222570687576</v>
      </c>
      <c r="S111">
        <f>IFERROR(S68*Occupancy!V99,"")</f>
        <v>11.947848096990556</v>
      </c>
      <c r="T111">
        <f>IFERROR(T68*Occupancy!W99,"")</f>
        <v>0.94324631506866519</v>
      </c>
      <c r="U111">
        <f>IFERROR(U68*Occupancy!X99,"")</f>
        <v>196.05519496745245</v>
      </c>
      <c r="V111">
        <f>IFERROR(V68*Occupancy!Y99,"")</f>
        <v>3.8052652169444849</v>
      </c>
      <c r="W111">
        <f>IFERROR(W68*Occupancy!Z99,"")</f>
        <v>2.9967705393118305</v>
      </c>
      <c r="X111">
        <f>IFERROR(X68*Occupancy!AA99,"")</f>
        <v>1.0742694262399624</v>
      </c>
      <c r="Y111">
        <f>IFERROR(Y68*Occupancy!AB99,"")</f>
        <v>1.9826582414845249</v>
      </c>
      <c r="Z111">
        <f>IFERROR(Z68*Occupancy!AC99,"")</f>
        <v>1.6791295331616707</v>
      </c>
      <c r="AA111">
        <f>IFERROR(AA68*Occupancy!AD99,"")</f>
        <v>39.246622540377516</v>
      </c>
      <c r="AB111">
        <f>IFERROR(AB68*Occupancy!AE99,"")</f>
        <v>7.7615432198954375</v>
      </c>
      <c r="AC111">
        <f>IFERROR(AC68*Occupancy!AF99,"")</f>
        <v>80.337075721272853</v>
      </c>
      <c r="AD111">
        <f>IFERROR(AD68*Occupancy!AG99,"")</f>
        <v>32.678837449456871</v>
      </c>
      <c r="AE111">
        <f>IFERROR(AE68*Occupancy!AH99,"")</f>
        <v>26.873463373980695</v>
      </c>
      <c r="AF111">
        <f>IFERROR(AF68*Occupancy!AI99,"")</f>
        <v>9.2149524083877967</v>
      </c>
      <c r="AG111">
        <f>IFERROR(AG68*Occupancy!AJ99,"")</f>
        <v>8.6221253019509394</v>
      </c>
      <c r="AH111">
        <f>IFERROR(AH68*Occupancy!AK99,"")</f>
        <v>13.605310208123225</v>
      </c>
      <c r="AI111">
        <f>IFERROR(AI68*Occupancy!AL99,"")</f>
        <v>183.69456624924311</v>
      </c>
      <c r="AJ111">
        <f>IFERROR(AJ68*Occupancy!AM99,"")</f>
        <v>0.96370528508844333</v>
      </c>
      <c r="AK111">
        <f>IFERROR(AK68*Occupancy!AN99,"")</f>
        <v>4.2469193116969599</v>
      </c>
      <c r="AL111">
        <f>IFERROR(AL68*Occupancy!AO99,"")</f>
        <v>0.47182860485531097</v>
      </c>
      <c r="AM111">
        <f>IFERROR(AM68*Occupancy!AP99,"")</f>
        <v>7.6872655857656724</v>
      </c>
      <c r="AN111">
        <f>IFERROR(AN68*Occupancy!AQ99,"")</f>
        <v>1.1552828183297372</v>
      </c>
    </row>
    <row r="112" spans="1:40">
      <c r="A112" t="str">
        <f t="shared" si="3"/>
        <v>TRA_Car_Gas_Upm</v>
      </c>
      <c r="B112" t="str">
        <f t="shared" si="3"/>
        <v>TRAGSLSP95</v>
      </c>
      <c r="C112" t="str">
        <f t="shared" si="3"/>
        <v>TCar</v>
      </c>
      <c r="D112">
        <f>IFERROR(D69*Occupancy!G100,"")</f>
        <v>3.8265036021683727</v>
      </c>
      <c r="E112">
        <f>IFERROR(E69*Occupancy!H100,"")</f>
        <v>2.6804125692750187</v>
      </c>
      <c r="F112">
        <f>IFERROR(F69*Occupancy!I100,"")</f>
        <v>1.4329584452153947</v>
      </c>
      <c r="G112">
        <f>IFERROR(G69*Occupancy!J100,"")</f>
        <v>10.132901705922361</v>
      </c>
      <c r="H112">
        <f>IFERROR(H69*Occupancy!K100,"")</f>
        <v>1.5674012975934712</v>
      </c>
      <c r="I112">
        <f>IFERROR(I69*Occupancy!L100,"")</f>
        <v>3.7207411659435721</v>
      </c>
      <c r="J112">
        <f>IFERROR(J69*Occupancy!M100,"")</f>
        <v>69.797081115742031</v>
      </c>
      <c r="K112">
        <f>IFERROR(K69*Occupancy!N100,"")</f>
        <v>6.7698078003249167</v>
      </c>
      <c r="L112">
        <f>IFERROR(L69*Occupancy!O100,"")</f>
        <v>1.2933495941322193</v>
      </c>
      <c r="M112">
        <f>IFERROR(M69*Occupancy!P100,"")</f>
        <v>20.455072001191901</v>
      </c>
      <c r="N112">
        <f>IFERROR(N69*Occupancy!Q100,"")</f>
        <v>6.1181251959282408</v>
      </c>
      <c r="O112">
        <f>IFERROR(O69*Occupancy!R100,"")</f>
        <v>25.330631361452401</v>
      </c>
      <c r="P112">
        <f>IFERROR(P69*Occupancy!S100,"")</f>
        <v>6.9807996239882417</v>
      </c>
      <c r="Q112">
        <f>IFERROR(Q69*Occupancy!T100,"")</f>
        <v>1.2490087360494218</v>
      </c>
      <c r="R112">
        <f>IFERROR(R69*Occupancy!U100,"")</f>
        <v>3.7775844685274338</v>
      </c>
      <c r="S112">
        <f>IFERROR(S69*Occupancy!V100,"")</f>
        <v>7.0015358985055425</v>
      </c>
      <c r="T112">
        <f>IFERROR(T69*Occupancy!W100,"")</f>
        <v>0.86757402889205404</v>
      </c>
      <c r="U112">
        <f>IFERROR(U69*Occupancy!X100,"")</f>
        <v>16.598425564280486</v>
      </c>
      <c r="V112">
        <f>IFERROR(V69*Occupancy!Y100,"")</f>
        <v>1.203310208984087</v>
      </c>
      <c r="W112">
        <f>IFERROR(W69*Occupancy!Z100,"")</f>
        <v>0.98472294437371688</v>
      </c>
      <c r="X112">
        <f>IFERROR(X69*Occupancy!AA100,"")</f>
        <v>1.1808587149021221</v>
      </c>
      <c r="Y112">
        <f>IFERROR(Y69*Occupancy!AB100,"")</f>
        <v>0.37845850645422396</v>
      </c>
      <c r="Z112">
        <f>IFERROR(Z69*Occupancy!AC100,"")</f>
        <v>0.11432755814457722</v>
      </c>
      <c r="AA112">
        <f>IFERROR(AA69*Occupancy!AD100,"")</f>
        <v>10.669033831959547</v>
      </c>
      <c r="AB112">
        <f>IFERROR(AB69*Occupancy!AE100,"")</f>
        <v>3.8586724026328532</v>
      </c>
      <c r="AC112">
        <f>IFERROR(AC69*Occupancy!AF100,"")</f>
        <v>12.366254313756762</v>
      </c>
      <c r="AD112">
        <f>IFERROR(AD69*Occupancy!AG100,"")</f>
        <v>1.7179310678608943</v>
      </c>
      <c r="AE112">
        <f>IFERROR(AE69*Occupancy!AH100,"")</f>
        <v>3.2716464723443859</v>
      </c>
      <c r="AF112">
        <f>IFERROR(AF69*Occupancy!AI100,"")</f>
        <v>7.9315212464087983</v>
      </c>
      <c r="AG112">
        <f>IFERROR(AG69*Occupancy!AJ100,"")</f>
        <v>1.9707207171715639</v>
      </c>
      <c r="AH112">
        <f>IFERROR(AH69*Occupancy!AK100,"")</f>
        <v>1.6119131642514177</v>
      </c>
      <c r="AI112">
        <f>IFERROR(AI69*Occupancy!AL100,"")</f>
        <v>62.215918145373593</v>
      </c>
      <c r="AJ112">
        <f>IFERROR(AJ69*Occupancy!AM100,"")</f>
        <v>0.2234410503509025</v>
      </c>
      <c r="AK112">
        <f>IFERROR(AK69*Occupancy!AN100,"")</f>
        <v>0.50530377970985751</v>
      </c>
      <c r="AL112">
        <f>IFERROR(AL69*Occupancy!AO100,"")</f>
        <v>0.10939638983591983</v>
      </c>
      <c r="AM112">
        <f>IFERROR(AM69*Occupancy!AP100,"")</f>
        <v>0.91464048902986983</v>
      </c>
      <c r="AN112">
        <f>IFERROR(AN69*Occupancy!AQ100,"")</f>
        <v>0.13745699691728161</v>
      </c>
    </row>
    <row r="113" spans="1:40">
      <c r="A113" t="str">
        <f t="shared" si="3"/>
        <v>TRA_Car_Lpg_Exe</v>
      </c>
      <c r="B113" t="str">
        <f t="shared" si="3"/>
        <v>TRALPG</v>
      </c>
      <c r="C113" t="str">
        <f t="shared" si="3"/>
        <v>TCar</v>
      </c>
      <c r="D113" t="str">
        <f>IFERROR(D70*Occupancy!G101,"")</f>
        <v/>
      </c>
      <c r="E113">
        <f>IFERROR(E70*Occupancy!H101,"")</f>
        <v>0.17944507822019778</v>
      </c>
      <c r="F113">
        <f>IFERROR(F70*Occupancy!I101,"")</f>
        <v>1.165335260855755</v>
      </c>
      <c r="G113" t="str">
        <f>IFERROR(G70*Occupancy!J101,"")</f>
        <v/>
      </c>
      <c r="H113" t="str">
        <f>IFERROR(H70*Occupancy!K101,"")</f>
        <v/>
      </c>
      <c r="I113" t="str">
        <f>IFERROR(I70*Occupancy!L101,"")</f>
        <v/>
      </c>
      <c r="J113">
        <f>IFERROR(J70*Occupancy!M101,"")</f>
        <v>1.8083203791640226</v>
      </c>
      <c r="K113">
        <f>IFERROR(K70*Occupancy!N101,"")</f>
        <v>7.1277999974992109E-5</v>
      </c>
      <c r="L113" t="str">
        <f>IFERROR(L70*Occupancy!O101,"")</f>
        <v/>
      </c>
      <c r="M113" t="str">
        <f>IFERROR(M70*Occupancy!P101,"")</f>
        <v/>
      </c>
      <c r="N113" t="str">
        <f>IFERROR(N70*Occupancy!Q101,"")</f>
        <v/>
      </c>
      <c r="O113">
        <f>IFERROR(O70*Occupancy!R101,"")</f>
        <v>0.48051163020077531</v>
      </c>
      <c r="P113">
        <f>IFERROR(P70*Occupancy!S101,"")</f>
        <v>0.23829702025547622</v>
      </c>
      <c r="Q113">
        <f>IFERROR(Q70*Occupancy!T101,"")</f>
        <v>0.21724646636448885</v>
      </c>
      <c r="R113">
        <f>IFERROR(R70*Occupancy!U101,"")</f>
        <v>0.11964425417041176</v>
      </c>
      <c r="S113">
        <f>IFERROR(S70*Occupancy!V101,"")</f>
        <v>1.9085894829926488E-2</v>
      </c>
      <c r="T113" t="str">
        <f>IFERROR(T70*Occupancy!W101,"")</f>
        <v/>
      </c>
      <c r="U113">
        <f>IFERROR(U70*Occupancy!X101,"")</f>
        <v>3.9111922178515375</v>
      </c>
      <c r="V113" t="str">
        <f>IFERROR(V70*Occupancy!Y101,"")</f>
        <v/>
      </c>
      <c r="W113" t="str">
        <f>IFERROR(W70*Occupancy!Z101,"")</f>
        <v/>
      </c>
      <c r="X113">
        <f>IFERROR(X70*Occupancy!AA101,"")</f>
        <v>7.0829327150229549E-2</v>
      </c>
      <c r="Y113" t="str">
        <f>IFERROR(Y70*Occupancy!AB101,"")</f>
        <v/>
      </c>
      <c r="Z113" t="str">
        <f>IFERROR(Z70*Occupancy!AC101,"")</f>
        <v/>
      </c>
      <c r="AA113">
        <f>IFERROR(AA70*Occupancy!AD101,"")</f>
        <v>0.74623822888899727</v>
      </c>
      <c r="AB113" t="str">
        <f>IFERROR(AB70*Occupancy!AE101,"")</f>
        <v/>
      </c>
      <c r="AC113">
        <f>IFERROR(AC70*Occupancy!AF101,"")</f>
        <v>7.1479466929199944</v>
      </c>
      <c r="AD113">
        <f>IFERROR(AD70*Occupancy!AG101,"")</f>
        <v>9.5738740078153597E-2</v>
      </c>
      <c r="AE113">
        <f>IFERROR(AE70*Occupancy!AH101,"")</f>
        <v>7.8486242152932803E-2</v>
      </c>
      <c r="AF113" t="str">
        <f>IFERROR(AF70*Occupancy!AI101,"")</f>
        <v/>
      </c>
      <c r="AG113" t="str">
        <f>IFERROR(AG70*Occupancy!AJ101,"")</f>
        <v/>
      </c>
      <c r="AH113">
        <f>IFERROR(AH70*Occupancy!AK101,"")</f>
        <v>0.13198979401757141</v>
      </c>
      <c r="AI113">
        <f>IFERROR(AI70*Occupancy!AL101,"")</f>
        <v>0.21524308874493012</v>
      </c>
      <c r="AJ113">
        <f>IFERROR(AJ70*Occupancy!AM101,"")</f>
        <v>0</v>
      </c>
      <c r="AK113">
        <f>IFERROR(AK70*Occupancy!AN101,"")</f>
        <v>0</v>
      </c>
      <c r="AL113">
        <f>IFERROR(AL70*Occupancy!AO101,"")</f>
        <v>0</v>
      </c>
      <c r="AM113">
        <f>IFERROR(AM70*Occupancy!AP101,"")</f>
        <v>1.1129556356565034</v>
      </c>
      <c r="AN113">
        <f>IFERROR(AN70*Occupancy!AQ101,"")</f>
        <v>4.3573330117457496E-2</v>
      </c>
    </row>
    <row r="114" spans="1:40">
      <c r="A114" t="str">
        <f t="shared" si="3"/>
        <v>TRA_Car_Lpg_Lom</v>
      </c>
      <c r="B114" t="str">
        <f t="shared" si="3"/>
        <v>TRALPG</v>
      </c>
      <c r="C114" t="str">
        <f t="shared" si="3"/>
        <v>TCar</v>
      </c>
      <c r="D114" t="str">
        <f>IFERROR(D71*Occupancy!G102,"")</f>
        <v/>
      </c>
      <c r="E114">
        <f>IFERROR(E71*Occupancy!H102,"")</f>
        <v>0.46601223898341632</v>
      </c>
      <c r="F114">
        <f>IFERROR(F71*Occupancy!I102,"")</f>
        <v>3.0286446852299687</v>
      </c>
      <c r="G114" t="str">
        <f>IFERROR(G71*Occupancy!J102,"")</f>
        <v/>
      </c>
      <c r="H114" t="str">
        <f>IFERROR(H71*Occupancy!K102,"")</f>
        <v/>
      </c>
      <c r="I114" t="str">
        <f>IFERROR(I71*Occupancy!L102,"")</f>
        <v/>
      </c>
      <c r="J114">
        <f>IFERROR(J71*Occupancy!M102,"")</f>
        <v>4.6655487951519374</v>
      </c>
      <c r="K114">
        <f>IFERROR(K71*Occupancy!N102,"")</f>
        <v>1.7660109879356065E-4</v>
      </c>
      <c r="L114" t="str">
        <f>IFERROR(L71*Occupancy!O102,"")</f>
        <v/>
      </c>
      <c r="M114" t="str">
        <f>IFERROR(M71*Occupancy!P102,"")</f>
        <v/>
      </c>
      <c r="N114" t="str">
        <f>IFERROR(N71*Occupancy!Q102,"")</f>
        <v/>
      </c>
      <c r="O114">
        <f>IFERROR(O71*Occupancy!R102,"")</f>
        <v>1.3202076764203716</v>
      </c>
      <c r="P114">
        <f>IFERROR(P71*Occupancy!S102,"")</f>
        <v>0.40463999477152823</v>
      </c>
      <c r="Q114">
        <f>IFERROR(Q71*Occupancy!T102,"")</f>
        <v>0.56504012123240921</v>
      </c>
      <c r="R114">
        <f>IFERROR(R71*Occupancy!U102,"")</f>
        <v>0.31291574167646152</v>
      </c>
      <c r="S114">
        <f>IFERROR(S71*Occupancy!V102,"")</f>
        <v>1.6720232108336685E-2</v>
      </c>
      <c r="T114" t="str">
        <f>IFERROR(T71*Occupancy!W102,"")</f>
        <v/>
      </c>
      <c r="U114">
        <f>IFERROR(U71*Occupancy!X102,"")</f>
        <v>11.297644559444766</v>
      </c>
      <c r="V114" t="str">
        <f>IFERROR(V71*Occupancy!Y102,"")</f>
        <v/>
      </c>
      <c r="W114" t="str">
        <f>IFERROR(W71*Occupancy!Z102,"")</f>
        <v/>
      </c>
      <c r="X114">
        <f>IFERROR(X71*Occupancy!AA102,"")</f>
        <v>0.18422275700106652</v>
      </c>
      <c r="Y114" t="str">
        <f>IFERROR(Y71*Occupancy!AB102,"")</f>
        <v/>
      </c>
      <c r="Z114" t="str">
        <f>IFERROR(Z71*Occupancy!AC102,"")</f>
        <v/>
      </c>
      <c r="AA114">
        <f>IFERROR(AA71*Occupancy!AD102,"")</f>
        <v>1.9393983086788986</v>
      </c>
      <c r="AB114" t="str">
        <f>IFERROR(AB71*Occupancy!AE102,"")</f>
        <v/>
      </c>
      <c r="AC114">
        <f>IFERROR(AC71*Occupancy!AF102,"")</f>
        <v>18.58112197974452</v>
      </c>
      <c r="AD114">
        <f>IFERROR(AD71*Occupancy!AG102,"")</f>
        <v>0.2461672211618938</v>
      </c>
      <c r="AE114">
        <f>IFERROR(AE71*Occupancy!AH102,"")</f>
        <v>0.20405343740207313</v>
      </c>
      <c r="AF114" t="str">
        <f>IFERROR(AF71*Occupancy!AI102,"")</f>
        <v/>
      </c>
      <c r="AG114" t="str">
        <f>IFERROR(AG71*Occupancy!AJ102,"")</f>
        <v/>
      </c>
      <c r="AH114">
        <f>IFERROR(AH71*Occupancy!AK102,"")</f>
        <v>0.34303038607818692</v>
      </c>
      <c r="AI114">
        <f>IFERROR(AI71*Occupancy!AL102,"")</f>
        <v>0.51234146020742621</v>
      </c>
      <c r="AJ114">
        <f>IFERROR(AJ71*Occupancy!AM102,"")</f>
        <v>0</v>
      </c>
      <c r="AK114">
        <f>IFERROR(AK71*Occupancy!AN102,"")</f>
        <v>0</v>
      </c>
      <c r="AL114">
        <f>IFERROR(AL71*Occupancy!AO102,"")</f>
        <v>0</v>
      </c>
      <c r="AM114">
        <f>IFERROR(AM71*Occupancy!AP102,"")</f>
        <v>2.8947057129231077</v>
      </c>
      <c r="AN114">
        <f>IFERROR(AN71*Occupancy!AQ102,"")</f>
        <v>0.11333063383760734</v>
      </c>
    </row>
    <row r="115" spans="1:40">
      <c r="A115" t="str">
        <f t="shared" si="3"/>
        <v>TRA_Car_Lpg_Sma</v>
      </c>
      <c r="B115" t="str">
        <f t="shared" si="3"/>
        <v>TRALPG</v>
      </c>
      <c r="C115" t="str">
        <f t="shared" si="3"/>
        <v>TCar</v>
      </c>
      <c r="D115" t="str">
        <f>IFERROR(D72*Occupancy!G103,"")</f>
        <v/>
      </c>
      <c r="E115">
        <f>IFERROR(E72*Occupancy!H103,"")</f>
        <v>0.4535127531366131</v>
      </c>
      <c r="F115">
        <f>IFERROR(F72*Occupancy!I103,"")</f>
        <v>2.9588649330694752</v>
      </c>
      <c r="G115" t="str">
        <f>IFERROR(G72*Occupancy!J103,"")</f>
        <v/>
      </c>
      <c r="H115" t="str">
        <f>IFERROR(H72*Occupancy!K103,"")</f>
        <v/>
      </c>
      <c r="I115" t="str">
        <f>IFERROR(I72*Occupancy!L103,"")</f>
        <v/>
      </c>
      <c r="J115">
        <f>IFERROR(J72*Occupancy!M103,"")</f>
        <v>4.5373249081280012</v>
      </c>
      <c r="K115">
        <f>IFERROR(K72*Occupancy!N103,"")</f>
        <v>1.6460539059101007E-4</v>
      </c>
      <c r="L115" t="str">
        <f>IFERROR(L72*Occupancy!O103,"")</f>
        <v/>
      </c>
      <c r="M115" t="str">
        <f>IFERROR(M72*Occupancy!P103,"")</f>
        <v/>
      </c>
      <c r="N115" t="str">
        <f>IFERROR(N72*Occupancy!Q103,"")</f>
        <v/>
      </c>
      <c r="O115">
        <f>IFERROR(O72*Occupancy!R103,"")</f>
        <v>1.3155142666773396</v>
      </c>
      <c r="P115">
        <f>IFERROR(P72*Occupancy!S103,"")</f>
        <v>0.24821620527654784</v>
      </c>
      <c r="Q115">
        <f>IFERROR(Q72*Occupancy!T103,"")</f>
        <v>0.55175287558320496</v>
      </c>
      <c r="R115">
        <f>IFERROR(R72*Occupancy!U103,"")</f>
        <v>0.30555301834289772</v>
      </c>
      <c r="S115">
        <f>IFERROR(S72*Occupancy!V103,"")</f>
        <v>5.8193718584692473E-3</v>
      </c>
      <c r="T115" t="str">
        <f>IFERROR(T72*Occupancy!W103,"")</f>
        <v/>
      </c>
      <c r="U115">
        <f>IFERROR(U72*Occupancy!X103,"")</f>
        <v>14.198539246143415</v>
      </c>
      <c r="V115" t="str">
        <f>IFERROR(V72*Occupancy!Y103,"")</f>
        <v/>
      </c>
      <c r="W115" t="str">
        <f>IFERROR(W72*Occupancy!Z103,"")</f>
        <v/>
      </c>
      <c r="X115">
        <f>IFERROR(X72*Occupancy!AA103,"")</f>
        <v>0.1798998403205361</v>
      </c>
      <c r="Y115" t="str">
        <f>IFERROR(Y72*Occupancy!AB103,"")</f>
        <v/>
      </c>
      <c r="Z115" t="str">
        <f>IFERROR(Z72*Occupancy!AC103,"")</f>
        <v/>
      </c>
      <c r="AA115">
        <f>IFERROR(AA72*Occupancy!AD103,"")</f>
        <v>1.8957912434918218</v>
      </c>
      <c r="AB115" t="str">
        <f>IFERROR(AB72*Occupancy!AE103,"")</f>
        <v/>
      </c>
      <c r="AC115">
        <f>IFERROR(AC72*Occupancy!AF103,"")</f>
        <v>18.146068044325986</v>
      </c>
      <c r="AD115">
        <f>IFERROR(AD72*Occupancy!AG103,"")</f>
        <v>0.23015702480996203</v>
      </c>
      <c r="AE115">
        <f>IFERROR(AE72*Occupancy!AH103,"")</f>
        <v>0.19927789087025152</v>
      </c>
      <c r="AF115" t="str">
        <f>IFERROR(AF72*Occupancy!AI103,"")</f>
        <v/>
      </c>
      <c r="AG115" t="str">
        <f>IFERROR(AG72*Occupancy!AJ103,"")</f>
        <v/>
      </c>
      <c r="AH115">
        <f>IFERROR(AH72*Occupancy!AK103,"")</f>
        <v>0.33498222790638382</v>
      </c>
      <c r="AI115">
        <f>IFERROR(AI72*Occupancy!AL103,"")</f>
        <v>0.42101444439728136</v>
      </c>
      <c r="AJ115">
        <f>IFERROR(AJ72*Occupancy!AM103,"")</f>
        <v>0</v>
      </c>
      <c r="AK115">
        <f>IFERROR(AK72*Occupancy!AN103,"")</f>
        <v>0</v>
      </c>
      <c r="AL115">
        <f>IFERROR(AL72*Occupancy!AO103,"")</f>
        <v>0</v>
      </c>
      <c r="AM115">
        <f>IFERROR(AM72*Occupancy!AP103,"")</f>
        <v>2.8266350318431988</v>
      </c>
      <c r="AN115">
        <f>IFERROR(AN72*Occupancy!AQ103,"")</f>
        <v>0.11066559835641727</v>
      </c>
    </row>
    <row r="116" spans="1:40">
      <c r="A116" t="str">
        <f t="shared" si="3"/>
        <v>TRA_Car_Lpg_Upm</v>
      </c>
      <c r="B116" t="str">
        <f t="shared" si="3"/>
        <v>TRALPG</v>
      </c>
      <c r="C116" t="str">
        <f t="shared" si="3"/>
        <v>TCar</v>
      </c>
      <c r="D116" t="str">
        <f>IFERROR(D73*Occupancy!G104,"")</f>
        <v/>
      </c>
      <c r="E116">
        <f>IFERROR(E73*Occupancy!H104,"")</f>
        <v>0.20951625773976448</v>
      </c>
      <c r="F116">
        <f>IFERROR(F73*Occupancy!I104,"")</f>
        <v>1.6037254884956966</v>
      </c>
      <c r="G116" t="str">
        <f>IFERROR(G73*Occupancy!J104,"")</f>
        <v/>
      </c>
      <c r="H116" t="str">
        <f>IFERROR(H73*Occupancy!K104,"")</f>
        <v/>
      </c>
      <c r="I116" t="str">
        <f>IFERROR(I73*Occupancy!L104,"")</f>
        <v/>
      </c>
      <c r="J116">
        <f>IFERROR(J73*Occupancy!M104,"")</f>
        <v>2.0902501979605681</v>
      </c>
      <c r="K116">
        <f>IFERROR(K73*Occupancy!N104,"")</f>
        <v>7.8149822369430149E-5</v>
      </c>
      <c r="L116" t="str">
        <f>IFERROR(L73*Occupancy!O104,"")</f>
        <v/>
      </c>
      <c r="M116" t="str">
        <f>IFERROR(M73*Occupancy!P104,"")</f>
        <v/>
      </c>
      <c r="N116" t="str">
        <f>IFERROR(N73*Occupancy!Q104,"")</f>
        <v/>
      </c>
      <c r="O116">
        <f>IFERROR(O73*Occupancy!R104,"")</f>
        <v>0.61116929446220647</v>
      </c>
      <c r="P116">
        <f>IFERROR(P73*Occupancy!S104,"")</f>
        <v>0.20698287161069509</v>
      </c>
      <c r="Q116">
        <f>IFERROR(Q73*Occupancy!T104,"")</f>
        <v>0.25345421075857039</v>
      </c>
      <c r="R116">
        <f>IFERROR(R73*Occupancy!U104,"")</f>
        <v>0.1398917433377122</v>
      </c>
      <c r="S116">
        <f>IFERROR(S73*Occupancy!V104,"")</f>
        <v>8.859452042304157E-3</v>
      </c>
      <c r="T116" t="str">
        <f>IFERROR(T73*Occupancy!W104,"")</f>
        <v/>
      </c>
      <c r="U116">
        <f>IFERROR(U73*Occupancy!X104,"")</f>
        <v>4.7437662909447411</v>
      </c>
      <c r="V116" t="str">
        <f>IFERROR(V73*Occupancy!Y104,"")</f>
        <v/>
      </c>
      <c r="W116" t="str">
        <f>IFERROR(W73*Occupancy!Z104,"")</f>
        <v/>
      </c>
      <c r="X116">
        <f>IFERROR(X73*Occupancy!AA104,"")</f>
        <v>8.2800481034775386E-2</v>
      </c>
      <c r="Y116" t="str">
        <f>IFERROR(Y73*Occupancy!AB104,"")</f>
        <v/>
      </c>
      <c r="Z116" t="str">
        <f>IFERROR(Z73*Occupancy!AC104,"")</f>
        <v/>
      </c>
      <c r="AA116">
        <f>IFERROR(AA73*Occupancy!AD104,"")</f>
        <v>0.86934895668143219</v>
      </c>
      <c r="AB116" t="str">
        <f>IFERROR(AB73*Occupancy!AE104,"")</f>
        <v/>
      </c>
      <c r="AC116">
        <f>IFERROR(AC73*Occupancy!AF104,"")</f>
        <v>8.3313355332327639</v>
      </c>
      <c r="AD116">
        <f>IFERROR(AD73*Occupancy!AG104,"")</f>
        <v>0.11029198422151923</v>
      </c>
      <c r="AE116">
        <f>IFERROR(AE73*Occupancy!AH104,"")</f>
        <v>9.1490837793260615E-2</v>
      </c>
      <c r="AF116" t="str">
        <f>IFERROR(AF73*Occupancy!AI104,"")</f>
        <v/>
      </c>
      <c r="AG116" t="str">
        <f>IFERROR(AG73*Occupancy!AJ104,"")</f>
        <v/>
      </c>
      <c r="AH116">
        <f>IFERROR(AH73*Occupancy!AK104,"")</f>
        <v>0.15380924506112656</v>
      </c>
      <c r="AI116">
        <f>IFERROR(AI73*Occupancy!AL104,"")</f>
        <v>0.23340905563860639</v>
      </c>
      <c r="AJ116">
        <f>IFERROR(AJ73*Occupancy!AM104,"")</f>
        <v>0</v>
      </c>
      <c r="AK116">
        <f>IFERROR(AK73*Occupancy!AN104,"")</f>
        <v>0</v>
      </c>
      <c r="AL116">
        <f>IFERROR(AL73*Occupancy!AO104,"")</f>
        <v>0</v>
      </c>
      <c r="AM116">
        <f>IFERROR(AM73*Occupancy!AP104,"")</f>
        <v>1.2984482415992538</v>
      </c>
      <c r="AN116">
        <f>IFERROR(AN73*Occupancy!AQ104,"")</f>
        <v>5.0835551803700404E-2</v>
      </c>
    </row>
    <row r="117" spans="1:40">
      <c r="A117" t="str">
        <f t="shared" si="3"/>
        <v>TRA_Car_Oth_Exe</v>
      </c>
      <c r="B117" t="str">
        <f t="shared" si="3"/>
        <v>TRAGSLSP95</v>
      </c>
      <c r="C117" t="str">
        <f t="shared" si="3"/>
        <v>TCar</v>
      </c>
      <c r="D117" t="str">
        <f>IFERROR(D74*Occupancy!G105,"")</f>
        <v/>
      </c>
      <c r="E117" t="str">
        <f>IFERROR(E74*Occupancy!H105,"")</f>
        <v/>
      </c>
      <c r="F117" t="str">
        <f>IFERROR(F74*Occupancy!I105,"")</f>
        <v/>
      </c>
      <c r="G117" t="str">
        <f>IFERROR(G74*Occupancy!J105,"")</f>
        <v/>
      </c>
      <c r="H117" t="str">
        <f>IFERROR(H74*Occupancy!K105,"")</f>
        <v/>
      </c>
      <c r="I117">
        <f>IFERROR(I74*Occupancy!L105,"")</f>
        <v>1.1855933239033715E-2</v>
      </c>
      <c r="J117" t="str">
        <f>IFERROR(J74*Occupancy!M105,"")</f>
        <v/>
      </c>
      <c r="K117">
        <f>IFERROR(K74*Occupancy!N105,"")</f>
        <v>2.7581828588304504E-4</v>
      </c>
      <c r="L117" t="str">
        <f>IFERROR(L74*Occupancy!O105,"")</f>
        <v/>
      </c>
      <c r="M117" t="str">
        <f>IFERROR(M74*Occupancy!P105,"")</f>
        <v/>
      </c>
      <c r="N117" t="str">
        <f>IFERROR(N74*Occupancy!Q105,"")</f>
        <v/>
      </c>
      <c r="O117" t="str">
        <f>IFERROR(O74*Occupancy!R105,"")</f>
        <v/>
      </c>
      <c r="P117" t="str">
        <f>IFERROR(P74*Occupancy!S105,"")</f>
        <v/>
      </c>
      <c r="Q117" t="str">
        <f>IFERROR(Q74*Occupancy!T105,"")</f>
        <v/>
      </c>
      <c r="R117" t="str">
        <f>IFERROR(R74*Occupancy!U105,"")</f>
        <v/>
      </c>
      <c r="S117" t="str">
        <f>IFERROR(S74*Occupancy!V105,"")</f>
        <v/>
      </c>
      <c r="T117">
        <f>IFERROR(T74*Occupancy!W105,"")</f>
        <v>3.6548483166356188E-3</v>
      </c>
      <c r="U117" t="str">
        <f>IFERROR(U74*Occupancy!X105,"")</f>
        <v/>
      </c>
      <c r="V117" t="str">
        <f>IFERROR(V74*Occupancy!Y105,"")</f>
        <v/>
      </c>
      <c r="W117" t="str">
        <f>IFERROR(W74*Occupancy!Z105,"")</f>
        <v/>
      </c>
      <c r="X117" t="str">
        <f>IFERROR(X74*Occupancy!AA105,"")</f>
        <v/>
      </c>
      <c r="Y117" t="str">
        <f>IFERROR(Y74*Occupancy!AB105,"")</f>
        <v/>
      </c>
      <c r="Z117" t="str">
        <f>IFERROR(Z74*Occupancy!AC105,"")</f>
        <v/>
      </c>
      <c r="AA117">
        <f>IFERROR(AA74*Occupancy!AD105,"")</f>
        <v>0.13465656456498654</v>
      </c>
      <c r="AB117" t="str">
        <f>IFERROR(AB74*Occupancy!AE105,"")</f>
        <v/>
      </c>
      <c r="AC117">
        <f>IFERROR(AC74*Occupancy!AF105,"")</f>
        <v>0.91787461207934851</v>
      </c>
      <c r="AD117">
        <f>IFERROR(AD74*Occupancy!AG105,"")</f>
        <v>2.3599991357789039E-2</v>
      </c>
      <c r="AE117" t="str">
        <f>IFERROR(AE74*Occupancy!AH105,"")</f>
        <v/>
      </c>
      <c r="AF117">
        <f>IFERROR(AF74*Occupancy!AI105,"")</f>
        <v>3.6050560387194057E-2</v>
      </c>
      <c r="AG117" t="str">
        <f>IFERROR(AG74*Occupancy!AJ105,"")</f>
        <v/>
      </c>
      <c r="AH117" t="str">
        <f>IFERROR(AH74*Occupancy!AK105,"")</f>
        <v/>
      </c>
      <c r="AI117">
        <f>IFERROR(AI74*Occupancy!AL105,"")</f>
        <v>4.8743368212103809E-3</v>
      </c>
      <c r="AJ117" t="str">
        <f>IFERROR(AJ74*Occupancy!AM105,"")</f>
        <v/>
      </c>
      <c r="AK117" t="str">
        <f>IFERROR(AK74*Occupancy!AN105,"")</f>
        <v/>
      </c>
      <c r="AL117" t="str">
        <f>IFERROR(AL74*Occupancy!AO105,"")</f>
        <v/>
      </c>
      <c r="AM117" t="str">
        <f>IFERROR(AM74*Occupancy!AP105,"")</f>
        <v/>
      </c>
      <c r="AN117" t="str">
        <f>IFERROR(AN74*Occupancy!AQ105,"")</f>
        <v/>
      </c>
    </row>
    <row r="118" spans="1:40">
      <c r="A118" t="str">
        <f t="shared" si="3"/>
        <v>TRA_Car_Oth_Lom</v>
      </c>
      <c r="B118" t="str">
        <f t="shared" si="3"/>
        <v>TRAGSLSP95</v>
      </c>
      <c r="C118" t="str">
        <f t="shared" si="3"/>
        <v>TCar</v>
      </c>
      <c r="D118" t="str">
        <f>IFERROR(D75*Occupancy!G106,"")</f>
        <v/>
      </c>
      <c r="E118" t="str">
        <f>IFERROR(E75*Occupancy!H106,"")</f>
        <v/>
      </c>
      <c r="F118" t="str">
        <f>IFERROR(F75*Occupancy!I106,"")</f>
        <v/>
      </c>
      <c r="G118" t="str">
        <f>IFERROR(G75*Occupancy!J106,"")</f>
        <v/>
      </c>
      <c r="H118" t="str">
        <f>IFERROR(H75*Occupancy!K106,"")</f>
        <v/>
      </c>
      <c r="I118">
        <f>IFERROR(I75*Occupancy!L106,"")</f>
        <v>3.1030472892779146E-2</v>
      </c>
      <c r="J118" t="str">
        <f>IFERROR(J75*Occupancy!M106,"")</f>
        <v/>
      </c>
      <c r="K118">
        <f>IFERROR(K75*Occupancy!N106,"")</f>
        <v>1.8426385484124172E-3</v>
      </c>
      <c r="L118" t="str">
        <f>IFERROR(L75*Occupancy!O106,"")</f>
        <v/>
      </c>
      <c r="M118" t="str">
        <f>IFERROR(M75*Occupancy!P106,"")</f>
        <v/>
      </c>
      <c r="N118" t="str">
        <f>IFERROR(N75*Occupancy!Q106,"")</f>
        <v/>
      </c>
      <c r="O118" t="str">
        <f>IFERROR(O75*Occupancy!R106,"")</f>
        <v/>
      </c>
      <c r="P118" t="str">
        <f>IFERROR(P75*Occupancy!S106,"")</f>
        <v/>
      </c>
      <c r="Q118" t="str">
        <f>IFERROR(Q75*Occupancy!T106,"")</f>
        <v/>
      </c>
      <c r="R118" t="str">
        <f>IFERROR(R75*Occupancy!U106,"")</f>
        <v/>
      </c>
      <c r="S118" t="str">
        <f>IFERROR(S75*Occupancy!V106,"")</f>
        <v/>
      </c>
      <c r="T118">
        <f>IFERROR(T75*Occupancy!W106,"")</f>
        <v>3.6548483166356188E-3</v>
      </c>
      <c r="U118" t="str">
        <f>IFERROR(U75*Occupancy!X106,"")</f>
        <v/>
      </c>
      <c r="V118" t="str">
        <f>IFERROR(V75*Occupancy!Y106,"")</f>
        <v/>
      </c>
      <c r="W118" t="str">
        <f>IFERROR(W75*Occupancy!Z106,"")</f>
        <v/>
      </c>
      <c r="X118" t="str">
        <f>IFERROR(X75*Occupancy!AA106,"")</f>
        <v/>
      </c>
      <c r="Y118" t="str">
        <f>IFERROR(Y75*Occupancy!AB106,"")</f>
        <v/>
      </c>
      <c r="Z118" t="str">
        <f>IFERROR(Z75*Occupancy!AC106,"")</f>
        <v/>
      </c>
      <c r="AA118">
        <f>IFERROR(AA75*Occupancy!AD106,"")</f>
        <v>0.34994410509170659</v>
      </c>
      <c r="AB118" t="str">
        <f>IFERROR(AB75*Occupancy!AE106,"")</f>
        <v/>
      </c>
      <c r="AC118">
        <f>IFERROR(AC75*Occupancy!AF106,"")</f>
        <v>2.3858287368459692</v>
      </c>
      <c r="AD118">
        <f>IFERROR(AD75*Occupancy!AG106,"")</f>
        <v>6.1447599881644249E-2</v>
      </c>
      <c r="AE118" t="str">
        <f>IFERROR(AE75*Occupancy!AH106,"")</f>
        <v/>
      </c>
      <c r="AF118">
        <f>IFERROR(AF75*Occupancy!AI106,"")</f>
        <v>0.13498673570248448</v>
      </c>
      <c r="AG118" t="str">
        <f>IFERROR(AG75*Occupancy!AJ106,"")</f>
        <v/>
      </c>
      <c r="AH118" t="str">
        <f>IFERROR(AH75*Occupancy!AK106,"")</f>
        <v/>
      </c>
      <c r="AI118">
        <f>IFERROR(AI75*Occupancy!AL106,"")</f>
        <v>1.1558248616045944E-2</v>
      </c>
      <c r="AJ118" t="str">
        <f>IFERROR(AJ75*Occupancy!AM106,"")</f>
        <v/>
      </c>
      <c r="AK118" t="str">
        <f>IFERROR(AK75*Occupancy!AN106,"")</f>
        <v/>
      </c>
      <c r="AL118" t="str">
        <f>IFERROR(AL75*Occupancy!AO106,"")</f>
        <v/>
      </c>
      <c r="AM118" t="str">
        <f>IFERROR(AM75*Occupancy!AP106,"")</f>
        <v/>
      </c>
      <c r="AN118" t="str">
        <f>IFERROR(AN75*Occupancy!AQ106,"")</f>
        <v/>
      </c>
    </row>
    <row r="119" spans="1:40">
      <c r="A119" t="str">
        <f t="shared" si="3"/>
        <v>TRA_Car_Oth_Sma</v>
      </c>
      <c r="B119" t="str">
        <f t="shared" si="3"/>
        <v>TRAGSLSP95</v>
      </c>
      <c r="C119" t="str">
        <f t="shared" si="3"/>
        <v>TCar</v>
      </c>
      <c r="D119" t="str">
        <f>IFERROR(D76*Occupancy!G107,"")</f>
        <v/>
      </c>
      <c r="E119" t="str">
        <f>IFERROR(E76*Occupancy!H107,"")</f>
        <v/>
      </c>
      <c r="F119" t="str">
        <f>IFERROR(F76*Occupancy!I107,"")</f>
        <v/>
      </c>
      <c r="G119" t="str">
        <f>IFERROR(G76*Occupancy!J107,"")</f>
        <v/>
      </c>
      <c r="H119" t="str">
        <f>IFERROR(H76*Occupancy!K107,"")</f>
        <v/>
      </c>
      <c r="I119">
        <f>IFERROR(I76*Occupancy!L107,"")</f>
        <v>2.797950266332129E-2</v>
      </c>
      <c r="J119" t="str">
        <f>IFERROR(J76*Occupancy!M107,"")</f>
        <v/>
      </c>
      <c r="K119">
        <f>IFERROR(K76*Occupancy!N107,"")</f>
        <v>1.713767265139388E-3</v>
      </c>
      <c r="L119" t="str">
        <f>IFERROR(L76*Occupancy!O107,"")</f>
        <v/>
      </c>
      <c r="M119" t="str">
        <f>IFERROR(M76*Occupancy!P107,"")</f>
        <v/>
      </c>
      <c r="N119" t="str">
        <f>IFERROR(N76*Occupancy!Q107,"")</f>
        <v/>
      </c>
      <c r="O119" t="str">
        <f>IFERROR(O76*Occupancy!R107,"")</f>
        <v/>
      </c>
      <c r="P119" t="str">
        <f>IFERROR(P76*Occupancy!S107,"")</f>
        <v/>
      </c>
      <c r="Q119" t="str">
        <f>IFERROR(Q76*Occupancy!T107,"")</f>
        <v/>
      </c>
      <c r="R119" t="str">
        <f>IFERROR(R76*Occupancy!U107,"")</f>
        <v/>
      </c>
      <c r="S119" t="str">
        <f>IFERROR(S76*Occupancy!V107,"")</f>
        <v/>
      </c>
      <c r="T119">
        <f>IFERROR(T76*Occupancy!W107,"")</f>
        <v>3.6548483166356188E-3</v>
      </c>
      <c r="U119" t="str">
        <f>IFERROR(U76*Occupancy!X107,"")</f>
        <v/>
      </c>
      <c r="V119" t="str">
        <f>IFERROR(V76*Occupancy!Y107,"")</f>
        <v/>
      </c>
      <c r="W119" t="str">
        <f>IFERROR(W76*Occupancy!Z107,"")</f>
        <v/>
      </c>
      <c r="X119" t="str">
        <f>IFERROR(X76*Occupancy!AA107,"")</f>
        <v/>
      </c>
      <c r="Y119" t="str">
        <f>IFERROR(Y76*Occupancy!AB107,"")</f>
        <v/>
      </c>
      <c r="Z119" t="str">
        <f>IFERROR(Z76*Occupancy!AC107,"")</f>
        <v/>
      </c>
      <c r="AA119">
        <f>IFERROR(AA76*Occupancy!AD107,"")</f>
        <v>0.3416941228055031</v>
      </c>
      <c r="AB119" t="str">
        <f>IFERROR(AB76*Occupancy!AE107,"")</f>
        <v/>
      </c>
      <c r="AC119">
        <f>IFERROR(AC76*Occupancy!AF107,"")</f>
        <v>2.3300859123279696</v>
      </c>
      <c r="AD119">
        <f>IFERROR(AD76*Occupancy!AG107,"")</f>
        <v>5.9938360586305618E-2</v>
      </c>
      <c r="AE119" t="str">
        <f>IFERROR(AE76*Occupancy!AH107,"")</f>
        <v/>
      </c>
      <c r="AF119">
        <f>IFERROR(AF76*Occupancy!AI107,"")</f>
        <v>0.13507246451562605</v>
      </c>
      <c r="AG119" t="str">
        <f>IFERROR(AG76*Occupancy!AJ107,"")</f>
        <v/>
      </c>
      <c r="AH119" t="str">
        <f>IFERROR(AH76*Occupancy!AK107,"")</f>
        <v/>
      </c>
      <c r="AI119">
        <f>IFERROR(AI76*Occupancy!AL107,"")</f>
        <v>9.9903363535566257E-3</v>
      </c>
      <c r="AJ119" t="str">
        <f>IFERROR(AJ76*Occupancy!AM107,"")</f>
        <v/>
      </c>
      <c r="AK119" t="str">
        <f>IFERROR(AK76*Occupancy!AN107,"")</f>
        <v/>
      </c>
      <c r="AL119" t="str">
        <f>IFERROR(AL76*Occupancy!AO107,"")</f>
        <v/>
      </c>
      <c r="AM119" t="str">
        <f>IFERROR(AM76*Occupancy!AP107,"")</f>
        <v/>
      </c>
      <c r="AN119" t="str">
        <f>IFERROR(AN76*Occupancy!AQ107,"")</f>
        <v/>
      </c>
    </row>
    <row r="120" spans="1:40">
      <c r="A120" t="str">
        <f t="shared" si="3"/>
        <v>TRA_Car_Oth_Upm</v>
      </c>
      <c r="B120" t="str">
        <f t="shared" si="3"/>
        <v>TRAGSLSP95</v>
      </c>
      <c r="C120" t="str">
        <f t="shared" si="3"/>
        <v>TCar</v>
      </c>
      <c r="D120" t="str">
        <f>IFERROR(D77*Occupancy!G108,"")</f>
        <v/>
      </c>
      <c r="E120" t="str">
        <f>IFERROR(E77*Occupancy!H108,"")</f>
        <v/>
      </c>
      <c r="F120" t="str">
        <f>IFERROR(F77*Occupancy!I108,"")</f>
        <v/>
      </c>
      <c r="G120" t="str">
        <f>IFERROR(G77*Occupancy!J108,"")</f>
        <v/>
      </c>
      <c r="H120" t="str">
        <f>IFERROR(H77*Occupancy!K108,"")</f>
        <v/>
      </c>
      <c r="I120">
        <f>IFERROR(I77*Occupancy!L108,"")</f>
        <v>1.3912276751928349E-2</v>
      </c>
      <c r="J120" t="str">
        <f>IFERROR(J77*Occupancy!M108,"")</f>
        <v/>
      </c>
      <c r="K120">
        <f>IFERROR(K77*Occupancy!N108,"")</f>
        <v>8.0049993063783598E-4</v>
      </c>
      <c r="L120" t="str">
        <f>IFERROR(L77*Occupancy!O108,"")</f>
        <v/>
      </c>
      <c r="M120" t="str">
        <f>IFERROR(M77*Occupancy!P108,"")</f>
        <v/>
      </c>
      <c r="N120" t="str">
        <f>IFERROR(N77*Occupancy!Q108,"")</f>
        <v/>
      </c>
      <c r="O120" t="str">
        <f>IFERROR(O77*Occupancy!R108,"")</f>
        <v/>
      </c>
      <c r="P120" t="str">
        <f>IFERROR(P77*Occupancy!S108,"")</f>
        <v/>
      </c>
      <c r="Q120" t="str">
        <f>IFERROR(Q77*Occupancy!T108,"")</f>
        <v/>
      </c>
      <c r="R120" t="str">
        <f>IFERROR(R77*Occupancy!U108,"")</f>
        <v/>
      </c>
      <c r="S120" t="str">
        <f>IFERROR(S77*Occupancy!V108,"")</f>
        <v/>
      </c>
      <c r="T120">
        <f>IFERROR(T77*Occupancy!W108,"")</f>
        <v>3.6548483166356188E-3</v>
      </c>
      <c r="U120" t="str">
        <f>IFERROR(U77*Occupancy!X108,"")</f>
        <v/>
      </c>
      <c r="V120" t="str">
        <f>IFERROR(V77*Occupancy!Y108,"")</f>
        <v/>
      </c>
      <c r="W120" t="str">
        <f>IFERROR(W77*Occupancy!Z108,"")</f>
        <v/>
      </c>
      <c r="X120" t="str">
        <f>IFERROR(X77*Occupancy!AA108,"")</f>
        <v/>
      </c>
      <c r="Y120" t="str">
        <f>IFERROR(Y77*Occupancy!AB108,"")</f>
        <v/>
      </c>
      <c r="Z120" t="str">
        <f>IFERROR(Z77*Occupancy!AC108,"")</f>
        <v/>
      </c>
      <c r="AA120">
        <f>IFERROR(AA77*Occupancy!AD108,"")</f>
        <v>0.15696848036492894</v>
      </c>
      <c r="AB120" t="str">
        <f>IFERROR(AB77*Occupancy!AE108,"")</f>
        <v/>
      </c>
      <c r="AC120">
        <f>IFERROR(AC77*Occupancy!AF108,"")</f>
        <v>1.0696886711364093</v>
      </c>
      <c r="AD120">
        <f>IFERROR(AD77*Occupancy!AG108,"")</f>
        <v>2.8292938594421387E-2</v>
      </c>
      <c r="AE120" t="str">
        <f>IFERROR(AE77*Occupancy!AH108,"")</f>
        <v/>
      </c>
      <c r="AF120">
        <f>IFERROR(AF77*Occupancy!AI108,"")</f>
        <v>7.5159521110296029E-2</v>
      </c>
      <c r="AG120" t="str">
        <f>IFERROR(AG77*Occupancy!AJ108,"")</f>
        <v/>
      </c>
      <c r="AH120" t="str">
        <f>IFERROR(AH77*Occupancy!AK108,"")</f>
        <v/>
      </c>
      <c r="AI120">
        <f>IFERROR(AI77*Occupancy!AL108,"")</f>
        <v>5.5782103553924526E-3</v>
      </c>
      <c r="AJ120" t="str">
        <f>IFERROR(AJ77*Occupancy!AM108,"")</f>
        <v/>
      </c>
      <c r="AK120" t="str">
        <f>IFERROR(AK77*Occupancy!AN108,"")</f>
        <v/>
      </c>
      <c r="AL120" t="str">
        <f>IFERROR(AL77*Occupancy!AO108,"")</f>
        <v/>
      </c>
      <c r="AM120" t="str">
        <f>IFERROR(AM77*Occupancy!AP108,"")</f>
        <v/>
      </c>
      <c r="AN120" t="str">
        <f>IFERROR(AN77*Occupancy!AQ108,"")</f>
        <v/>
      </c>
    </row>
    <row r="121" spans="1:40">
      <c r="A121" t="str">
        <f t="shared" si="3"/>
        <v>TRA_Hdt_Dis</v>
      </c>
      <c r="B121" t="str">
        <f t="shared" si="3"/>
        <v>TRADST</v>
      </c>
      <c r="C121" t="str">
        <f t="shared" si="3"/>
        <v>THDT</v>
      </c>
      <c r="D121">
        <f>IFERROR(D78*Occupancy!G34,"")</f>
        <v>43.850812168804588</v>
      </c>
      <c r="E121">
        <f>IFERROR(E78*Occupancy!H34,"")</f>
        <v>37.362782426965758</v>
      </c>
      <c r="F121">
        <f>IFERROR(F78*Occupancy!I34,"")</f>
        <v>27.636145024233649</v>
      </c>
      <c r="G121">
        <f>IFERROR(G78*Occupancy!J34,"")</f>
        <v>20.804550440864578</v>
      </c>
      <c r="H121">
        <f>IFERROR(H78*Occupancy!K34,"")</f>
        <v>1.5974550180726943</v>
      </c>
      <c r="I121">
        <f>IFERROR(I78*Occupancy!L34,"")</f>
        <v>67.373804623265457</v>
      </c>
      <c r="J121">
        <f>IFERROR(J78*Occupancy!M34,"")</f>
        <v>337.78242506916314</v>
      </c>
      <c r="K121">
        <f>IFERROR(K78*Occupancy!N34,"")</f>
        <v>18.10763261105987</v>
      </c>
      <c r="L121">
        <f>IFERROR(L78*Occupancy!O34,"")</f>
        <v>9.0871090519984286</v>
      </c>
      <c r="M121">
        <f>IFERROR(M78*Occupancy!P34,"")</f>
        <v>324.13832374354166</v>
      </c>
      <c r="N121">
        <f>IFERROR(N78*Occupancy!Q34,"")</f>
        <v>47.992527632314726</v>
      </c>
      <c r="O121">
        <f>IFERROR(O78*Occupancy!R34,"")</f>
        <v>272.33592666065613</v>
      </c>
      <c r="P121">
        <f>IFERROR(P78*Occupancy!S34,"")</f>
        <v>46.369638318398202</v>
      </c>
      <c r="Q121">
        <f>IFERROR(Q78*Occupancy!T34,"")</f>
        <v>14.289956395929829</v>
      </c>
      <c r="R121">
        <f>IFERROR(R78*Occupancy!U34,"")</f>
        <v>42.622516190323104</v>
      </c>
      <c r="S121">
        <f>IFERROR(S78*Occupancy!V34,"")</f>
        <v>20.203536781940198</v>
      </c>
      <c r="T121">
        <f>IFERROR(T78*Occupancy!W34,"")</f>
        <v>1.357690020266862</v>
      </c>
      <c r="U121">
        <f>IFERROR(U78*Occupancy!X34,"")</f>
        <v>244.67715969308472</v>
      </c>
      <c r="V121">
        <f>IFERROR(V78*Occupancy!Y34,"")</f>
        <v>31.493139514058033</v>
      </c>
      <c r="W121">
        <f>IFERROR(W78*Occupancy!Z34,"")</f>
        <v>13.561730764694692</v>
      </c>
      <c r="X121">
        <f>IFERROR(X78*Occupancy!AA34,"")</f>
        <v>16.55251782378085</v>
      </c>
      <c r="Y121">
        <f>IFERROR(Y78*Occupancy!AB34,"")</f>
        <v>6.5662146371888612</v>
      </c>
      <c r="Z121">
        <f>IFERROR(Z78*Occupancy!AC34,"")</f>
        <v>0.42341974751667266</v>
      </c>
      <c r="AA121">
        <f>IFERROR(AA78*Occupancy!AD34,"")</f>
        <v>117.1343697300874</v>
      </c>
      <c r="AB121">
        <f>IFERROR(AB78*Occupancy!AE34,"")</f>
        <v>28.427743300064698</v>
      </c>
      <c r="AC121">
        <f>IFERROR(AC78*Occupancy!AF34,"")</f>
        <v>338.29486053687526</v>
      </c>
      <c r="AD121">
        <f>IFERROR(AD78*Occupancy!AG34,"")</f>
        <v>57.195365573520007</v>
      </c>
      <c r="AE121">
        <f>IFERROR(AE78*Occupancy!AH34,"")</f>
        <v>40.616999553013606</v>
      </c>
      <c r="AF121">
        <f>IFERROR(AF78*Occupancy!AI34,"")</f>
        <v>44.298490200763958</v>
      </c>
      <c r="AG121">
        <f>IFERROR(AG78*Occupancy!AJ34,"")</f>
        <v>23.665057786680908</v>
      </c>
      <c r="AH121">
        <f>IFERROR(AH78*Occupancy!AK34,"")</f>
        <v>38.045892566652334</v>
      </c>
      <c r="AI121">
        <f>IFERROR(AI78*Occupancy!AL34,"")</f>
        <v>183.26149731984998</v>
      </c>
      <c r="AJ121">
        <f>IFERROR(AJ78*Occupancy!AM34,"")</f>
        <v>10.546445355802955</v>
      </c>
      <c r="AK121">
        <f>IFERROR(AK78*Occupancy!AN34,"")</f>
        <v>10.676819633510449</v>
      </c>
      <c r="AL121">
        <f>IFERROR(AL78*Occupancy!AO34,"")</f>
        <v>2.9563916832596564</v>
      </c>
      <c r="AM121">
        <f>IFERROR(AM78*Occupancy!AP34,"")</f>
        <v>13.267293132271226</v>
      </c>
      <c r="AN121">
        <f>IFERROR(AN78*Occupancy!AQ34,"")</f>
        <v>2.8954073256135762</v>
      </c>
    </row>
    <row r="122" spans="1:40">
      <c r="A122" t="str">
        <f t="shared" si="3"/>
        <v>TRA_Hdt_Gas</v>
      </c>
      <c r="B122" t="str">
        <f t="shared" si="3"/>
        <v>TRAGSLSP95</v>
      </c>
      <c r="C122" t="str">
        <f t="shared" si="3"/>
        <v>THDT</v>
      </c>
      <c r="D122" t="str">
        <f>IFERROR(D79*Occupancy!G35,"")</f>
        <v/>
      </c>
      <c r="E122" t="str">
        <f>IFERROR(E79*Occupancy!H35,"")</f>
        <v/>
      </c>
      <c r="F122">
        <f>IFERROR(F79*Occupancy!I35,"")</f>
        <v>1.2931379286608077E-3</v>
      </c>
      <c r="G122" t="str">
        <f>IFERROR(G79*Occupancy!J35,"")</f>
        <v/>
      </c>
      <c r="H122">
        <f>IFERROR(H79*Occupancy!K35,"")</f>
        <v>2.2394964826939674E-3</v>
      </c>
      <c r="I122">
        <f>IFERROR(I79*Occupancy!L35,"")</f>
        <v>7.2747194927248141E-2</v>
      </c>
      <c r="J122" t="str">
        <f>IFERROR(J79*Occupancy!M35,"")</f>
        <v/>
      </c>
      <c r="K122">
        <f>IFERROR(K79*Occupancy!N35,"")</f>
        <v>4.3245852861902561E-3</v>
      </c>
      <c r="L122">
        <f>IFERROR(L79*Occupancy!O35,"")</f>
        <v>2.6823649815469575E-2</v>
      </c>
      <c r="M122">
        <f>IFERROR(M79*Occupancy!P35,"")</f>
        <v>0.11716566641828535</v>
      </c>
      <c r="N122">
        <f>IFERROR(N79*Occupancy!Q35,"")</f>
        <v>7.5914239696382127E-2</v>
      </c>
      <c r="O122">
        <f>IFERROR(O79*Occupancy!R35,"")</f>
        <v>9.3600625350612698E-2</v>
      </c>
      <c r="P122">
        <f>IFERROR(P79*Occupancy!S35,"")</f>
        <v>0.21931384206792029</v>
      </c>
      <c r="Q122">
        <f>IFERROR(Q79*Occupancy!T35,"")</f>
        <v>1.9044373976640487E-2</v>
      </c>
      <c r="R122">
        <f>IFERROR(R79*Occupancy!U35,"")</f>
        <v>3.4128043672521688E-2</v>
      </c>
      <c r="S122">
        <f>IFERROR(S79*Occupancy!V35,"")</f>
        <v>5.2133400639771598E-3</v>
      </c>
      <c r="T122">
        <f>IFERROR(T79*Occupancy!W35,"")</f>
        <v>2.0259570577735374E-2</v>
      </c>
      <c r="U122">
        <f>IFERROR(U79*Occupancy!X35,"")</f>
        <v>8.4148904999553336E-3</v>
      </c>
      <c r="V122">
        <f>IFERROR(V79*Occupancy!Y35,"")</f>
        <v>0.16207461510987647</v>
      </c>
      <c r="W122">
        <f>IFERROR(W79*Occupancy!Z35,"")</f>
        <v>2.7608872237067108E-3</v>
      </c>
      <c r="X122">
        <f>IFERROR(X79*Occupancy!AA35,"")</f>
        <v>0.1688081885826663</v>
      </c>
      <c r="Y122">
        <f>IFERROR(Y79*Occupancy!AB35,"")</f>
        <v>3.0975071663357412E-4</v>
      </c>
      <c r="Z122" t="str">
        <f>IFERROR(Z79*Occupancy!AC35,"")</f>
        <v/>
      </c>
      <c r="AA122">
        <f>IFERROR(AA79*Occupancy!AD35,"")</f>
        <v>0.10282338724922659</v>
      </c>
      <c r="AB122">
        <f>IFERROR(AB79*Occupancy!AE35,"")</f>
        <v>0.3449512881232859</v>
      </c>
      <c r="AC122">
        <f>IFERROR(AC79*Occupancy!AF35,"")</f>
        <v>5.5569140470335512</v>
      </c>
      <c r="AD122" t="str">
        <f>IFERROR(AD79*Occupancy!AG35,"")</f>
        <v/>
      </c>
      <c r="AE122">
        <f>IFERROR(AE79*Occupancy!AH35,"")</f>
        <v>2.1708460660725612E-2</v>
      </c>
      <c r="AF122">
        <f>IFERROR(AF79*Occupancy!AI35,"")</f>
        <v>2.751715678278505E-2</v>
      </c>
      <c r="AG122">
        <f>IFERROR(AG79*Occupancy!AJ35,"")</f>
        <v>1.2405262547822214E-3</v>
      </c>
      <c r="AH122" t="str">
        <f>IFERROR(AH79*Occupancy!AK35,"")</f>
        <v/>
      </c>
      <c r="AI122">
        <f>IFERROR(AI79*Occupancy!AL35,"")</f>
        <v>4.3915749398691951E-2</v>
      </c>
      <c r="AJ122">
        <f>IFERROR(AJ79*Occupancy!AM35,"")</f>
        <v>7.019775223704775E-3</v>
      </c>
      <c r="AK122">
        <f>IFERROR(AK79*Occupancy!AN35,"")</f>
        <v>7.7047142489563205E-3</v>
      </c>
      <c r="AL122">
        <f>IFERROR(AL79*Occupancy!AO35,"")</f>
        <v>3.4368710034567602E-3</v>
      </c>
      <c r="AM122">
        <f>IFERROR(AM79*Occupancy!AP35,"")</f>
        <v>1.3946152574887107E-2</v>
      </c>
      <c r="AN122">
        <f>IFERROR(AN79*Occupancy!AQ35,"")</f>
        <v>2.0959013672437496E-3</v>
      </c>
    </row>
    <row r="123" spans="1:40">
      <c r="A123" t="str">
        <f t="shared" si="3"/>
        <v>TRA_Lcv_Cng</v>
      </c>
      <c r="B123" t="str">
        <f t="shared" si="3"/>
        <v>TRAGAS</v>
      </c>
      <c r="C123" t="str">
        <f t="shared" si="3"/>
        <v>TLCV</v>
      </c>
      <c r="D123" t="str">
        <f>IFERROR(D80*Occupancy!G36,"")</f>
        <v/>
      </c>
      <c r="E123" t="str">
        <f>IFERROR(E80*Occupancy!H36,"")</f>
        <v/>
      </c>
      <c r="F123" t="str">
        <f>IFERROR(F80*Occupancy!I36,"")</f>
        <v/>
      </c>
      <c r="G123">
        <f>IFERROR(G80*Occupancy!J36,"")</f>
        <v>1.3328221376483962E-2</v>
      </c>
      <c r="H123" t="str">
        <f>IFERROR(H80*Occupancy!K36,"")</f>
        <v/>
      </c>
      <c r="I123" t="str">
        <f>IFERROR(I80*Occupancy!L36,"")</f>
        <v/>
      </c>
      <c r="J123">
        <f>IFERROR(J80*Occupancy!M36,"")</f>
        <v>0.19322498155833273</v>
      </c>
      <c r="K123" t="str">
        <f>IFERROR(K80*Occupancy!N36,"")</f>
        <v/>
      </c>
      <c r="L123" t="str">
        <f>IFERROR(L80*Occupancy!O36,"")</f>
        <v/>
      </c>
      <c r="M123" t="str">
        <f>IFERROR(M80*Occupancy!P36,"")</f>
        <v/>
      </c>
      <c r="N123" t="str">
        <f>IFERROR(N80*Occupancy!Q36,"")</f>
        <v/>
      </c>
      <c r="O123" t="str">
        <f>IFERROR(O80*Occupancy!R36,"")</f>
        <v/>
      </c>
      <c r="P123" t="str">
        <f>IFERROR(P80*Occupancy!S36,"")</f>
        <v/>
      </c>
      <c r="Q123" t="str">
        <f>IFERROR(Q80*Occupancy!T36,"")</f>
        <v/>
      </c>
      <c r="R123" t="str">
        <f>IFERROR(R80*Occupancy!U36,"")</f>
        <v/>
      </c>
      <c r="S123" t="str">
        <f>IFERROR(S80*Occupancy!V36,"")</f>
        <v/>
      </c>
      <c r="T123" t="str">
        <f>IFERROR(T80*Occupancy!W36,"")</f>
        <v/>
      </c>
      <c r="U123" t="str">
        <f>IFERROR(U80*Occupancy!X36,"")</f>
        <v/>
      </c>
      <c r="V123" t="str">
        <f>IFERROR(V80*Occupancy!Y36,"")</f>
        <v/>
      </c>
      <c r="W123" t="str">
        <f>IFERROR(W80*Occupancy!Z36,"")</f>
        <v/>
      </c>
      <c r="X123" t="str">
        <f>IFERROR(X80*Occupancy!AA36,"")</f>
        <v/>
      </c>
      <c r="Y123" t="str">
        <f>IFERROR(Y80*Occupancy!AB36,"")</f>
        <v/>
      </c>
      <c r="Z123" t="str">
        <f>IFERROR(Z80*Occupancy!AC36,"")</f>
        <v/>
      </c>
      <c r="AA123">
        <f>IFERROR(AA80*Occupancy!AD36,"")</f>
        <v>6.3232177914203467E-3</v>
      </c>
      <c r="AB123" t="str">
        <f>IFERROR(AB80*Occupancy!AE36,"")</f>
        <v/>
      </c>
      <c r="AC123" t="str">
        <f>IFERROR(AC80*Occupancy!AF36,"")</f>
        <v/>
      </c>
      <c r="AD123" t="str">
        <f>IFERROR(AD80*Occupancy!AG36,"")</f>
        <v/>
      </c>
      <c r="AE123" t="str">
        <f>IFERROR(AE80*Occupancy!AH36,"")</f>
        <v/>
      </c>
      <c r="AF123" t="str">
        <f>IFERROR(AF80*Occupancy!AI36,"")</f>
        <v/>
      </c>
      <c r="AG123" t="str">
        <f>IFERROR(AG80*Occupancy!AJ36,"")</f>
        <v/>
      </c>
      <c r="AH123" t="str">
        <f>IFERROR(AH80*Occupancy!AK36,"")</f>
        <v/>
      </c>
      <c r="AI123" t="str">
        <f>IFERROR(AI80*Occupancy!AL36,"")</f>
        <v/>
      </c>
      <c r="AJ123" t="str">
        <f>IFERROR(AJ80*Occupancy!AM36,"")</f>
        <v/>
      </c>
      <c r="AK123" t="str">
        <f>IFERROR(AK80*Occupancy!AN36,"")</f>
        <v/>
      </c>
      <c r="AL123" t="str">
        <f>IFERROR(AL80*Occupancy!AO36,"")</f>
        <v/>
      </c>
      <c r="AM123" t="str">
        <f>IFERROR(AM80*Occupancy!AP36,"")</f>
        <v/>
      </c>
      <c r="AN123" t="str">
        <f>IFERROR(AN80*Occupancy!AQ36,"")</f>
        <v/>
      </c>
    </row>
    <row r="124" spans="1:40">
      <c r="A124" t="str">
        <f t="shared" si="3"/>
        <v>TRA_Lcv_Dis</v>
      </c>
      <c r="B124" t="str">
        <f t="shared" si="3"/>
        <v>TRADST</v>
      </c>
      <c r="C124" t="str">
        <f t="shared" si="3"/>
        <v>TLCV</v>
      </c>
      <c r="D124">
        <f>IFERROR(D81*Occupancy!G37,"")</f>
        <v>5.1611447288008723</v>
      </c>
      <c r="E124">
        <f>IFERROR(E81*Occupancy!H37,"")</f>
        <v>6.153316274530062</v>
      </c>
      <c r="F124">
        <f>IFERROR(F81*Occupancy!I37,"")</f>
        <v>1.1229374700843784</v>
      </c>
      <c r="G124">
        <f>IFERROR(G81*Occupancy!J37,"")</f>
        <v>1.5900394874921706</v>
      </c>
      <c r="H124">
        <f>IFERROR(H81*Occupancy!K37,"")</f>
        <v>0.98905845080088195</v>
      </c>
      <c r="I124">
        <f>IFERROR(I81*Occupancy!L37,"")</f>
        <v>3.7642924992375617</v>
      </c>
      <c r="J124">
        <f>IFERROR(J81*Occupancy!M37,"")</f>
        <v>19.778717791312598</v>
      </c>
      <c r="K124">
        <f>IFERROR(K81*Occupancy!N37,"")</f>
        <v>4.4827122948249567</v>
      </c>
      <c r="L124">
        <f>IFERROR(L81*Occupancy!O37,"")</f>
        <v>0.32785490485411578</v>
      </c>
      <c r="M124">
        <f>IFERROR(M81*Occupancy!P37,"")</f>
        <v>10.585792587811115</v>
      </c>
      <c r="N124">
        <f>IFERROR(N81*Occupancy!Q37,"")</f>
        <v>2.5890414530838846</v>
      </c>
      <c r="O124">
        <f>IFERROR(O81*Occupancy!R37,"")</f>
        <v>53.240291109736766</v>
      </c>
      <c r="P124">
        <f>IFERROR(P81*Occupancy!S37,"")</f>
        <v>2.5250510955845318</v>
      </c>
      <c r="Q124">
        <f>IFERROR(Q81*Occupancy!T37,"")</f>
        <v>2.0162080971366567</v>
      </c>
      <c r="R124">
        <f>IFERROR(R81*Occupancy!U37,"")</f>
        <v>3.9027824713443291</v>
      </c>
      <c r="S124">
        <f>IFERROR(S81*Occupancy!V37,"")</f>
        <v>7.4624795136046558</v>
      </c>
      <c r="T124">
        <f>IFERROR(T81*Occupancy!W37,"")</f>
        <v>0.10722447344602284</v>
      </c>
      <c r="U124">
        <f>IFERROR(U81*Occupancy!X37,"")</f>
        <v>40.000160894050921</v>
      </c>
      <c r="V124">
        <f>IFERROR(V81*Occupancy!Y37,"")</f>
        <v>0.92657878586644993</v>
      </c>
      <c r="W124">
        <f>IFERROR(W81*Occupancy!Z37,"")</f>
        <v>1.6657909517600047</v>
      </c>
      <c r="X124">
        <f>IFERROR(X81*Occupancy!AA37,"")</f>
        <v>0.52457887655285129</v>
      </c>
      <c r="Y124">
        <f>IFERROR(Y81*Occupancy!AB37,"")</f>
        <v>0.20407689869169723</v>
      </c>
      <c r="Z124">
        <f>IFERROR(Z81*Occupancy!AC37,"")</f>
        <v>7.815266311454977E-2</v>
      </c>
      <c r="AA124">
        <f>IFERROR(AA81*Occupancy!AD37,"")</f>
        <v>9.5577438499811205</v>
      </c>
      <c r="AB124">
        <f>IFERROR(AB81*Occupancy!AE37,"")</f>
        <v>4.174899653289982</v>
      </c>
      <c r="AC124">
        <f>IFERROR(AC81*Occupancy!AF37,"")</f>
        <v>7.2744711992158173</v>
      </c>
      <c r="AD124">
        <f>IFERROR(AD81*Occupancy!AG37,"")</f>
        <v>10.231545507307167</v>
      </c>
      <c r="AE124">
        <f>IFERROR(AE81*Occupancy!AH37,"")</f>
        <v>2.4865820768020166</v>
      </c>
      <c r="AF124">
        <f>IFERROR(AF81*Occupancy!AI37,"")</f>
        <v>5.100260654270552</v>
      </c>
      <c r="AG124">
        <f>IFERROR(AG81*Occupancy!AJ37,"")</f>
        <v>1.159985979439776</v>
      </c>
      <c r="AH124">
        <f>IFERROR(AH81*Occupancy!AK37,"")</f>
        <v>1.4422827428283849</v>
      </c>
      <c r="AI124">
        <f>IFERROR(AI81*Occupancy!AL37,"")</f>
        <v>33.319248505671347</v>
      </c>
      <c r="AJ124">
        <f>IFERROR(AJ81*Occupancy!AM37,"")</f>
        <v>0.57430496259934105</v>
      </c>
      <c r="AK124">
        <f>IFERROR(AK81*Occupancy!AN37,"")</f>
        <v>1.5064209855029922</v>
      </c>
      <c r="AL124">
        <f>IFERROR(AL81*Occupancy!AO37,"")</f>
        <v>0.16098982716951382</v>
      </c>
      <c r="AM124">
        <f>IFERROR(AM81*Occupancy!AP37,"")</f>
        <v>1.871917807110302</v>
      </c>
      <c r="AN124">
        <f>IFERROR(AN81*Occupancy!AQ37,"")</f>
        <v>0.40852074930568949</v>
      </c>
    </row>
    <row r="125" spans="1:40">
      <c r="A125" t="str">
        <f t="shared" si="3"/>
        <v>TRA_Lcv_Gas</v>
      </c>
      <c r="B125" t="str">
        <f t="shared" si="3"/>
        <v>TRAGSLSP95</v>
      </c>
      <c r="C125" t="str">
        <f t="shared" si="3"/>
        <v>TLCV</v>
      </c>
      <c r="D125">
        <f>IFERROR(D82*Occupancy!G38,"")</f>
        <v>0.19371034563879272</v>
      </c>
      <c r="E125">
        <f>IFERROR(E82*Occupancy!H38,"")</f>
        <v>8.6149842101055474E-2</v>
      </c>
      <c r="F125">
        <f>IFERROR(F82*Occupancy!I38,"")</f>
        <v>0.10088521559864684</v>
      </c>
      <c r="G125">
        <f>IFERROR(G82*Occupancy!J38,"")</f>
        <v>0.46568147027716755</v>
      </c>
      <c r="H125">
        <f>IFERROR(H82*Occupancy!K38,"")</f>
        <v>4.5715710724220218E-2</v>
      </c>
      <c r="I125">
        <f>IFERROR(I82*Occupancy!L38,"")</f>
        <v>0.48868547069643115</v>
      </c>
      <c r="J125">
        <f>IFERROR(J82*Occupancy!M38,"")</f>
        <v>1.0275328764864295</v>
      </c>
      <c r="K125">
        <f>IFERROR(K82*Occupancy!N38,"")</f>
        <v>0.37124986396075976</v>
      </c>
      <c r="L125">
        <f>IFERROR(L82*Occupancy!O38,"")</f>
        <v>5.8857887424058904E-2</v>
      </c>
      <c r="M125">
        <f>IFERROR(M82*Occupancy!P38,"")</f>
        <v>0.25343565468571988</v>
      </c>
      <c r="N125">
        <f>IFERROR(N82*Occupancy!Q38,"")</f>
        <v>7.8541877982650804E-2</v>
      </c>
      <c r="O125">
        <f>IFERROR(O82*Occupancy!R38,"")</f>
        <v>2.8306131761966018</v>
      </c>
      <c r="P125">
        <f>IFERROR(P82*Occupancy!S38,"")</f>
        <v>4.1697181719992189</v>
      </c>
      <c r="Q125">
        <f>IFERROR(Q82*Occupancy!T38,"")</f>
        <v>9.3601426808560179E-2</v>
      </c>
      <c r="R125">
        <f>IFERROR(R82*Occupancy!U38,"")</f>
        <v>0.19983126352652142</v>
      </c>
      <c r="S125">
        <f>IFERROR(S82*Occupancy!V38,"")</f>
        <v>2.1012921587382653E-2</v>
      </c>
      <c r="T125">
        <f>IFERROR(T82*Occupancy!W38,"")</f>
        <v>4.3901260344698628E-2</v>
      </c>
      <c r="U125">
        <f>IFERROR(U82*Occupancy!X38,"")</f>
        <v>1.5356716400641757</v>
      </c>
      <c r="V125">
        <f>IFERROR(V82*Occupancy!Y38,"")</f>
        <v>1.771857173800118E-2</v>
      </c>
      <c r="W125">
        <f>IFERROR(W82*Occupancy!Z38,"")</f>
        <v>6.2545231703529464E-2</v>
      </c>
      <c r="X125">
        <f>IFERROR(X82*Occupancy!AA38,"")</f>
        <v>4.1673790785303269E-2</v>
      </c>
      <c r="Y125">
        <f>IFERROR(Y82*Occupancy!AB38,"")</f>
        <v>3.2860521612055223E-2</v>
      </c>
      <c r="Z125">
        <f>IFERROR(Z82*Occupancy!AC38,"")</f>
        <v>9.0598672979745991E-3</v>
      </c>
      <c r="AA125">
        <f>IFERROR(AA82*Occupancy!AD38,"")</f>
        <v>0.20274302214770537</v>
      </c>
      <c r="AB125">
        <f>IFERROR(AB82*Occupancy!AE38,"")</f>
        <v>0.32184433942119284</v>
      </c>
      <c r="AC125">
        <f>IFERROR(AC82*Occupancy!AF38,"")</f>
        <v>1.2831597524814928</v>
      </c>
      <c r="AD125">
        <f>IFERROR(AD82*Occupancy!AG38,"")</f>
        <v>0.10794258802140459</v>
      </c>
      <c r="AE125">
        <f>IFERROR(AE82*Occupancy!AH38,"")</f>
        <v>0.67688927215574601</v>
      </c>
      <c r="AF125">
        <f>IFERROR(AF82*Occupancy!AI38,"")</f>
        <v>0.50310223134407439</v>
      </c>
      <c r="AG125">
        <f>IFERROR(AG82*Occupancy!AJ38,"")</f>
        <v>0.12454217947696979</v>
      </c>
      <c r="AH125">
        <f>IFERROR(AH82*Occupancy!AK38,"")</f>
        <v>0.34315970060469958</v>
      </c>
      <c r="AI125">
        <f>IFERROR(AI82*Occupancy!AL38,"")</f>
        <v>1.490841185422654</v>
      </c>
      <c r="AJ125">
        <f>IFERROR(AJ82*Occupancy!AM38,"")</f>
        <v>0.13346391653914288</v>
      </c>
      <c r="AK125">
        <f>IFERROR(AK82*Occupancy!AN38,"")</f>
        <v>3.7867994387168279E-2</v>
      </c>
      <c r="AL125">
        <f>IFERROR(AL82*Occupancy!AO38,"")</f>
        <v>6.5343725424739402E-2</v>
      </c>
      <c r="AM125">
        <f>IFERROR(AM82*Occupancy!AP38,"")</f>
        <v>6.8544116026101207E-2</v>
      </c>
      <c r="AN125">
        <f>IFERROR(AN82*Occupancy!AQ38,"")</f>
        <v>1.030117128894115E-2</v>
      </c>
    </row>
    <row r="126" spans="1:40">
      <c r="A126" t="str">
        <f t="shared" si="3"/>
        <v>TRA_Lcv_Lpg</v>
      </c>
      <c r="B126" t="str">
        <f t="shared" si="3"/>
        <v>TRALPG</v>
      </c>
      <c r="C126" t="str">
        <f t="shared" si="3"/>
        <v>TLCV</v>
      </c>
      <c r="D126" t="str">
        <f>IFERROR(D83*Occupancy!G39,"")</f>
        <v/>
      </c>
      <c r="E126" t="str">
        <f>IFERROR(E83*Occupancy!H39,"")</f>
        <v/>
      </c>
      <c r="F126" t="str">
        <f>IFERROR(F83*Occupancy!I39,"")</f>
        <v/>
      </c>
      <c r="G126" t="str">
        <f>IFERROR(G83*Occupancy!J39,"")</f>
        <v/>
      </c>
      <c r="H126" t="str">
        <f>IFERROR(H83*Occupancy!K39,"")</f>
        <v/>
      </c>
      <c r="I126" t="str">
        <f>IFERROR(I83*Occupancy!L39,"")</f>
        <v/>
      </c>
      <c r="J126">
        <f>IFERROR(J83*Occupancy!M39,"")</f>
        <v>6.6653592628848055E-2</v>
      </c>
      <c r="K126">
        <f>IFERROR(K83*Occupancy!N39,"")</f>
        <v>1.2947931740710478E-4</v>
      </c>
      <c r="L126" t="str">
        <f>IFERROR(L83*Occupancy!O39,"")</f>
        <v/>
      </c>
      <c r="M126" t="str">
        <f>IFERROR(M83*Occupancy!P39,"")</f>
        <v/>
      </c>
      <c r="N126" t="str">
        <f>IFERROR(N83*Occupancy!Q39,"")</f>
        <v/>
      </c>
      <c r="O126" t="str">
        <f>IFERROR(O83*Occupancy!R39,"")</f>
        <v/>
      </c>
      <c r="P126" t="str">
        <f>IFERROR(P83*Occupancy!S39,"")</f>
        <v/>
      </c>
      <c r="Q126" t="str">
        <f>IFERROR(Q83*Occupancy!T39,"")</f>
        <v/>
      </c>
      <c r="R126" t="str">
        <f>IFERROR(R83*Occupancy!U39,"")</f>
        <v/>
      </c>
      <c r="S126" t="str">
        <f>IFERROR(S83*Occupancy!V39,"")</f>
        <v/>
      </c>
      <c r="T126" t="str">
        <f>IFERROR(T83*Occupancy!W39,"")</f>
        <v/>
      </c>
      <c r="U126" t="str">
        <f>IFERROR(U83*Occupancy!X39,"")</f>
        <v/>
      </c>
      <c r="V126" t="str">
        <f>IFERROR(V83*Occupancy!Y39,"")</f>
        <v/>
      </c>
      <c r="W126" t="str">
        <f>IFERROR(W83*Occupancy!Z39,"")</f>
        <v/>
      </c>
      <c r="X126">
        <f>IFERROR(X83*Occupancy!AA39,"")</f>
        <v>7.4614215343942773E-3</v>
      </c>
      <c r="Y126" t="str">
        <f>IFERROR(Y83*Occupancy!AB39,"")</f>
        <v/>
      </c>
      <c r="Z126" t="str">
        <f>IFERROR(Z83*Occupancy!AC39,"")</f>
        <v/>
      </c>
      <c r="AA126">
        <f>IFERROR(AA83*Occupancy!AD39,"")</f>
        <v>0.13309967367089592</v>
      </c>
      <c r="AB126" t="str">
        <f>IFERROR(AB83*Occupancy!AE39,"")</f>
        <v/>
      </c>
      <c r="AC126">
        <f>IFERROR(AC83*Occupancy!AF39,"")</f>
        <v>0.59511256617272079</v>
      </c>
      <c r="AD126">
        <f>IFERROR(AD83*Occupancy!AG39,"")</f>
        <v>5.4166295482094354E-3</v>
      </c>
      <c r="AE126" t="str">
        <f>IFERROR(AE83*Occupancy!AH39,"")</f>
        <v/>
      </c>
      <c r="AF126" t="str">
        <f>IFERROR(AF83*Occupancy!AI39,"")</f>
        <v/>
      </c>
      <c r="AG126" t="str">
        <f>IFERROR(AG83*Occupancy!AJ39,"")</f>
        <v/>
      </c>
      <c r="AH126" t="str">
        <f>IFERROR(AH83*Occupancy!AK39,"")</f>
        <v/>
      </c>
      <c r="AI126">
        <f>IFERROR(AI83*Occupancy!AL39,"")</f>
        <v>0.23697752137097419</v>
      </c>
      <c r="AJ126" t="str">
        <f>IFERROR(AJ83*Occupancy!AM39,"")</f>
        <v/>
      </c>
      <c r="AK126" t="str">
        <f>IFERROR(AK83*Occupancy!AN39,"")</f>
        <v/>
      </c>
      <c r="AL126" t="str">
        <f>IFERROR(AL83*Occupancy!AO39,"")</f>
        <v/>
      </c>
      <c r="AM126" t="str">
        <f>IFERROR(AM83*Occupancy!AP39,"")</f>
        <v/>
      </c>
      <c r="AN126" t="str">
        <f>IFERROR(AN83*Occupancy!AQ39,"")</f>
        <v/>
      </c>
    </row>
    <row r="127" spans="1:40">
      <c r="A127" t="str">
        <f t="shared" si="3"/>
        <v>TRA_Mop_Gas</v>
      </c>
      <c r="B127" t="str">
        <f t="shared" si="3"/>
        <v>TRAGSLSP95</v>
      </c>
      <c r="C127" t="str">
        <f t="shared" si="3"/>
        <v>TMop</v>
      </c>
      <c r="D127">
        <f>IFERROR(D84*Occupancy!G26,"")</f>
        <v>0.50004663533895555</v>
      </c>
      <c r="E127">
        <f>IFERROR(E84*Occupancy!H26,"")</f>
        <v>0.36415456125204237</v>
      </c>
      <c r="F127">
        <f>IFERROR(F84*Occupancy!I26,"")</f>
        <v>7.2037635476561487E-2</v>
      </c>
      <c r="G127">
        <f>IFERROR(G84*Occupancy!J26,"")</f>
        <v>0.3318716683211933</v>
      </c>
      <c r="H127">
        <f>IFERROR(H84*Occupancy!K26,"")</f>
        <v>0.15916981013718168</v>
      </c>
      <c r="I127">
        <f>IFERROR(I84*Occupancy!L26,"")</f>
        <v>1.1310812963408499</v>
      </c>
      <c r="J127">
        <f>IFERROR(J84*Occupancy!M26,"")</f>
        <v>6.526618526299699</v>
      </c>
      <c r="K127">
        <f>IFERROR(K84*Occupancy!N26,"")</f>
        <v>0.29505534838816544</v>
      </c>
      <c r="L127" t="str">
        <f>IFERROR(L84*Occupancy!O26,"")</f>
        <v/>
      </c>
      <c r="M127">
        <f>IFERROR(M84*Occupancy!P26,"")</f>
        <v>8.4706801881796228</v>
      </c>
      <c r="N127">
        <f>IFERROR(N84*Occupancy!Q26,"")</f>
        <v>0.34646629426155678</v>
      </c>
      <c r="O127">
        <f>IFERROR(O84*Occupancy!R26,"")</f>
        <v>5.4902761808573288</v>
      </c>
      <c r="P127">
        <f>IFERROR(P84*Occupancy!S26,"")</f>
        <v>0.77405477811067869</v>
      </c>
      <c r="Q127">
        <f>IFERROR(Q84*Occupancy!T26,"")</f>
        <v>0.56719852595649789</v>
      </c>
      <c r="R127">
        <f>IFERROR(R84*Occupancy!U26,"")</f>
        <v>1.4922820525529703</v>
      </c>
      <c r="S127">
        <f>IFERROR(S84*Occupancy!V26,"")</f>
        <v>4.1831440088907962E-2</v>
      </c>
      <c r="T127" t="str">
        <f>IFERROR(T84*Occupancy!W26,"")</f>
        <v/>
      </c>
      <c r="U127">
        <f>IFERROR(U84*Occupancy!X26,"")</f>
        <v>20.932717227617296</v>
      </c>
      <c r="V127">
        <f>IFERROR(V84*Occupancy!Y26,"")</f>
        <v>7.3596715636199059E-2</v>
      </c>
      <c r="W127">
        <f>IFERROR(W84*Occupancy!Z26,"")</f>
        <v>0.14060777248962969</v>
      </c>
      <c r="X127">
        <f>IFERROR(X84*Occupancy!AA26,"")</f>
        <v>2.3475235463560461E-2</v>
      </c>
      <c r="Y127" t="str">
        <f>IFERROR(Y84*Occupancy!AB26,"")</f>
        <v/>
      </c>
      <c r="Z127">
        <f>IFERROR(Z84*Occupancy!AC26,"")</f>
        <v>3.037275583814543E-4</v>
      </c>
      <c r="AA127">
        <f>IFERROR(AA84*Occupancy!AD26,"")</f>
        <v>0.90266868731228933</v>
      </c>
      <c r="AB127">
        <f>IFERROR(AB84*Occupancy!AE26,"")</f>
        <v>0.36401154122793927</v>
      </c>
      <c r="AC127">
        <f>IFERROR(AC84*Occupancy!AF26,"")</f>
        <v>1.0228456443697254</v>
      </c>
      <c r="AD127">
        <f>IFERROR(AD84*Occupancy!AG26,"")</f>
        <v>0.90213949756657275</v>
      </c>
      <c r="AE127">
        <f>IFERROR(AE84*Occupancy!AH26,"")</f>
        <v>8.6709479431313546E-2</v>
      </c>
      <c r="AF127">
        <f>IFERROR(AF84*Occupancy!AI26,"")</f>
        <v>0.2323506486695851</v>
      </c>
      <c r="AG127">
        <f>IFERROR(AG84*Occupancy!AJ26,"")</f>
        <v>0.15081683152663303</v>
      </c>
      <c r="AH127">
        <f>IFERROR(AH84*Occupancy!AK26,"")</f>
        <v>5.3981360468880135E-2</v>
      </c>
      <c r="AI127">
        <f>IFERROR(AI84*Occupancy!AL26,"")</f>
        <v>0.46921872623493766</v>
      </c>
      <c r="AJ127">
        <f>IFERROR(AJ84*Occupancy!AM26,"")</f>
        <v>2.4775866867030018E-2</v>
      </c>
      <c r="AK127">
        <f>IFERROR(AK84*Occupancy!AN26,"")</f>
        <v>0.22946947850763408</v>
      </c>
      <c r="AL127">
        <f>IFERROR(AL84*Occupancy!AO26,"")</f>
        <v>1.2130225784617189E-2</v>
      </c>
      <c r="AM127">
        <f>IFERROR(AM84*Occupancy!AP26,"")</f>
        <v>0.41535821513182569</v>
      </c>
      <c r="AN127">
        <f>IFERROR(AN84*Occupancy!AQ26,"")</f>
        <v>6.2422223356305408E-2</v>
      </c>
    </row>
    <row r="128" spans="1:40">
      <c r="A128" t="str">
        <f t="shared" si="3"/>
        <v>TRA_Mot_Gas</v>
      </c>
      <c r="B128" t="str">
        <f t="shared" si="3"/>
        <v>TRAGSLSP95</v>
      </c>
      <c r="C128" t="str">
        <f t="shared" si="3"/>
        <v>TMot</v>
      </c>
      <c r="D128">
        <f>IFERROR(D85*Occupancy!G27,"")</f>
        <v>1.2889784649234641</v>
      </c>
      <c r="E128">
        <f>IFERROR(E85*Occupancy!H27,"")</f>
        <v>1.8532521487555274</v>
      </c>
      <c r="F128">
        <f>IFERROR(F85*Occupancy!I27,"")</f>
        <v>0.24376839565626862</v>
      </c>
      <c r="G128">
        <f>IFERROR(G85*Occupancy!J27,"")</f>
        <v>1.8962070620042262</v>
      </c>
      <c r="H128">
        <f>IFERROR(H85*Occupancy!K27,"")</f>
        <v>0.17422402932932213</v>
      </c>
      <c r="I128">
        <f>IFERROR(I85*Occupancy!L27,"")</f>
        <v>1.999394113412043</v>
      </c>
      <c r="J128">
        <f>IFERROR(J85*Occupancy!M27,"")</f>
        <v>8.8794119040467478</v>
      </c>
      <c r="K128">
        <f>IFERROR(K85*Occupancy!N27,"")</f>
        <v>0.62142232050549762</v>
      </c>
      <c r="L128">
        <f>IFERROR(L85*Occupancy!O27,"")</f>
        <v>3.8835310306064817E-2</v>
      </c>
      <c r="M128">
        <f>IFERROR(M85*Occupancy!P27,"")</f>
        <v>21.419925885687466</v>
      </c>
      <c r="N128">
        <f>IFERROR(N85*Occupancy!Q27,"")</f>
        <v>0.64688396843919616</v>
      </c>
      <c r="O128">
        <f>IFERROR(O85*Occupancy!R27,"")</f>
        <v>17.08077381756835</v>
      </c>
      <c r="P128">
        <f>IFERROR(P85*Occupancy!S27,"")</f>
        <v>12.9879814257074</v>
      </c>
      <c r="Q128">
        <f>IFERROR(Q85*Occupancy!T27,"")</f>
        <v>0.90418369730283277</v>
      </c>
      <c r="R128">
        <f>IFERROR(R85*Occupancy!U27,"")</f>
        <v>0.71730887925440701</v>
      </c>
      <c r="S128">
        <f>IFERROR(S85*Occupancy!V27,"")</f>
        <v>0.71320729865646026</v>
      </c>
      <c r="T128">
        <f>IFERROR(T85*Occupancy!W27,"")</f>
        <v>2.6365050483490603E-2</v>
      </c>
      <c r="U128">
        <f>IFERROR(U85*Occupancy!X27,"")</f>
        <v>38.311662463257854</v>
      </c>
      <c r="V128">
        <f>IFERROR(V85*Occupancy!Y27,"")</f>
        <v>9.607392275800708E-2</v>
      </c>
      <c r="W128">
        <f>IFERROR(W85*Occupancy!Z27,"")</f>
        <v>0.27622228350897104</v>
      </c>
      <c r="X128">
        <f>IFERROR(X85*Occupancy!AA27,"")</f>
        <v>2.9448436060603128E-2</v>
      </c>
      <c r="Y128">
        <f>IFERROR(Y85*Occupancy!AB27,"")</f>
        <v>2.1303532681047399E-2</v>
      </c>
      <c r="Z128">
        <f>IFERROR(Z85*Occupancy!AC27,"")</f>
        <v>6.848992854348751E-2</v>
      </c>
      <c r="AA128">
        <f>IFERROR(AA85*Occupancy!AD27,"")</f>
        <v>1.9549069295870003</v>
      </c>
      <c r="AB128">
        <f>IFERROR(AB85*Occupancy!AE27,"")</f>
        <v>0.65316554810189509</v>
      </c>
      <c r="AC128">
        <f>IFERROR(AC85*Occupancy!AF27,"")</f>
        <v>2.3521726767667372</v>
      </c>
      <c r="AD128">
        <f>IFERROR(AD85*Occupancy!AG27,"")</f>
        <v>1.1883304134152</v>
      </c>
      <c r="AE128">
        <f>IFERROR(AE85*Occupancy!AH27,"")</f>
        <v>0.23241841479288436</v>
      </c>
      <c r="AF128">
        <f>IFERROR(AF85*Occupancy!AI27,"")</f>
        <v>0.93347706360649929</v>
      </c>
      <c r="AG128">
        <f>IFERROR(AG85*Occupancy!AJ27,"")</f>
        <v>0.19080260429437484</v>
      </c>
      <c r="AH128">
        <f>IFERROR(AH85*Occupancy!AK27,"")</f>
        <v>0.20394848489766026</v>
      </c>
      <c r="AI128">
        <f>IFERROR(AI85*Occupancy!AL27,"")</f>
        <v>8.3781089914536828</v>
      </c>
      <c r="AJ128">
        <f>IFERROR(AJ85*Occupancy!AM27,"")</f>
        <v>0.4157179928017628</v>
      </c>
      <c r="AK128">
        <f>IFERROR(AK85*Occupancy!AN27,"")</f>
        <v>0.36580236372317126</v>
      </c>
      <c r="AL128">
        <f>IFERROR(AL85*Occupancy!AO27,"")</f>
        <v>0.20353488103876555</v>
      </c>
      <c r="AM128">
        <f>IFERROR(AM85*Occupancy!AP27,"")</f>
        <v>0.6621317042911421</v>
      </c>
      <c r="AN128">
        <f>IFERROR(AN85*Occupancy!AQ27,"")</f>
        <v>9.9508644901690604E-2</v>
      </c>
    </row>
    <row r="129" spans="1:40" s="124" customFormat="1">
      <c r="C129" s="124" t="s">
        <v>74</v>
      </c>
      <c r="D129" s="124">
        <f t="shared" ref="D129:D134" si="4">SUMIFS(D$89:D$128,$C$89:$C$128,$C129)</f>
        <v>23.103352784365125</v>
      </c>
      <c r="E129" s="124">
        <f t="shared" ref="E129:AN134" si="5">SUMIFS(E$89:E$128,$C$89:$C$128,$C129)</f>
        <v>33.975071134220151</v>
      </c>
      <c r="F129" s="124">
        <f t="shared" si="5"/>
        <v>11.806907534466617</v>
      </c>
      <c r="G129" s="124">
        <f t="shared" si="5"/>
        <v>9.3675644967599982</v>
      </c>
      <c r="H129" s="124">
        <f t="shared" si="5"/>
        <v>2.0958441077299499</v>
      </c>
      <c r="I129" s="124">
        <f t="shared" si="5"/>
        <v>22.33602137528079</v>
      </c>
      <c r="J129" s="124">
        <f t="shared" si="5"/>
        <v>84.046128560700666</v>
      </c>
      <c r="K129" s="124">
        <f t="shared" si="5"/>
        <v>10.061797115999999</v>
      </c>
      <c r="L129" s="124">
        <f t="shared" si="5"/>
        <v>1.733750358249716</v>
      </c>
      <c r="M129" s="124">
        <f t="shared" si="5"/>
        <v>92.847541100395091</v>
      </c>
      <c r="N129" s="124">
        <f t="shared" si="5"/>
        <v>10.678094752</v>
      </c>
      <c r="O129" s="124">
        <f t="shared" si="5"/>
        <v>65.225694446826722</v>
      </c>
      <c r="P129" s="124">
        <f t="shared" si="5"/>
        <v>61.377706306999997</v>
      </c>
      <c r="Q129" s="124">
        <f t="shared" si="5"/>
        <v>3.5142292791582173</v>
      </c>
      <c r="R129" s="124">
        <f t="shared" si="5"/>
        <v>29.743173120000002</v>
      </c>
      <c r="S129" s="124">
        <f t="shared" si="5"/>
        <v>14.529258686250003</v>
      </c>
      <c r="T129" s="124">
        <f t="shared" si="5"/>
        <v>0.84529361953041782</v>
      </c>
      <c r="U129" s="124">
        <f t="shared" si="5"/>
        <v>73.950555653999999</v>
      </c>
      <c r="V129" s="124">
        <f t="shared" si="5"/>
        <v>14.221491171302972</v>
      </c>
      <c r="W129" s="124">
        <f t="shared" si="5"/>
        <v>10.350571167867784</v>
      </c>
      <c r="X129" s="124">
        <f t="shared" si="5"/>
        <v>4.0878369227464821</v>
      </c>
      <c r="Y129" s="124">
        <f t="shared" si="5"/>
        <v>1.9058277394147436</v>
      </c>
      <c r="Z129" s="124">
        <f t="shared" si="5"/>
        <v>0.75289640547048642</v>
      </c>
      <c r="AA129" s="124">
        <f t="shared" si="5"/>
        <v>23.352261228420627</v>
      </c>
      <c r="AB129" s="124">
        <f t="shared" si="5"/>
        <v>11.963269466718408</v>
      </c>
      <c r="AC129" s="124">
        <f t="shared" si="5"/>
        <v>31.400508740583302</v>
      </c>
      <c r="AD129" s="124">
        <f t="shared" si="5"/>
        <v>15.318123559818956</v>
      </c>
      <c r="AE129" s="124">
        <f t="shared" si="5"/>
        <v>15.116606181294785</v>
      </c>
      <c r="AF129" s="124">
        <f t="shared" si="5"/>
        <v>13.048517444992928</v>
      </c>
      <c r="AG129" s="124">
        <f t="shared" si="5"/>
        <v>3.6086285538837752</v>
      </c>
      <c r="AH129" s="124">
        <f t="shared" si="5"/>
        <v>10.844722004960225</v>
      </c>
      <c r="AI129" s="124">
        <f t="shared" si="5"/>
        <v>181.02881494000002</v>
      </c>
      <c r="AJ129" s="124">
        <f t="shared" si="5"/>
        <v>13.960435039825642</v>
      </c>
      <c r="AK129" s="124">
        <f t="shared" si="5"/>
        <v>2.6256757662818702</v>
      </c>
      <c r="AL129" s="124">
        <f t="shared" si="5"/>
        <v>3.9134051952128015</v>
      </c>
      <c r="AM129" s="124">
        <f t="shared" si="5"/>
        <v>3.2708293792541596</v>
      </c>
      <c r="AN129" s="124">
        <f t="shared" si="5"/>
        <v>0.71204732395380543</v>
      </c>
    </row>
    <row r="130" spans="1:40">
      <c r="C130" t="s">
        <v>75</v>
      </c>
      <c r="D130">
        <f t="shared" si="4"/>
        <v>43.850812168804588</v>
      </c>
      <c r="E130">
        <f t="shared" ref="E130:S130" si="6">SUMIFS(E$89:E$128,$C$89:$C$128,$C130)</f>
        <v>37.362782426965758</v>
      </c>
      <c r="F130">
        <f t="shared" si="6"/>
        <v>27.637438162162308</v>
      </c>
      <c r="G130">
        <f t="shared" si="6"/>
        <v>20.804550440864578</v>
      </c>
      <c r="H130">
        <f t="shared" si="6"/>
        <v>1.5996945145553882</v>
      </c>
      <c r="I130">
        <f t="shared" si="6"/>
        <v>67.446551818192702</v>
      </c>
      <c r="J130">
        <f t="shared" si="6"/>
        <v>337.78242506916314</v>
      </c>
      <c r="K130">
        <f t="shared" si="6"/>
        <v>18.111957196346061</v>
      </c>
      <c r="L130">
        <f t="shared" si="6"/>
        <v>9.1139327018138978</v>
      </c>
      <c r="M130">
        <f t="shared" si="6"/>
        <v>324.25548940995992</v>
      </c>
      <c r="N130">
        <f t="shared" si="6"/>
        <v>48.068441872011107</v>
      </c>
      <c r="O130">
        <f t="shared" si="6"/>
        <v>272.42952728600676</v>
      </c>
      <c r="P130">
        <f t="shared" si="6"/>
        <v>46.588952160466121</v>
      </c>
      <c r="Q130">
        <f t="shared" si="6"/>
        <v>14.30900076990647</v>
      </c>
      <c r="R130">
        <f t="shared" si="6"/>
        <v>42.656644233995628</v>
      </c>
      <c r="S130">
        <f t="shared" si="6"/>
        <v>20.208750122004176</v>
      </c>
      <c r="T130">
        <f t="shared" si="5"/>
        <v>1.3779495908445973</v>
      </c>
      <c r="U130">
        <f t="shared" si="5"/>
        <v>244.68557458358467</v>
      </c>
      <c r="V130">
        <f t="shared" si="5"/>
        <v>31.655214129167909</v>
      </c>
      <c r="W130">
        <f t="shared" si="5"/>
        <v>13.564491651918399</v>
      </c>
      <c r="X130">
        <f t="shared" si="5"/>
        <v>16.721326012363516</v>
      </c>
      <c r="Y130">
        <f t="shared" si="5"/>
        <v>6.5665243879054946</v>
      </c>
      <c r="Z130">
        <f t="shared" si="5"/>
        <v>0.42341974751667266</v>
      </c>
      <c r="AA130">
        <f t="shared" si="5"/>
        <v>117.23719311733663</v>
      </c>
      <c r="AB130">
        <f t="shared" si="5"/>
        <v>28.772694588187985</v>
      </c>
      <c r="AC130">
        <f t="shared" si="5"/>
        <v>343.85177458390882</v>
      </c>
      <c r="AD130">
        <f t="shared" si="5"/>
        <v>57.195365573520007</v>
      </c>
      <c r="AE130">
        <f t="shared" si="5"/>
        <v>40.638708013674332</v>
      </c>
      <c r="AF130">
        <f t="shared" si="5"/>
        <v>44.326007357546743</v>
      </c>
      <c r="AG130">
        <f t="shared" si="5"/>
        <v>23.666298312935691</v>
      </c>
      <c r="AH130">
        <f t="shared" si="5"/>
        <v>38.045892566652334</v>
      </c>
      <c r="AI130">
        <f t="shared" si="5"/>
        <v>183.30541306924866</v>
      </c>
      <c r="AJ130">
        <f t="shared" si="5"/>
        <v>10.553465131026661</v>
      </c>
      <c r="AK130">
        <f t="shared" si="5"/>
        <v>10.684524347759405</v>
      </c>
      <c r="AL130">
        <f t="shared" si="5"/>
        <v>2.9598285542631131</v>
      </c>
      <c r="AM130">
        <f t="shared" si="5"/>
        <v>13.281239284846112</v>
      </c>
      <c r="AN130">
        <f t="shared" si="5"/>
        <v>2.8975032269808199</v>
      </c>
    </row>
    <row r="131" spans="1:40">
      <c r="C131" t="s">
        <v>76</v>
      </c>
      <c r="D131">
        <f t="shared" si="4"/>
        <v>5.3548550744396648</v>
      </c>
      <c r="E131">
        <f t="shared" si="5"/>
        <v>6.2394661166311174</v>
      </c>
      <c r="F131">
        <f t="shared" si="5"/>
        <v>1.2238226856830252</v>
      </c>
      <c r="G131">
        <f t="shared" si="5"/>
        <v>2.0690491791458223</v>
      </c>
      <c r="H131">
        <f t="shared" si="5"/>
        <v>1.0347741615251023</v>
      </c>
      <c r="I131">
        <f t="shared" si="5"/>
        <v>4.2529779699339931</v>
      </c>
      <c r="J131">
        <f t="shared" si="5"/>
        <v>21.066129241986211</v>
      </c>
      <c r="K131">
        <f t="shared" si="5"/>
        <v>4.8540916381031236</v>
      </c>
      <c r="L131">
        <f t="shared" si="5"/>
        <v>0.38671279227817468</v>
      </c>
      <c r="M131">
        <f t="shared" si="5"/>
        <v>10.839228242496835</v>
      </c>
      <c r="N131">
        <f t="shared" si="5"/>
        <v>2.6675833310665356</v>
      </c>
      <c r="O131">
        <f t="shared" si="5"/>
        <v>56.070904285933366</v>
      </c>
      <c r="P131">
        <f t="shared" si="5"/>
        <v>6.6947692675837507</v>
      </c>
      <c r="Q131">
        <f t="shared" si="5"/>
        <v>2.1098095239452168</v>
      </c>
      <c r="R131">
        <f t="shared" si="5"/>
        <v>4.1026137348708502</v>
      </c>
      <c r="S131">
        <f t="shared" si="5"/>
        <v>7.483492435192038</v>
      </c>
      <c r="T131">
        <f t="shared" si="5"/>
        <v>0.15112573379072147</v>
      </c>
      <c r="U131">
        <f t="shared" si="5"/>
        <v>41.535832534115094</v>
      </c>
      <c r="V131">
        <f t="shared" si="5"/>
        <v>0.9442973576044511</v>
      </c>
      <c r="W131">
        <f t="shared" si="5"/>
        <v>1.7283361834635342</v>
      </c>
      <c r="X131">
        <f t="shared" si="5"/>
        <v>0.57371408887254893</v>
      </c>
      <c r="Y131">
        <f t="shared" si="5"/>
        <v>0.23693742030375245</v>
      </c>
      <c r="Z131">
        <f t="shared" si="5"/>
        <v>8.7212530412524372E-2</v>
      </c>
      <c r="AA131">
        <f t="shared" si="5"/>
        <v>9.8999097635911433</v>
      </c>
      <c r="AB131">
        <f t="shared" si="5"/>
        <v>4.496743992711175</v>
      </c>
      <c r="AC131">
        <f t="shared" si="5"/>
        <v>9.1527435178700323</v>
      </c>
      <c r="AD131">
        <f t="shared" si="5"/>
        <v>10.344904724876782</v>
      </c>
      <c r="AE131">
        <f t="shared" si="5"/>
        <v>3.1634713489577626</v>
      </c>
      <c r="AF131">
        <f t="shared" si="5"/>
        <v>5.6033628856146267</v>
      </c>
      <c r="AG131">
        <f t="shared" si="5"/>
        <v>1.2845281589167459</v>
      </c>
      <c r="AH131">
        <f t="shared" si="5"/>
        <v>1.7854424434330844</v>
      </c>
      <c r="AI131">
        <f t="shared" si="5"/>
        <v>35.047067212464974</v>
      </c>
      <c r="AJ131">
        <f t="shared" si="5"/>
        <v>0.70776887913848396</v>
      </c>
      <c r="AK131">
        <f t="shared" si="5"/>
        <v>1.5442889798901605</v>
      </c>
      <c r="AL131">
        <f t="shared" si="5"/>
        <v>0.22633355259425322</v>
      </c>
      <c r="AM131">
        <f t="shared" si="5"/>
        <v>1.9404619231364031</v>
      </c>
      <c r="AN131">
        <f t="shared" si="5"/>
        <v>0.41882192059463064</v>
      </c>
    </row>
    <row r="132" spans="1:40">
      <c r="C132" t="s">
        <v>77</v>
      </c>
      <c r="D132">
        <f t="shared" si="4"/>
        <v>0.50004663533895555</v>
      </c>
      <c r="E132">
        <f t="shared" si="5"/>
        <v>0.36415456125204237</v>
      </c>
      <c r="F132">
        <f t="shared" si="5"/>
        <v>7.2037635476561487E-2</v>
      </c>
      <c r="G132">
        <f t="shared" si="5"/>
        <v>0.3318716683211933</v>
      </c>
      <c r="H132">
        <f t="shared" si="5"/>
        <v>0.15916981013718168</v>
      </c>
      <c r="I132">
        <f t="shared" si="5"/>
        <v>1.1310812963408499</v>
      </c>
      <c r="J132">
        <f t="shared" si="5"/>
        <v>6.526618526299699</v>
      </c>
      <c r="K132">
        <f t="shared" si="5"/>
        <v>0.29505534838816544</v>
      </c>
      <c r="L132">
        <f t="shared" si="5"/>
        <v>0</v>
      </c>
      <c r="M132">
        <f t="shared" si="5"/>
        <v>8.4706801881796228</v>
      </c>
      <c r="N132">
        <f t="shared" si="5"/>
        <v>0.34646629426155678</v>
      </c>
      <c r="O132">
        <f t="shared" si="5"/>
        <v>5.4902761808573288</v>
      </c>
      <c r="P132">
        <f t="shared" si="5"/>
        <v>0.77405477811067869</v>
      </c>
      <c r="Q132">
        <f t="shared" si="5"/>
        <v>0.56719852595649789</v>
      </c>
      <c r="R132">
        <f t="shared" si="5"/>
        <v>1.4922820525529703</v>
      </c>
      <c r="S132">
        <f t="shared" si="5"/>
        <v>4.1831440088907962E-2</v>
      </c>
      <c r="T132">
        <f t="shared" si="5"/>
        <v>0</v>
      </c>
      <c r="U132">
        <f t="shared" si="5"/>
        <v>20.932717227617296</v>
      </c>
      <c r="V132">
        <f t="shared" si="5"/>
        <v>7.3596715636199059E-2</v>
      </c>
      <c r="W132">
        <f t="shared" si="5"/>
        <v>0.14060777248962969</v>
      </c>
      <c r="X132">
        <f t="shared" si="5"/>
        <v>2.3475235463560461E-2</v>
      </c>
      <c r="Y132">
        <f t="shared" si="5"/>
        <v>0</v>
      </c>
      <c r="Z132">
        <f t="shared" si="5"/>
        <v>3.037275583814543E-4</v>
      </c>
      <c r="AA132">
        <f t="shared" si="5"/>
        <v>0.90266868731228933</v>
      </c>
      <c r="AB132">
        <f t="shared" si="5"/>
        <v>0.36401154122793927</v>
      </c>
      <c r="AC132">
        <f t="shared" si="5"/>
        <v>1.0228456443697254</v>
      </c>
      <c r="AD132">
        <f t="shared" si="5"/>
        <v>0.90213949756657275</v>
      </c>
      <c r="AE132">
        <f t="shared" si="5"/>
        <v>8.6709479431313546E-2</v>
      </c>
      <c r="AF132">
        <f t="shared" si="5"/>
        <v>0.2323506486695851</v>
      </c>
      <c r="AG132">
        <f t="shared" si="5"/>
        <v>0.15081683152663303</v>
      </c>
      <c r="AH132">
        <f t="shared" si="5"/>
        <v>5.3981360468880135E-2</v>
      </c>
      <c r="AI132">
        <f t="shared" si="5"/>
        <v>0.46921872623493766</v>
      </c>
      <c r="AJ132">
        <f t="shared" si="5"/>
        <v>2.4775866867030018E-2</v>
      </c>
      <c r="AK132">
        <f t="shared" si="5"/>
        <v>0.22946947850763408</v>
      </c>
      <c r="AL132">
        <f t="shared" si="5"/>
        <v>1.2130225784617189E-2</v>
      </c>
      <c r="AM132">
        <f t="shared" si="5"/>
        <v>0.41535821513182569</v>
      </c>
      <c r="AN132">
        <f t="shared" si="5"/>
        <v>6.2422223356305408E-2</v>
      </c>
    </row>
    <row r="133" spans="1:40">
      <c r="C133" t="s">
        <v>78</v>
      </c>
      <c r="D133">
        <f t="shared" si="4"/>
        <v>1.2889784649234641</v>
      </c>
      <c r="E133">
        <f t="shared" si="5"/>
        <v>1.8532521487555274</v>
      </c>
      <c r="F133">
        <f t="shared" si="5"/>
        <v>0.24376839565626862</v>
      </c>
      <c r="G133">
        <f t="shared" si="5"/>
        <v>1.8962070620042262</v>
      </c>
      <c r="H133">
        <f t="shared" si="5"/>
        <v>0.17422402932932213</v>
      </c>
      <c r="I133">
        <f t="shared" si="5"/>
        <v>1.999394113412043</v>
      </c>
      <c r="J133">
        <f t="shared" si="5"/>
        <v>8.8794119040467478</v>
      </c>
      <c r="K133">
        <f t="shared" si="5"/>
        <v>0.62142232050549762</v>
      </c>
      <c r="L133">
        <f t="shared" si="5"/>
        <v>3.8835310306064817E-2</v>
      </c>
      <c r="M133">
        <f t="shared" si="5"/>
        <v>21.419925885687466</v>
      </c>
      <c r="N133">
        <f t="shared" si="5"/>
        <v>0.64688396843919616</v>
      </c>
      <c r="O133">
        <f t="shared" si="5"/>
        <v>17.08077381756835</v>
      </c>
      <c r="P133">
        <f t="shared" si="5"/>
        <v>12.9879814257074</v>
      </c>
      <c r="Q133">
        <f t="shared" si="5"/>
        <v>0.90418369730283277</v>
      </c>
      <c r="R133">
        <f t="shared" si="5"/>
        <v>0.71730887925440701</v>
      </c>
      <c r="S133">
        <f t="shared" si="5"/>
        <v>0.71320729865646026</v>
      </c>
      <c r="T133">
        <f t="shared" si="5"/>
        <v>2.6365050483490603E-2</v>
      </c>
      <c r="U133">
        <f t="shared" si="5"/>
        <v>38.311662463257854</v>
      </c>
      <c r="V133">
        <f t="shared" si="5"/>
        <v>9.607392275800708E-2</v>
      </c>
      <c r="W133">
        <f t="shared" si="5"/>
        <v>0.27622228350897104</v>
      </c>
      <c r="X133">
        <f t="shared" si="5"/>
        <v>2.9448436060603128E-2</v>
      </c>
      <c r="Y133">
        <f t="shared" si="5"/>
        <v>2.1303532681047399E-2</v>
      </c>
      <c r="Z133">
        <f t="shared" si="5"/>
        <v>6.848992854348751E-2</v>
      </c>
      <c r="AA133">
        <f t="shared" si="5"/>
        <v>1.9549069295870003</v>
      </c>
      <c r="AB133">
        <f t="shared" si="5"/>
        <v>0.65316554810189509</v>
      </c>
      <c r="AC133">
        <f t="shared" si="5"/>
        <v>2.3521726767667372</v>
      </c>
      <c r="AD133">
        <f t="shared" si="5"/>
        <v>1.1883304134152</v>
      </c>
      <c r="AE133">
        <f t="shared" si="5"/>
        <v>0.23241841479288436</v>
      </c>
      <c r="AF133">
        <f t="shared" si="5"/>
        <v>0.93347706360649929</v>
      </c>
      <c r="AG133">
        <f t="shared" si="5"/>
        <v>0.19080260429437484</v>
      </c>
      <c r="AH133">
        <f t="shared" si="5"/>
        <v>0.20394848489766026</v>
      </c>
      <c r="AI133">
        <f t="shared" si="5"/>
        <v>8.3781089914536828</v>
      </c>
      <c r="AJ133">
        <f t="shared" si="5"/>
        <v>0.4157179928017628</v>
      </c>
      <c r="AK133">
        <f t="shared" si="5"/>
        <v>0.36580236372317126</v>
      </c>
      <c r="AL133">
        <f t="shared" si="5"/>
        <v>0.20353488103876555</v>
      </c>
      <c r="AM133">
        <f t="shared" si="5"/>
        <v>0.6621317042911421</v>
      </c>
      <c r="AN133">
        <f t="shared" si="5"/>
        <v>9.9508644901690604E-2</v>
      </c>
    </row>
    <row r="134" spans="1:40">
      <c r="C134" t="s">
        <v>79</v>
      </c>
      <c r="D134">
        <f t="shared" si="4"/>
        <v>117.29528763039588</v>
      </c>
      <c r="E134">
        <f t="shared" si="5"/>
        <v>143.2697944400382</v>
      </c>
      <c r="F134">
        <f t="shared" si="5"/>
        <v>39.312868249120513</v>
      </c>
      <c r="G134">
        <f t="shared" si="5"/>
        <v>91.419756666656681</v>
      </c>
      <c r="H134">
        <f t="shared" si="5"/>
        <v>10.4904384944198</v>
      </c>
      <c r="I134">
        <f t="shared" si="5"/>
        <v>71.415464452365256</v>
      </c>
      <c r="J134">
        <f t="shared" si="5"/>
        <v>877.05906804722201</v>
      </c>
      <c r="K134">
        <f t="shared" si="5"/>
        <v>66.146589662247152</v>
      </c>
      <c r="L134">
        <f t="shared" si="5"/>
        <v>10.195108463569436</v>
      </c>
      <c r="M134">
        <f t="shared" si="5"/>
        <v>495.69470145925578</v>
      </c>
      <c r="N134">
        <f t="shared" si="5"/>
        <v>52.567373682142978</v>
      </c>
      <c r="O134">
        <f t="shared" si="5"/>
        <v>863.32525418880186</v>
      </c>
      <c r="P134">
        <f t="shared" si="5"/>
        <v>63.423689755779989</v>
      </c>
      <c r="Q134">
        <f t="shared" si="5"/>
        <v>30.010926440458665</v>
      </c>
      <c r="R134">
        <f t="shared" si="5"/>
        <v>72.583708989731903</v>
      </c>
      <c r="S134">
        <f t="shared" si="5"/>
        <v>54.850078773145107</v>
      </c>
      <c r="T134">
        <f t="shared" si="5"/>
        <v>5.9032993367739408</v>
      </c>
      <c r="U134">
        <f t="shared" si="5"/>
        <v>702.87262589186241</v>
      </c>
      <c r="V134">
        <f t="shared" si="5"/>
        <v>16.746297607456228</v>
      </c>
      <c r="W134">
        <f t="shared" si="5"/>
        <v>30.650643348045801</v>
      </c>
      <c r="X134">
        <f t="shared" si="5"/>
        <v>12.511671349264612</v>
      </c>
      <c r="Y134">
        <f t="shared" si="5"/>
        <v>6.4246675030805864</v>
      </c>
      <c r="Z134">
        <f t="shared" si="5"/>
        <v>2.4602259249506968</v>
      </c>
      <c r="AA134">
        <f t="shared" si="5"/>
        <v>150.52884002755295</v>
      </c>
      <c r="AB134">
        <f t="shared" si="5"/>
        <v>54.55898196934816</v>
      </c>
      <c r="AC134">
        <f t="shared" si="5"/>
        <v>289.2442281571532</v>
      </c>
      <c r="AD134">
        <f t="shared" si="5"/>
        <v>100.54456468699483</v>
      </c>
      <c r="AE134">
        <f t="shared" si="5"/>
        <v>67.125599547217504</v>
      </c>
      <c r="AF134">
        <f t="shared" si="5"/>
        <v>103.99954735818892</v>
      </c>
      <c r="AG134">
        <f t="shared" si="5"/>
        <v>31.195959214541393</v>
      </c>
      <c r="AH134">
        <f t="shared" si="5"/>
        <v>31.139028972648518</v>
      </c>
      <c r="AI134">
        <f t="shared" si="5"/>
        <v>646.99577102065541</v>
      </c>
      <c r="AJ134">
        <f t="shared" si="5"/>
        <v>2.8010313430931708</v>
      </c>
      <c r="AK134">
        <f t="shared" si="5"/>
        <v>16.066386614371559</v>
      </c>
      <c r="AL134">
        <f t="shared" si="5"/>
        <v>1.1750479484291696</v>
      </c>
      <c r="AM134">
        <f t="shared" si="5"/>
        <v>31.561817224952062</v>
      </c>
      <c r="AN134">
        <f t="shared" si="5"/>
        <v>4.6805307777205494</v>
      </c>
    </row>
    <row r="135" spans="1:40">
      <c r="B135" s="73"/>
      <c r="C135" s="73" t="s">
        <v>411</v>
      </c>
      <c r="D135" s="128">
        <f>SUM(D89:D128)</f>
        <v>191.39333275826769</v>
      </c>
      <c r="E135" s="128">
        <f t="shared" ref="E135:AN135" si="7">SUM(E89:E128)</f>
        <v>223.06452082786282</v>
      </c>
      <c r="F135" s="128">
        <f t="shared" si="7"/>
        <v>80.296842662565311</v>
      </c>
      <c r="G135" s="128">
        <f t="shared" si="7"/>
        <v>125.88899951375249</v>
      </c>
      <c r="H135" s="128">
        <f t="shared" si="7"/>
        <v>15.554145117696747</v>
      </c>
      <c r="I135" s="128">
        <f t="shared" si="7"/>
        <v>168.58149102552565</v>
      </c>
      <c r="J135" s="128">
        <f t="shared" si="7"/>
        <v>1335.3597813494187</v>
      </c>
      <c r="K135" s="128">
        <f t="shared" si="7"/>
        <v>100.09091328158999</v>
      </c>
      <c r="L135" s="128">
        <f t="shared" si="7"/>
        <v>21.46833962621729</v>
      </c>
      <c r="M135" s="128">
        <f t="shared" si="7"/>
        <v>953.52756628597456</v>
      </c>
      <c r="N135" s="128">
        <f t="shared" si="7"/>
        <v>114.97484389992137</v>
      </c>
      <c r="O135" s="128">
        <f t="shared" si="7"/>
        <v>1279.6224302059943</v>
      </c>
      <c r="P135" s="128">
        <f t="shared" si="7"/>
        <v>191.84715369464791</v>
      </c>
      <c r="Q135" s="128">
        <f t="shared" si="7"/>
        <v>51.415348236727894</v>
      </c>
      <c r="R135" s="128">
        <f t="shared" si="7"/>
        <v>151.29573101040577</v>
      </c>
      <c r="S135" s="128">
        <f t="shared" si="7"/>
        <v>97.826618755336696</v>
      </c>
      <c r="T135" s="128">
        <f t="shared" si="7"/>
        <v>8.3040333314231685</v>
      </c>
      <c r="U135" s="128">
        <f t="shared" si="7"/>
        <v>1122.2889683544372</v>
      </c>
      <c r="V135" s="128">
        <f t="shared" si="7"/>
        <v>63.736970903925766</v>
      </c>
      <c r="W135" s="128">
        <f t="shared" si="7"/>
        <v>56.710872407294119</v>
      </c>
      <c r="X135" s="128">
        <f t="shared" si="7"/>
        <v>33.947472044771324</v>
      </c>
      <c r="Y135" s="128">
        <f t="shared" si="7"/>
        <v>15.155260583385626</v>
      </c>
      <c r="Z135" s="128">
        <f t="shared" si="7"/>
        <v>3.7925482644522486</v>
      </c>
      <c r="AA135" s="128">
        <f t="shared" si="7"/>
        <v>303.87577975380071</v>
      </c>
      <c r="AB135" s="128">
        <f t="shared" si="7"/>
        <v>100.80886710629555</v>
      </c>
      <c r="AC135" s="128">
        <f t="shared" si="7"/>
        <v>677.02427332065179</v>
      </c>
      <c r="AD135" s="128">
        <f t="shared" si="7"/>
        <v>185.49342845619236</v>
      </c>
      <c r="AE135" s="128">
        <f t="shared" si="7"/>
        <v>126.3635129853686</v>
      </c>
      <c r="AF135" s="128">
        <f t="shared" si="7"/>
        <v>168.1432627586193</v>
      </c>
      <c r="AG135" s="128">
        <f t="shared" si="7"/>
        <v>60.097033676098619</v>
      </c>
      <c r="AH135" s="128">
        <f t="shared" si="7"/>
        <v>82.073015833060708</v>
      </c>
      <c r="AI135" s="128">
        <f t="shared" si="7"/>
        <v>1055.2243939600576</v>
      </c>
      <c r="AJ135" s="128">
        <f t="shared" si="7"/>
        <v>28.463194252752753</v>
      </c>
      <c r="AK135" s="128">
        <f t="shared" si="7"/>
        <v>31.516147550533802</v>
      </c>
      <c r="AL135" s="128">
        <f t="shared" si="7"/>
        <v>8.4902803573227192</v>
      </c>
      <c r="AM135" s="128">
        <f t="shared" si="7"/>
        <v>51.131837731611704</v>
      </c>
      <c r="AN135" s="128">
        <f t="shared" si="7"/>
        <v>8.8708341175078012</v>
      </c>
    </row>
    <row r="136" spans="1:40">
      <c r="B136" s="127"/>
      <c r="C136" s="127" t="s">
        <v>412</v>
      </c>
      <c r="D136" s="129">
        <f>SUM(D129:D134)</f>
        <v>191.39333275826766</v>
      </c>
      <c r="E136" s="129">
        <f t="shared" ref="E136:AN136" si="8">SUM(E129:E134)</f>
        <v>223.06452082786279</v>
      </c>
      <c r="F136" s="129">
        <f t="shared" si="8"/>
        <v>80.296842662565297</v>
      </c>
      <c r="G136" s="129">
        <f t="shared" si="8"/>
        <v>125.88899951375249</v>
      </c>
      <c r="H136" s="129">
        <f t="shared" si="8"/>
        <v>15.554145117696745</v>
      </c>
      <c r="I136" s="129">
        <f t="shared" si="8"/>
        <v>168.58149102552562</v>
      </c>
      <c r="J136" s="129">
        <f t="shared" si="8"/>
        <v>1335.3597813494184</v>
      </c>
      <c r="K136" s="129">
        <f t="shared" si="8"/>
        <v>100.09091328158999</v>
      </c>
      <c r="L136" s="129">
        <f t="shared" si="8"/>
        <v>21.46833962621729</v>
      </c>
      <c r="M136" s="129">
        <f t="shared" si="8"/>
        <v>953.52756628597467</v>
      </c>
      <c r="N136" s="129">
        <f t="shared" si="8"/>
        <v>114.97484389992138</v>
      </c>
      <c r="O136" s="129">
        <f t="shared" si="8"/>
        <v>1279.6224302059943</v>
      </c>
      <c r="P136" s="129">
        <f t="shared" si="8"/>
        <v>191.84715369464794</v>
      </c>
      <c r="Q136" s="129">
        <f t="shared" si="8"/>
        <v>51.415348236727901</v>
      </c>
      <c r="R136" s="129">
        <f t="shared" si="8"/>
        <v>151.29573101040575</v>
      </c>
      <c r="S136" s="129">
        <f t="shared" si="8"/>
        <v>97.826618755336696</v>
      </c>
      <c r="T136" s="129">
        <f t="shared" si="8"/>
        <v>8.3040333314231685</v>
      </c>
      <c r="U136" s="129">
        <f t="shared" si="8"/>
        <v>1122.2889683544372</v>
      </c>
      <c r="V136" s="129">
        <f t="shared" si="8"/>
        <v>63.736970903925766</v>
      </c>
      <c r="W136" s="129">
        <f t="shared" si="8"/>
        <v>56.710872407294119</v>
      </c>
      <c r="X136" s="129">
        <f t="shared" si="8"/>
        <v>33.947472044771324</v>
      </c>
      <c r="Y136" s="129">
        <f t="shared" si="8"/>
        <v>15.155260583385624</v>
      </c>
      <c r="Z136" s="129">
        <f t="shared" si="8"/>
        <v>3.7925482644522495</v>
      </c>
      <c r="AA136" s="129">
        <f t="shared" si="8"/>
        <v>303.87577975380066</v>
      </c>
      <c r="AB136" s="129">
        <f t="shared" si="8"/>
        <v>100.80886710629557</v>
      </c>
      <c r="AC136" s="129">
        <f t="shared" si="8"/>
        <v>677.02427332065179</v>
      </c>
      <c r="AD136" s="129">
        <f t="shared" si="8"/>
        <v>185.49342845619236</v>
      </c>
      <c r="AE136" s="129">
        <f t="shared" si="8"/>
        <v>126.36351298536857</v>
      </c>
      <c r="AF136" s="129">
        <f t="shared" si="8"/>
        <v>168.1432627586193</v>
      </c>
      <c r="AG136" s="129">
        <f t="shared" si="8"/>
        <v>60.097033676098619</v>
      </c>
      <c r="AH136" s="129">
        <f t="shared" si="8"/>
        <v>82.073015833060708</v>
      </c>
      <c r="AI136" s="129">
        <f t="shared" si="8"/>
        <v>1055.2243939600578</v>
      </c>
      <c r="AJ136" s="129">
        <f t="shared" si="8"/>
        <v>28.463194252752753</v>
      </c>
      <c r="AK136" s="129">
        <f t="shared" si="8"/>
        <v>31.516147550533802</v>
      </c>
      <c r="AL136" s="129">
        <f t="shared" si="8"/>
        <v>8.490280357322721</v>
      </c>
      <c r="AM136" s="129">
        <f t="shared" si="8"/>
        <v>51.131837731611704</v>
      </c>
      <c r="AN136" s="129">
        <f t="shared" si="8"/>
        <v>8.8708341175078012</v>
      </c>
    </row>
    <row r="140" spans="1:40">
      <c r="A140" s="126" t="s">
        <v>413</v>
      </c>
    </row>
    <row r="141" spans="1:40" ht="14.65" thickBot="1">
      <c r="A141" s="14" t="s">
        <v>54</v>
      </c>
      <c r="B141" s="14" t="s">
        <v>60</v>
      </c>
      <c r="C141" s="14" t="s">
        <v>61</v>
      </c>
      <c r="D141" s="15" t="s">
        <v>1</v>
      </c>
      <c r="E141" s="15" t="s">
        <v>2</v>
      </c>
      <c r="F141" s="15" t="s">
        <v>3</v>
      </c>
      <c r="G141" s="15" t="s">
        <v>4</v>
      </c>
      <c r="H141" s="15" t="s">
        <v>5</v>
      </c>
      <c r="I141" s="15" t="s">
        <v>6</v>
      </c>
      <c r="J141" s="15" t="s">
        <v>7</v>
      </c>
      <c r="K141" s="15" t="s">
        <v>8</v>
      </c>
      <c r="L141" s="15" t="s">
        <v>9</v>
      </c>
      <c r="M141" s="15" t="s">
        <v>10</v>
      </c>
      <c r="N141" s="15" t="s">
        <v>11</v>
      </c>
      <c r="O141" s="15" t="s">
        <v>12</v>
      </c>
      <c r="P141" s="15" t="s">
        <v>110</v>
      </c>
      <c r="Q141" s="15" t="s">
        <v>13</v>
      </c>
      <c r="R141" s="15" t="s">
        <v>14</v>
      </c>
      <c r="S141" s="15" t="s">
        <v>15</v>
      </c>
      <c r="T141" s="15" t="s">
        <v>16</v>
      </c>
      <c r="U141" s="15" t="s">
        <v>17</v>
      </c>
      <c r="V141" s="15" t="s">
        <v>18</v>
      </c>
      <c r="W141" s="15" t="s">
        <v>19</v>
      </c>
      <c r="X141" s="15" t="s">
        <v>20</v>
      </c>
      <c r="Y141" s="15" t="s">
        <v>21</v>
      </c>
      <c r="Z141" s="15" t="s">
        <v>22</v>
      </c>
      <c r="AA141" s="15" t="s">
        <v>23</v>
      </c>
      <c r="AB141" s="15" t="s">
        <v>24</v>
      </c>
      <c r="AC141" s="15" t="s">
        <v>25</v>
      </c>
      <c r="AD141" s="15" t="s">
        <v>26</v>
      </c>
      <c r="AE141" s="15" t="s">
        <v>27</v>
      </c>
      <c r="AF141" s="15" t="s">
        <v>28</v>
      </c>
      <c r="AG141" s="15" t="s">
        <v>29</v>
      </c>
      <c r="AH141" s="15" t="s">
        <v>30</v>
      </c>
      <c r="AI141" s="15" t="s">
        <v>31</v>
      </c>
      <c r="AJ141" s="15" t="s">
        <v>127</v>
      </c>
      <c r="AK141" s="15" t="s">
        <v>128</v>
      </c>
      <c r="AL141" s="15" t="s">
        <v>129</v>
      </c>
      <c r="AM141" s="15" t="s">
        <v>130</v>
      </c>
      <c r="AN141" s="15" t="s">
        <v>131</v>
      </c>
    </row>
    <row r="142" spans="1:40">
      <c r="A142" t="str">
        <f t="shared" ref="A142:C161" si="9">A46</f>
        <v>TRA_Bus_Cng_Coa</v>
      </c>
      <c r="B142" t="str">
        <f t="shared" si="9"/>
        <v>TRAGAS</v>
      </c>
      <c r="C142" t="str">
        <f t="shared" si="9"/>
        <v>TBus</v>
      </c>
      <c r="D142" t="str">
        <f>IFERROR(D46/mvkmPerTJ!H75,"")</f>
        <v/>
      </c>
      <c r="E142" t="str">
        <f>IFERROR(E46/mvkmPerTJ!I75,"")</f>
        <v/>
      </c>
      <c r="F142" t="str">
        <f>IFERROR(F46/mvkmPerTJ!J75,"")</f>
        <v/>
      </c>
      <c r="G142" t="str">
        <f>IFERROR(G46/mvkmPerTJ!K75,"")</f>
        <v/>
      </c>
      <c r="H142" t="str">
        <f>IFERROR(H46/mvkmPerTJ!L75,"")</f>
        <v/>
      </c>
      <c r="I142" t="str">
        <f>IFERROR(I46/mvkmPerTJ!M75,"")</f>
        <v/>
      </c>
      <c r="J142" t="str">
        <f>IFERROR(J46/mvkmPerTJ!N75,"")</f>
        <v/>
      </c>
      <c r="K142" t="str">
        <f>IFERROR(K46/mvkmPerTJ!O75,"")</f>
        <v/>
      </c>
      <c r="L142" t="str">
        <f>IFERROR(L46/mvkmPerTJ!P75,"")</f>
        <v/>
      </c>
      <c r="M142" t="str">
        <f>IFERROR(M46/mvkmPerTJ!Q75,"")</f>
        <v/>
      </c>
      <c r="N142" t="str">
        <f>IFERROR(N46/mvkmPerTJ!R75,"")</f>
        <v/>
      </c>
      <c r="O142" t="str">
        <f>IFERROR(O46/mvkmPerTJ!S75,"")</f>
        <v/>
      </c>
      <c r="P142" t="str">
        <f>IFERROR(P46/mvkmPerTJ!T75,"")</f>
        <v/>
      </c>
      <c r="Q142" t="str">
        <f>IFERROR(Q46/mvkmPerTJ!U75,"")</f>
        <v/>
      </c>
      <c r="R142" t="str">
        <f>IFERROR(R46/mvkmPerTJ!V75,"")</f>
        <v/>
      </c>
      <c r="S142" t="str">
        <f>IFERROR(S46/mvkmPerTJ!W75,"")</f>
        <v/>
      </c>
      <c r="T142" t="str">
        <f>IFERROR(T46/mvkmPerTJ!X75,"")</f>
        <v/>
      </c>
      <c r="U142" t="str">
        <f>IFERROR(U46/mvkmPerTJ!Y75,"")</f>
        <v/>
      </c>
      <c r="V142" t="str">
        <f>IFERROR(V46/mvkmPerTJ!Z75,"")</f>
        <v/>
      </c>
      <c r="W142" t="str">
        <f>IFERROR(W46/mvkmPerTJ!AA75,"")</f>
        <v/>
      </c>
      <c r="X142" t="str">
        <f>IFERROR(X46/mvkmPerTJ!AB75,"")</f>
        <v/>
      </c>
      <c r="Y142" t="str">
        <f>IFERROR(Y46/mvkmPerTJ!AC75,"")</f>
        <v/>
      </c>
      <c r="Z142" t="str">
        <f>IFERROR(Z46/mvkmPerTJ!AD75,"")</f>
        <v/>
      </c>
      <c r="AA142" t="str">
        <f>IFERROR(AA46/mvkmPerTJ!AE75,"")</f>
        <v/>
      </c>
      <c r="AB142" t="str">
        <f>IFERROR(AB46/mvkmPerTJ!AF75,"")</f>
        <v/>
      </c>
      <c r="AC142" t="str">
        <f>IFERROR(AC46/mvkmPerTJ!AG75,"")</f>
        <v/>
      </c>
      <c r="AD142" t="str">
        <f>IFERROR(AD46/mvkmPerTJ!AH75,"")</f>
        <v/>
      </c>
      <c r="AE142" t="str">
        <f>IFERROR(AE46/mvkmPerTJ!AI75,"")</f>
        <v/>
      </c>
      <c r="AF142">
        <f>IFERROR(AF46/mvkmPerTJ!AJ75,"")</f>
        <v>0.11014650000000002</v>
      </c>
      <c r="AG142" t="str">
        <f>IFERROR(AG46/mvkmPerTJ!AK75,"")</f>
        <v/>
      </c>
      <c r="AH142" t="str">
        <f>IFERROR(AH46/mvkmPerTJ!AL75,"")</f>
        <v/>
      </c>
      <c r="AI142" t="str">
        <f>IFERROR(AI46/mvkmPerTJ!AM75,"")</f>
        <v/>
      </c>
      <c r="AJ142" t="str">
        <f>IFERROR(AJ46/mvkmPerTJ!AN75,"")</f>
        <v/>
      </c>
      <c r="AK142" t="str">
        <f>IFERROR(AK46/mvkmPerTJ!AO75,"")</f>
        <v/>
      </c>
      <c r="AL142" t="str">
        <f>IFERROR(AL46/mvkmPerTJ!AP75,"")</f>
        <v/>
      </c>
      <c r="AM142" t="str">
        <f>IFERROR(AM46/mvkmPerTJ!AQ75,"")</f>
        <v/>
      </c>
      <c r="AN142" t="str">
        <f>IFERROR(AN46/mvkmPerTJ!AR75,"")</f>
        <v/>
      </c>
    </row>
    <row r="143" spans="1:40">
      <c r="A143" t="str">
        <f t="shared" si="9"/>
        <v>TRA_Bus_Cng_Urb</v>
      </c>
      <c r="B143" t="str">
        <f t="shared" si="9"/>
        <v>TRAGAS</v>
      </c>
      <c r="C143" t="str">
        <f t="shared" si="9"/>
        <v>TBus</v>
      </c>
      <c r="D143" t="str">
        <f>IFERROR(D47/mvkmPerTJ!H76,"")</f>
        <v/>
      </c>
      <c r="E143" t="str">
        <f>IFERROR(E47/mvkmPerTJ!I76,"")</f>
        <v/>
      </c>
      <c r="F143" t="str">
        <f>IFERROR(F47/mvkmPerTJ!J76,"")</f>
        <v/>
      </c>
      <c r="G143">
        <f>IFERROR(G47/mvkmPerTJ!K76,"")</f>
        <v>0.26634465000000002</v>
      </c>
      <c r="H143" t="str">
        <f>IFERROR(H47/mvkmPerTJ!L76,"")</f>
        <v/>
      </c>
      <c r="I143" t="str">
        <f>IFERROR(I47/mvkmPerTJ!M76,"")</f>
        <v/>
      </c>
      <c r="J143">
        <f>IFERROR(J47/mvkmPerTJ!N76,"")</f>
        <v>1.9867738500000003</v>
      </c>
      <c r="K143" t="str">
        <f>IFERROR(K47/mvkmPerTJ!O76,"")</f>
        <v/>
      </c>
      <c r="L143" t="str">
        <f>IFERROR(L47/mvkmPerTJ!P76,"")</f>
        <v/>
      </c>
      <c r="M143" t="str">
        <f>IFERROR(M47/mvkmPerTJ!Q76,"")</f>
        <v/>
      </c>
      <c r="N143" t="str">
        <f>IFERROR(N47/mvkmPerTJ!R76,"")</f>
        <v/>
      </c>
      <c r="O143" t="str">
        <f>IFERROR(O47/mvkmPerTJ!S76,"")</f>
        <v/>
      </c>
      <c r="P143" t="str">
        <f>IFERROR(P47/mvkmPerTJ!T76,"")</f>
        <v/>
      </c>
      <c r="Q143" t="str">
        <f>IFERROR(Q47/mvkmPerTJ!U76,"")</f>
        <v/>
      </c>
      <c r="R143" t="str">
        <f>IFERROR(R47/mvkmPerTJ!V76,"")</f>
        <v/>
      </c>
      <c r="S143" t="str">
        <f>IFERROR(S47/mvkmPerTJ!W76,"")</f>
        <v/>
      </c>
      <c r="T143" t="str">
        <f>IFERROR(T47/mvkmPerTJ!X76,"")</f>
        <v/>
      </c>
      <c r="U143">
        <f>IFERROR(U47/mvkmPerTJ!Y76,"")</f>
        <v>2.1022212499999999</v>
      </c>
      <c r="V143" t="str">
        <f>IFERROR(V47/mvkmPerTJ!Z76,"")</f>
        <v/>
      </c>
      <c r="W143" t="str">
        <f>IFERROR(W47/mvkmPerTJ!AA76,"")</f>
        <v/>
      </c>
      <c r="X143" t="str">
        <f>IFERROR(X47/mvkmPerTJ!AB76,"")</f>
        <v/>
      </c>
      <c r="Y143" t="str">
        <f>IFERROR(Y47/mvkmPerTJ!AC76,"")</f>
        <v/>
      </c>
      <c r="Z143" t="str">
        <f>IFERROR(Z47/mvkmPerTJ!AD76,"")</f>
        <v/>
      </c>
      <c r="AA143">
        <f>IFERROR(AA47/mvkmPerTJ!AE76,"")</f>
        <v>0.3466444068768112</v>
      </c>
      <c r="AB143" t="str">
        <f>IFERROR(AB47/mvkmPerTJ!AF76,"")</f>
        <v/>
      </c>
      <c r="AC143" t="str">
        <f>IFERROR(AC47/mvkmPerTJ!AG76,"")</f>
        <v/>
      </c>
      <c r="AD143" t="str">
        <f>IFERROR(AD47/mvkmPerTJ!AH76,"")</f>
        <v/>
      </c>
      <c r="AE143" t="str">
        <f>IFERROR(AE47/mvkmPerTJ!AI76,"")</f>
        <v/>
      </c>
      <c r="AF143">
        <f>IFERROR(AF47/mvkmPerTJ!AJ76,"")</f>
        <v>0.78207899999999997</v>
      </c>
      <c r="AG143" t="str">
        <f>IFERROR(AG47/mvkmPerTJ!AK76,"")</f>
        <v/>
      </c>
      <c r="AH143" t="str">
        <f>IFERROR(AH47/mvkmPerTJ!AL76,"")</f>
        <v/>
      </c>
      <c r="AI143" t="str">
        <f>IFERROR(AI47/mvkmPerTJ!AM76,"")</f>
        <v/>
      </c>
      <c r="AJ143" t="str">
        <f>IFERROR(AJ47/mvkmPerTJ!AN76,"")</f>
        <v/>
      </c>
      <c r="AK143" t="str">
        <f>IFERROR(AK47/mvkmPerTJ!AO76,"")</f>
        <v/>
      </c>
      <c r="AL143" t="str">
        <f>IFERROR(AL47/mvkmPerTJ!AP76,"")</f>
        <v/>
      </c>
      <c r="AM143">
        <f>IFERROR(AM47/mvkmPerTJ!AQ76,"")</f>
        <v>2.2834121648883186E-2</v>
      </c>
      <c r="AN143" t="str">
        <f>IFERROR(AN47/mvkmPerTJ!AR76,"")</f>
        <v/>
      </c>
    </row>
    <row r="144" spans="1:40">
      <c r="A144" t="str">
        <f t="shared" si="9"/>
        <v>TRA_Bus_Dis_Coa</v>
      </c>
      <c r="B144" t="str">
        <f t="shared" si="9"/>
        <v>TRADST</v>
      </c>
      <c r="C144" t="str">
        <f t="shared" si="9"/>
        <v>TBus</v>
      </c>
      <c r="D144">
        <f>IFERROR(D48/mvkmPerTJ!H77,"")</f>
        <v>11.171520000000003</v>
      </c>
      <c r="E144">
        <f>IFERROR(E48/mvkmPerTJ!I77,"")</f>
        <v>7.313821625000001</v>
      </c>
      <c r="F144">
        <f>IFERROR(F48/mvkmPerTJ!J77,"")</f>
        <v>3.1795864799999998</v>
      </c>
      <c r="G144">
        <f>IFERROR(G48/mvkmPerTJ!K77,"")</f>
        <v>1.7190829500000004</v>
      </c>
      <c r="H144">
        <f>IFERROR(H48/mvkmPerTJ!L77,"")</f>
        <v>1.0311996400000001</v>
      </c>
      <c r="I144">
        <f>IFERROR(I48/mvkmPerTJ!M77,"")</f>
        <v>5.7562628636363646</v>
      </c>
      <c r="J144">
        <f>IFERROR(J48/mvkmPerTJ!N77,"")</f>
        <v>21.482072772727275</v>
      </c>
      <c r="K144">
        <f>IFERROR(K48/mvkmPerTJ!O77,"")</f>
        <v>3.4607317222222225</v>
      </c>
      <c r="L144">
        <f>IFERROR(L48/mvkmPerTJ!P77,"")</f>
        <v>1.5033622100000001</v>
      </c>
      <c r="M144">
        <f>IFERROR(M48/mvkmPerTJ!Q77,"")</f>
        <v>31.557316049999997</v>
      </c>
      <c r="N144">
        <f>IFERROR(N48/mvkmPerTJ!R77,"")</f>
        <v>3.2269119272727274</v>
      </c>
      <c r="O144">
        <f>IFERROR(O48/mvkmPerTJ!S77,"")</f>
        <v>30.493435544444441</v>
      </c>
      <c r="P144">
        <f>IFERROR(P48/mvkmPerTJ!T77,"")</f>
        <v>13.913816090909091</v>
      </c>
      <c r="Q144">
        <f>IFERROR(Q48/mvkmPerTJ!U77,"")</f>
        <v>3.470796</v>
      </c>
      <c r="R144">
        <f>IFERROR(R48/mvkmPerTJ!V77,"")</f>
        <v>8.347394133333335</v>
      </c>
      <c r="S144">
        <f>IFERROR(S48/mvkmPerTJ!W77,"")</f>
        <v>2.6892162000000002</v>
      </c>
      <c r="T144">
        <f>IFERROR(T48/mvkmPerTJ!X77,"")</f>
        <v>0.40314929999999999</v>
      </c>
      <c r="U144">
        <f>IFERROR(U48/mvkmPerTJ!Y77,"")</f>
        <v>33.413444899999995</v>
      </c>
      <c r="V144">
        <f>IFERROR(V48/mvkmPerTJ!Z77,"")</f>
        <v>0.91794985714285704</v>
      </c>
      <c r="W144">
        <f>IFERROR(W48/mvkmPerTJ!AA77,"")</f>
        <v>2.041519375</v>
      </c>
      <c r="X144">
        <f>IFERROR(X48/mvkmPerTJ!AB77,"")</f>
        <v>1.4960915454545456</v>
      </c>
      <c r="Y144">
        <f>IFERROR(Y48/mvkmPerTJ!AC77,"")</f>
        <v>0.26915280000000003</v>
      </c>
      <c r="Z144">
        <f>IFERROR(Z48/mvkmPerTJ!AD77,"")</f>
        <v>6.3320669999999996E-2</v>
      </c>
      <c r="AA144">
        <f>IFERROR(AA48/mvkmPerTJ!AE77,"")</f>
        <v>4.5464884666666663</v>
      </c>
      <c r="AB144">
        <f>IFERROR(AB48/mvkmPerTJ!AF77,"")</f>
        <v>3.9515086909090904</v>
      </c>
      <c r="AC144">
        <f>IFERROR(AC48/mvkmPerTJ!AG77,"")</f>
        <v>13.518513733333334</v>
      </c>
      <c r="AD144">
        <f>IFERROR(AD48/mvkmPerTJ!AH77,"")</f>
        <v>3.77970432</v>
      </c>
      <c r="AE144">
        <f>IFERROR(AE48/mvkmPerTJ!AI77,"")</f>
        <v>3.78964663</v>
      </c>
      <c r="AF144">
        <f>IFERROR(AF48/mvkmPerTJ!AJ77,"")</f>
        <v>6.3885439999999987</v>
      </c>
      <c r="AG144">
        <f>IFERROR(AG48/mvkmPerTJ!AK77,"")</f>
        <v>1.5690691111111112</v>
      </c>
      <c r="AH144">
        <f>IFERROR(AH48/mvkmPerTJ!AL77,"")</f>
        <v>2.3450077090909085</v>
      </c>
      <c r="AI144">
        <f>IFERROR(AI48/mvkmPerTJ!AM77,"")</f>
        <v>129.99937683333334</v>
      </c>
      <c r="AJ144">
        <f>IFERROR(AJ48/mvkmPerTJ!AN77,"")</f>
        <v>3.1647146395736869</v>
      </c>
      <c r="AK144">
        <f>IFERROR(AK48/mvkmPerTJ!AO77,"")</f>
        <v>2.5932243524790684</v>
      </c>
      <c r="AL144">
        <f>IFERROR(AL48/mvkmPerTJ!AP77,"")</f>
        <v>0.88713644499923494</v>
      </c>
      <c r="AM144">
        <f>IFERROR(AM48/mvkmPerTJ!AQ77,"")</f>
        <v>3.2224078726683465</v>
      </c>
      <c r="AN144">
        <f>IFERROR(AN48/mvkmPerTJ!AR77,"")</f>
        <v>0.70324694477007865</v>
      </c>
    </row>
    <row r="145" spans="1:40">
      <c r="A145" t="str">
        <f t="shared" si="9"/>
        <v>TRA_Bus_Dis_Urb</v>
      </c>
      <c r="B145" t="str">
        <f t="shared" si="9"/>
        <v>TRADST</v>
      </c>
      <c r="C145" t="str">
        <f t="shared" si="9"/>
        <v>TBus</v>
      </c>
      <c r="D145">
        <f>IFERROR(D49/mvkmPerTJ!H78,"")</f>
        <v>2.2058050000000002</v>
      </c>
      <c r="E145">
        <f>IFERROR(E49/mvkmPerTJ!I78,"")</f>
        <v>4.9887852444444452</v>
      </c>
      <c r="F145">
        <f>IFERROR(F49/mvkmPerTJ!J78,"")</f>
        <v>4.8106581333333338</v>
      </c>
      <c r="G145">
        <f>IFERROR(G49/mvkmPerTJ!K78,"")</f>
        <v>2.9371301333333331</v>
      </c>
      <c r="H145">
        <f>IFERROR(H49/mvkmPerTJ!L78,"")</f>
        <v>1.435203725</v>
      </c>
      <c r="I145">
        <f>IFERROR(I49/mvkmPerTJ!M78,"")</f>
        <v>2.5580558250000003</v>
      </c>
      <c r="J145">
        <f>IFERROR(J49/mvkmPerTJ!N78,"")</f>
        <v>19.955649150000003</v>
      </c>
      <c r="K145">
        <f>IFERROR(K49/mvkmPerTJ!O78,"")</f>
        <v>5.7319732555555545</v>
      </c>
      <c r="L145" t="str">
        <f>IFERROR(L49/mvkmPerTJ!P78,"")</f>
        <v/>
      </c>
      <c r="M145">
        <f>IFERROR(M49/mvkmPerTJ!Q78,"")</f>
        <v>9.5022140000000004</v>
      </c>
      <c r="N145">
        <f>IFERROR(N49/mvkmPerTJ!R78,"")</f>
        <v>5.830394899999999</v>
      </c>
      <c r="O145">
        <f>IFERROR(O49/mvkmPerTJ!S78,"")</f>
        <v>11.763032000000001</v>
      </c>
      <c r="P145">
        <f>IFERROR(P49/mvkmPerTJ!T78,"")</f>
        <v>9.0234140249999992</v>
      </c>
      <c r="Q145">
        <f>IFERROR(Q49/mvkmPerTJ!U78,"")</f>
        <v>0.84066155000000009</v>
      </c>
      <c r="R145">
        <f>IFERROR(R49/mvkmPerTJ!V78,"")</f>
        <v>3.0021703999999998</v>
      </c>
      <c r="S145">
        <f>IFERROR(S49/mvkmPerTJ!W78,"")</f>
        <v>2.6426218500000003</v>
      </c>
      <c r="T145">
        <f>IFERROR(T49/mvkmPerTJ!X78,"")</f>
        <v>0.52710612499999998</v>
      </c>
      <c r="U145">
        <f>IFERROR(U49/mvkmPerTJ!Y78,"")</f>
        <v>9.7561551857142845</v>
      </c>
      <c r="V145">
        <f>IFERROR(V49/mvkmPerTJ!Z78,"")</f>
        <v>3.8370485799999998</v>
      </c>
      <c r="W145">
        <f>IFERROR(W49/mvkmPerTJ!AA78,"")</f>
        <v>1.6857546666666672</v>
      </c>
      <c r="X145">
        <f>IFERROR(X49/mvkmPerTJ!AB78,"")</f>
        <v>1.9497260444444442</v>
      </c>
      <c r="Y145">
        <f>IFERROR(Y49/mvkmPerTJ!AC78,"")</f>
        <v>0.25721244999999993</v>
      </c>
      <c r="Z145">
        <f>IFERROR(Z49/mvkmPerTJ!AD78,"")</f>
        <v>0.20729722500000006</v>
      </c>
      <c r="AA145">
        <f>IFERROR(AA49/mvkmPerTJ!AE78,"")</f>
        <v>3.1405248000000006</v>
      </c>
      <c r="AB145">
        <f>IFERROR(AB49/mvkmPerTJ!AF78,"")</f>
        <v>6.1194807375</v>
      </c>
      <c r="AC145">
        <f>IFERROR(AC49/mvkmPerTJ!AG78,"")</f>
        <v>23.262124199999999</v>
      </c>
      <c r="AD145">
        <f>IFERROR(AD49/mvkmPerTJ!AH78,"")</f>
        <v>2.4679157142857142</v>
      </c>
      <c r="AE145">
        <f>IFERROR(AE49/mvkmPerTJ!AI78,"")</f>
        <v>6.6279060000000003</v>
      </c>
      <c r="AF145">
        <f>IFERROR(AF49/mvkmPerTJ!AJ78,"")</f>
        <v>8.7302610000000023</v>
      </c>
      <c r="AG145">
        <f>IFERROR(AG49/mvkmPerTJ!AK78,"")</f>
        <v>0.23173072999999997</v>
      </c>
      <c r="AH145">
        <f>IFERROR(AH49/mvkmPerTJ!AL78,"")</f>
        <v>4.6888178749999998</v>
      </c>
      <c r="AI145">
        <f>IFERROR(AI49/mvkmPerTJ!AM78,"")</f>
        <v>30.972931250000006</v>
      </c>
      <c r="AJ145">
        <f>IFERROR(AJ49/mvkmPerTJ!AN78,"")</f>
        <v>2.0523866549098693</v>
      </c>
      <c r="AK145">
        <f>IFERROR(AK49/mvkmPerTJ!AO78,"")</f>
        <v>0.6281049083993413</v>
      </c>
      <c r="AL145">
        <f>IFERROR(AL49/mvkmPerTJ!AP78,"")</f>
        <v>0.57532738593008925</v>
      </c>
      <c r="AM145">
        <f>IFERROR(AM49/mvkmPerTJ!AQ78,"")</f>
        <v>0.7804994580406267</v>
      </c>
      <c r="AN145">
        <f>IFERROR(AN49/mvkmPerTJ!AR78,"")</f>
        <v>0.17033345279387754</v>
      </c>
    </row>
    <row r="146" spans="1:40">
      <c r="A146" t="str">
        <f t="shared" si="9"/>
        <v>TRA_Bus_Gas_Coa</v>
      </c>
      <c r="B146" t="str">
        <f t="shared" si="9"/>
        <v>TRAGSLSP95</v>
      </c>
      <c r="C146" t="str">
        <f t="shared" si="9"/>
        <v>TBus</v>
      </c>
      <c r="D146" t="str">
        <f>IFERROR(D50/mvkmPerTJ!H79,"")</f>
        <v/>
      </c>
      <c r="E146" t="str">
        <f>IFERROR(E50/mvkmPerTJ!I79,"")</f>
        <v/>
      </c>
      <c r="F146" t="str">
        <f>IFERROR(F50/mvkmPerTJ!J79,"")</f>
        <v/>
      </c>
      <c r="G146" t="str">
        <f>IFERROR(G50/mvkmPerTJ!K79,"")</f>
        <v/>
      </c>
      <c r="H146" t="str">
        <f>IFERROR(H50/mvkmPerTJ!L79,"")</f>
        <v/>
      </c>
      <c r="I146">
        <f>IFERROR(I50/mvkmPerTJ!M79,"")</f>
        <v>0.59993025</v>
      </c>
      <c r="J146" t="str">
        <f>IFERROR(J50/mvkmPerTJ!N79,"")</f>
        <v/>
      </c>
      <c r="K146">
        <f>IFERROR(K50/mvkmPerTJ!O79,"")</f>
        <v>0.119728</v>
      </c>
      <c r="L146" t="str">
        <f>IFERROR(L50/mvkmPerTJ!P79,"")</f>
        <v/>
      </c>
      <c r="M146" t="str">
        <f>IFERROR(M50/mvkmPerTJ!Q79,"")</f>
        <v/>
      </c>
      <c r="N146" t="str">
        <f>IFERROR(N50/mvkmPerTJ!R79,"")</f>
        <v/>
      </c>
      <c r="O146" t="str">
        <f>IFERROR(O50/mvkmPerTJ!S79,"")</f>
        <v/>
      </c>
      <c r="P146" t="str">
        <f>IFERROR(P50/mvkmPerTJ!T79,"")</f>
        <v/>
      </c>
      <c r="Q146" t="str">
        <f>IFERROR(Q50/mvkmPerTJ!U79,"")</f>
        <v/>
      </c>
      <c r="R146" t="str">
        <f>IFERROR(R50/mvkmPerTJ!V79,"")</f>
        <v/>
      </c>
      <c r="S146" t="str">
        <f>IFERROR(S50/mvkmPerTJ!W79,"")</f>
        <v/>
      </c>
      <c r="T146">
        <f>IFERROR(T50/mvkmPerTJ!X79,"")</f>
        <v>0</v>
      </c>
      <c r="U146" t="str">
        <f>IFERROR(U50/mvkmPerTJ!Y79,"")</f>
        <v/>
      </c>
      <c r="V146" t="str">
        <f>IFERROR(V50/mvkmPerTJ!Z79,"")</f>
        <v/>
      </c>
      <c r="W146" t="str">
        <f>IFERROR(W50/mvkmPerTJ!AA79,"")</f>
        <v/>
      </c>
      <c r="X146" t="str">
        <f>IFERROR(X50/mvkmPerTJ!AB79,"")</f>
        <v/>
      </c>
      <c r="Y146" t="str">
        <f>IFERROR(Y50/mvkmPerTJ!AC79,"")</f>
        <v/>
      </c>
      <c r="Z146" t="str">
        <f>IFERROR(Z50/mvkmPerTJ!AD79,"")</f>
        <v/>
      </c>
      <c r="AA146" t="str">
        <f>IFERROR(AA50/mvkmPerTJ!AE79,"")</f>
        <v/>
      </c>
      <c r="AB146" t="str">
        <f>IFERROR(AB50/mvkmPerTJ!AF79,"")</f>
        <v/>
      </c>
      <c r="AC146" t="str">
        <f>IFERROR(AC50/mvkmPerTJ!AG79,"")</f>
        <v/>
      </c>
      <c r="AD146" t="str">
        <f>IFERROR(AD50/mvkmPerTJ!AH79,"")</f>
        <v/>
      </c>
      <c r="AE146" t="str">
        <f>IFERROR(AE50/mvkmPerTJ!AI79,"")</f>
        <v/>
      </c>
      <c r="AF146" t="str">
        <f>IFERROR(AF50/mvkmPerTJ!AJ79,"")</f>
        <v/>
      </c>
      <c r="AG146" t="str">
        <f>IFERROR(AG50/mvkmPerTJ!AK79,"")</f>
        <v/>
      </c>
      <c r="AH146" t="str">
        <f>IFERROR(AH50/mvkmPerTJ!AL79,"")</f>
        <v/>
      </c>
      <c r="AI146">
        <f>IFERROR(AI50/mvkmPerTJ!AM79,"")</f>
        <v>1.9779342000000004</v>
      </c>
      <c r="AJ146" t="str">
        <f>IFERROR(AJ50/mvkmPerTJ!AN79,"")</f>
        <v/>
      </c>
      <c r="AK146" t="str">
        <f>IFERROR(AK50/mvkmPerTJ!AO79,"")</f>
        <v/>
      </c>
      <c r="AL146" t="str">
        <f>IFERROR(AL50/mvkmPerTJ!AP79,"")</f>
        <v/>
      </c>
      <c r="AM146" t="str">
        <f>IFERROR(AM50/mvkmPerTJ!AQ79,"")</f>
        <v/>
      </c>
      <c r="AN146" t="str">
        <f>IFERROR(AN50/mvkmPerTJ!AR79,"")</f>
        <v/>
      </c>
    </row>
    <row r="147" spans="1:40">
      <c r="A147" t="str">
        <f t="shared" si="9"/>
        <v>TRA_Bus_Gas_Urb</v>
      </c>
      <c r="B147" t="str">
        <f t="shared" si="9"/>
        <v>TRAGSLSP95</v>
      </c>
      <c r="C147" t="str">
        <f t="shared" si="9"/>
        <v>TBus</v>
      </c>
      <c r="D147" t="str">
        <f>IFERROR(D51/mvkmPerTJ!H80,"")</f>
        <v/>
      </c>
      <c r="E147" t="str">
        <f>IFERROR(E51/mvkmPerTJ!I80,"")</f>
        <v/>
      </c>
      <c r="F147" t="str">
        <f>IFERROR(F51/mvkmPerTJ!J80,"")</f>
        <v/>
      </c>
      <c r="G147" t="str">
        <f>IFERROR(G51/mvkmPerTJ!K80,"")</f>
        <v/>
      </c>
      <c r="H147" t="str">
        <f>IFERROR(H51/mvkmPerTJ!L80,"")</f>
        <v/>
      </c>
      <c r="I147">
        <f>IFERROR(I51/mvkmPerTJ!M80,"")</f>
        <v>0.20778064999999998</v>
      </c>
      <c r="J147" t="str">
        <f>IFERROR(J51/mvkmPerTJ!N80,"")</f>
        <v/>
      </c>
      <c r="K147">
        <f>IFERROR(K51/mvkmPerTJ!O80,"")</f>
        <v>4.0458333333333336E-3</v>
      </c>
      <c r="L147" t="str">
        <f>IFERROR(L51/mvkmPerTJ!P80,"")</f>
        <v/>
      </c>
      <c r="M147" t="str">
        <f>IFERROR(M51/mvkmPerTJ!Q80,"")</f>
        <v/>
      </c>
      <c r="N147" t="str">
        <f>IFERROR(N51/mvkmPerTJ!R80,"")</f>
        <v/>
      </c>
      <c r="O147" t="str">
        <f>IFERROR(O51/mvkmPerTJ!S80,"")</f>
        <v/>
      </c>
      <c r="P147" t="str">
        <f>IFERROR(P51/mvkmPerTJ!T80,"")</f>
        <v/>
      </c>
      <c r="Q147" t="str">
        <f>IFERROR(Q51/mvkmPerTJ!U80,"")</f>
        <v/>
      </c>
      <c r="R147" t="str">
        <f>IFERROR(R51/mvkmPerTJ!V80,"")</f>
        <v/>
      </c>
      <c r="S147" t="str">
        <f>IFERROR(S51/mvkmPerTJ!W80,"")</f>
        <v/>
      </c>
      <c r="T147">
        <f>IFERROR(T51/mvkmPerTJ!X80,"")</f>
        <v>6.7621950000000014E-2</v>
      </c>
      <c r="U147" t="str">
        <f>IFERROR(U51/mvkmPerTJ!Y80,"")</f>
        <v/>
      </c>
      <c r="V147" t="str">
        <f>IFERROR(V51/mvkmPerTJ!Z80,"")</f>
        <v/>
      </c>
      <c r="W147" t="str">
        <f>IFERROR(W51/mvkmPerTJ!AA80,"")</f>
        <v/>
      </c>
      <c r="X147" t="str">
        <f>IFERROR(X51/mvkmPerTJ!AB80,"")</f>
        <v/>
      </c>
      <c r="Y147">
        <f>IFERROR(Y51/mvkmPerTJ!AC80,"")</f>
        <v>3.8608223333333337E-2</v>
      </c>
      <c r="Z147" t="str">
        <f>IFERROR(Z51/mvkmPerTJ!AD80,"")</f>
        <v/>
      </c>
      <c r="AA147">
        <f>IFERROR(AA51/mvkmPerTJ!AE80,"")</f>
        <v>1.3781666666666666E-2</v>
      </c>
      <c r="AB147" t="str">
        <f>IFERROR(AB51/mvkmPerTJ!AF80,"")</f>
        <v/>
      </c>
      <c r="AC147">
        <f>IFERROR(AC51/mvkmPerTJ!AG80,"")</f>
        <v>0.90873111428571429</v>
      </c>
      <c r="AD147">
        <f>IFERROR(AD51/mvkmPerTJ!AH80,"")</f>
        <v>2.4500228531003187E-3</v>
      </c>
      <c r="AE147" t="str">
        <f>IFERROR(AE51/mvkmPerTJ!AI80,"")</f>
        <v/>
      </c>
      <c r="AF147" t="str">
        <f>IFERROR(AF51/mvkmPerTJ!AJ80,"")</f>
        <v/>
      </c>
      <c r="AG147" t="str">
        <f>IFERROR(AG51/mvkmPerTJ!AK80,"")</f>
        <v/>
      </c>
      <c r="AH147" t="str">
        <f>IFERROR(AH51/mvkmPerTJ!AL80,"")</f>
        <v/>
      </c>
      <c r="AI147">
        <f>IFERROR(AI51/mvkmPerTJ!AM80,"")</f>
        <v>3.1490184000000001</v>
      </c>
      <c r="AJ147" t="str">
        <f>IFERROR(AJ51/mvkmPerTJ!AN80,"")</f>
        <v/>
      </c>
      <c r="AK147" t="str">
        <f>IFERROR(AK51/mvkmPerTJ!AO80,"")</f>
        <v/>
      </c>
      <c r="AL147" t="str">
        <f>IFERROR(AL51/mvkmPerTJ!AP80,"")</f>
        <v/>
      </c>
      <c r="AM147" t="str">
        <f>IFERROR(AM51/mvkmPerTJ!AQ80,"")</f>
        <v/>
      </c>
      <c r="AN147" t="str">
        <f>IFERROR(AN51/mvkmPerTJ!AR80,"")</f>
        <v/>
      </c>
    </row>
    <row r="148" spans="1:40">
      <c r="A148" t="str">
        <f t="shared" si="9"/>
        <v>TRA_Bus_Lpg_Coa</v>
      </c>
      <c r="B148" t="str">
        <f t="shared" si="9"/>
        <v>TRALPG</v>
      </c>
      <c r="C148" t="str">
        <f t="shared" si="9"/>
        <v>TBus</v>
      </c>
      <c r="D148" t="str">
        <f>IFERROR(D52/mvkmPerTJ!H81,"")</f>
        <v/>
      </c>
      <c r="E148" t="str">
        <f>IFERROR(E52/mvkmPerTJ!I81,"")</f>
        <v/>
      </c>
      <c r="F148" t="str">
        <f>IFERROR(F52/mvkmPerTJ!J81,"")</f>
        <v/>
      </c>
      <c r="G148" t="str">
        <f>IFERROR(G52/mvkmPerTJ!K81,"")</f>
        <v/>
      </c>
      <c r="H148" t="str">
        <f>IFERROR(H52/mvkmPerTJ!L81,"")</f>
        <v/>
      </c>
      <c r="I148" t="str">
        <f>IFERROR(I52/mvkmPerTJ!M81,"")</f>
        <v/>
      </c>
      <c r="J148" t="str">
        <f>IFERROR(J52/mvkmPerTJ!N81,"")</f>
        <v/>
      </c>
      <c r="K148" t="str">
        <f>IFERROR(K52/mvkmPerTJ!O81,"")</f>
        <v/>
      </c>
      <c r="L148" t="str">
        <f>IFERROR(L52/mvkmPerTJ!P81,"")</f>
        <v/>
      </c>
      <c r="M148" t="str">
        <f>IFERROR(M52/mvkmPerTJ!Q81,"")</f>
        <v/>
      </c>
      <c r="N148" t="str">
        <f>IFERROR(N52/mvkmPerTJ!R81,"")</f>
        <v/>
      </c>
      <c r="O148" t="str">
        <f>IFERROR(O52/mvkmPerTJ!S81,"")</f>
        <v/>
      </c>
      <c r="P148" t="str">
        <f>IFERROR(P52/mvkmPerTJ!T81,"")</f>
        <v/>
      </c>
      <c r="Q148" t="str">
        <f>IFERROR(Q52/mvkmPerTJ!U81,"")</f>
        <v/>
      </c>
      <c r="R148" t="str">
        <f>IFERROR(R52/mvkmPerTJ!V81,"")</f>
        <v/>
      </c>
      <c r="S148" t="str">
        <f>IFERROR(S52/mvkmPerTJ!W81,"")</f>
        <v/>
      </c>
      <c r="T148" t="str">
        <f>IFERROR(T52/mvkmPerTJ!X81,"")</f>
        <v/>
      </c>
      <c r="U148" t="str">
        <f>IFERROR(U52/mvkmPerTJ!Y81,"")</f>
        <v/>
      </c>
      <c r="V148" t="str">
        <f>IFERROR(V52/mvkmPerTJ!Z81,"")</f>
        <v/>
      </c>
      <c r="W148" t="str">
        <f>IFERROR(W52/mvkmPerTJ!AA81,"")</f>
        <v/>
      </c>
      <c r="X148" t="str">
        <f>IFERROR(X52/mvkmPerTJ!AB81,"")</f>
        <v/>
      </c>
      <c r="Y148" t="str">
        <f>IFERROR(Y52/mvkmPerTJ!AC81,"")</f>
        <v/>
      </c>
      <c r="Z148" t="str">
        <f>IFERROR(Z52/mvkmPerTJ!AD81,"")</f>
        <v/>
      </c>
      <c r="AA148" t="str">
        <f>IFERROR(AA52/mvkmPerTJ!AE81,"")</f>
        <v/>
      </c>
      <c r="AB148" t="str">
        <f>IFERROR(AB52/mvkmPerTJ!AF81,"")</f>
        <v/>
      </c>
      <c r="AC148" t="str">
        <f>IFERROR(AC52/mvkmPerTJ!AG81,"")</f>
        <v/>
      </c>
      <c r="AD148" t="str">
        <f>IFERROR(AD52/mvkmPerTJ!AH81,"")</f>
        <v/>
      </c>
      <c r="AE148" t="str">
        <f>IFERROR(AE52/mvkmPerTJ!AI81,"")</f>
        <v/>
      </c>
      <c r="AF148" t="str">
        <f>IFERROR(AF52/mvkmPerTJ!AJ81,"")</f>
        <v/>
      </c>
      <c r="AG148" t="str">
        <f>IFERROR(AG52/mvkmPerTJ!AK81,"")</f>
        <v/>
      </c>
      <c r="AH148" t="str">
        <f>IFERROR(AH52/mvkmPerTJ!AL81,"")</f>
        <v/>
      </c>
      <c r="AI148">
        <f>IFERROR(AI52/mvkmPerTJ!AM81,"")</f>
        <v>8.8957199999999986E-2</v>
      </c>
      <c r="AJ148" t="str">
        <f>IFERROR(AJ52/mvkmPerTJ!AN81,"")</f>
        <v/>
      </c>
      <c r="AK148" t="str">
        <f>IFERROR(AK52/mvkmPerTJ!AO81,"")</f>
        <v/>
      </c>
      <c r="AL148" t="str">
        <f>IFERROR(AL52/mvkmPerTJ!AP81,"")</f>
        <v/>
      </c>
      <c r="AM148" t="str">
        <f>IFERROR(AM52/mvkmPerTJ!AQ81,"")</f>
        <v/>
      </c>
      <c r="AN148" t="str">
        <f>IFERROR(AN52/mvkmPerTJ!AR81,"")</f>
        <v/>
      </c>
    </row>
    <row r="149" spans="1:40">
      <c r="A149" t="str">
        <f t="shared" si="9"/>
        <v>TRA_Bus_Lpg_Urb</v>
      </c>
      <c r="B149" t="str">
        <f t="shared" si="9"/>
        <v>TRALPG</v>
      </c>
      <c r="C149" t="str">
        <f t="shared" si="9"/>
        <v>TBus</v>
      </c>
      <c r="D149" t="str">
        <f>IFERROR(D53/mvkmPerTJ!H82,"")</f>
        <v/>
      </c>
      <c r="E149" t="str">
        <f>IFERROR(E53/mvkmPerTJ!I82,"")</f>
        <v/>
      </c>
      <c r="F149" t="str">
        <f>IFERROR(F53/mvkmPerTJ!J82,"")</f>
        <v/>
      </c>
      <c r="G149" t="str">
        <f>IFERROR(G53/mvkmPerTJ!K82,"")</f>
        <v/>
      </c>
      <c r="H149" t="str">
        <f>IFERROR(H53/mvkmPerTJ!L82,"")</f>
        <v/>
      </c>
      <c r="I149" t="str">
        <f>IFERROR(I53/mvkmPerTJ!M82,"")</f>
        <v/>
      </c>
      <c r="J149" t="str">
        <f>IFERROR(J53/mvkmPerTJ!N82,"")</f>
        <v/>
      </c>
      <c r="K149" t="str">
        <f>IFERROR(K53/mvkmPerTJ!O82,"")</f>
        <v/>
      </c>
      <c r="L149" t="str">
        <f>IFERROR(L53/mvkmPerTJ!P82,"")</f>
        <v/>
      </c>
      <c r="M149" t="str">
        <f>IFERROR(M53/mvkmPerTJ!Q82,"")</f>
        <v/>
      </c>
      <c r="N149" t="str">
        <f>IFERROR(N53/mvkmPerTJ!R82,"")</f>
        <v/>
      </c>
      <c r="O149" t="str">
        <f>IFERROR(O53/mvkmPerTJ!S82,"")</f>
        <v/>
      </c>
      <c r="P149" t="str">
        <f>IFERROR(P53/mvkmPerTJ!T82,"")</f>
        <v/>
      </c>
      <c r="Q149" t="str">
        <f>IFERROR(Q53/mvkmPerTJ!U82,"")</f>
        <v/>
      </c>
      <c r="R149" t="str">
        <f>IFERROR(R53/mvkmPerTJ!V82,"")</f>
        <v/>
      </c>
      <c r="S149" t="str">
        <f>IFERROR(S53/mvkmPerTJ!W82,"")</f>
        <v/>
      </c>
      <c r="T149" t="str">
        <f>IFERROR(T53/mvkmPerTJ!X82,"")</f>
        <v/>
      </c>
      <c r="U149" t="str">
        <f>IFERROR(U53/mvkmPerTJ!Y82,"")</f>
        <v/>
      </c>
      <c r="V149" t="str">
        <f>IFERROR(V53/mvkmPerTJ!Z82,"")</f>
        <v/>
      </c>
      <c r="W149" t="str">
        <f>IFERROR(W53/mvkmPerTJ!AA82,"")</f>
        <v/>
      </c>
      <c r="X149">
        <f>IFERROR(X53/mvkmPerTJ!AB82,"")</f>
        <v>6.7518099504469088E-3</v>
      </c>
      <c r="Y149" t="str">
        <f>IFERROR(Y53/mvkmPerTJ!AC82,"")</f>
        <v/>
      </c>
      <c r="Z149" t="str">
        <f>IFERROR(Z53/mvkmPerTJ!AD82,"")</f>
        <v/>
      </c>
      <c r="AA149">
        <f>IFERROR(AA53/mvkmPerTJ!AE82,"")</f>
        <v>4.7918800000000004E-2</v>
      </c>
      <c r="AB149" t="str">
        <f>IFERROR(AB53/mvkmPerTJ!AF82,"")</f>
        <v/>
      </c>
      <c r="AC149">
        <f>IFERROR(AC53/mvkmPerTJ!AG82,"")</f>
        <v>0.27365470000000003</v>
      </c>
      <c r="AD149">
        <f>IFERROR(AD53/mvkmPerTJ!AH82,"")</f>
        <v>1.4167971431168888E-3</v>
      </c>
      <c r="AE149" t="str">
        <f>IFERROR(AE53/mvkmPerTJ!AI82,"")</f>
        <v/>
      </c>
      <c r="AF149" t="str">
        <f>IFERROR(AF53/mvkmPerTJ!AJ82,"")</f>
        <v/>
      </c>
      <c r="AG149" t="str">
        <f>IFERROR(AG53/mvkmPerTJ!AK82,"")</f>
        <v/>
      </c>
      <c r="AH149" t="str">
        <f>IFERROR(AH53/mvkmPerTJ!AL82,"")</f>
        <v/>
      </c>
      <c r="AI149">
        <f>IFERROR(AI53/mvkmPerTJ!AM82,"")</f>
        <v>0.39145014285714286</v>
      </c>
      <c r="AJ149" t="str">
        <f>IFERROR(AJ53/mvkmPerTJ!AN82,"")</f>
        <v/>
      </c>
      <c r="AK149" t="str">
        <f>IFERROR(AK53/mvkmPerTJ!AO82,"")</f>
        <v/>
      </c>
      <c r="AL149" t="str">
        <f>IFERROR(AL53/mvkmPerTJ!AP82,"")</f>
        <v/>
      </c>
      <c r="AM149" t="str">
        <f>IFERROR(AM53/mvkmPerTJ!AQ82,"")</f>
        <v/>
      </c>
      <c r="AN149" t="str">
        <f>IFERROR(AN53/mvkmPerTJ!AR82,"")</f>
        <v/>
      </c>
    </row>
    <row r="150" spans="1:40">
      <c r="A150" t="str">
        <f t="shared" si="9"/>
        <v>TRA_Car_Cng_Exe</v>
      </c>
      <c r="B150" t="str">
        <f t="shared" si="9"/>
        <v>TRAGAS</v>
      </c>
      <c r="C150" t="str">
        <f t="shared" si="9"/>
        <v>TCar</v>
      </c>
      <c r="D150" t="str">
        <f>IFERROR(D54/mvkmPerTJ!H83,"")</f>
        <v/>
      </c>
      <c r="E150" t="str">
        <f>IFERROR(E54/mvkmPerTJ!I83,"")</f>
        <v/>
      </c>
      <c r="F150" t="str">
        <f>IFERROR(F54/mvkmPerTJ!J83,"")</f>
        <v/>
      </c>
      <c r="G150">
        <f>IFERROR(G54/mvkmPerTJ!K83,"")</f>
        <v>4.1560714285714291E-2</v>
      </c>
      <c r="H150" t="str">
        <f>IFERROR(H54/mvkmPerTJ!L83,"")</f>
        <v/>
      </c>
      <c r="I150" t="str">
        <f>IFERROR(I54/mvkmPerTJ!M83,"")</f>
        <v/>
      </c>
      <c r="J150">
        <f>IFERROR(J54/mvkmPerTJ!N83,"")</f>
        <v>0.80430868571428582</v>
      </c>
      <c r="K150" t="str">
        <f>IFERROR(K54/mvkmPerTJ!O83,"")</f>
        <v/>
      </c>
      <c r="L150" t="str">
        <f>IFERROR(L54/mvkmPerTJ!P83,"")</f>
        <v/>
      </c>
      <c r="M150" t="str">
        <f>IFERROR(M54/mvkmPerTJ!Q83,"")</f>
        <v/>
      </c>
      <c r="N150" t="str">
        <f>IFERROR(N54/mvkmPerTJ!R83,"")</f>
        <v/>
      </c>
      <c r="O150" t="str">
        <f>IFERROR(O54/mvkmPerTJ!S83,"")</f>
        <v/>
      </c>
      <c r="P150" t="str">
        <f>IFERROR(P54/mvkmPerTJ!T83,"")</f>
        <v/>
      </c>
      <c r="Q150" t="str">
        <f>IFERROR(Q54/mvkmPerTJ!U83,"")</f>
        <v/>
      </c>
      <c r="R150" t="str">
        <f>IFERROR(R54/mvkmPerTJ!V83,"")</f>
        <v/>
      </c>
      <c r="S150" t="str">
        <f>IFERROR(S54/mvkmPerTJ!W83,"")</f>
        <v/>
      </c>
      <c r="T150" t="str">
        <f>IFERROR(T54/mvkmPerTJ!X83,"")</f>
        <v/>
      </c>
      <c r="U150">
        <f>IFERROR(U54/mvkmPerTJ!Y83,"")</f>
        <v>3.3599942142857144</v>
      </c>
      <c r="V150" t="str">
        <f>IFERROR(V54/mvkmPerTJ!Z83,"")</f>
        <v/>
      </c>
      <c r="W150" t="str">
        <f>IFERROR(W54/mvkmPerTJ!AA83,"")</f>
        <v/>
      </c>
      <c r="X150" t="str">
        <f>IFERROR(X54/mvkmPerTJ!AB83,"")</f>
        <v/>
      </c>
      <c r="Y150" t="str">
        <f>IFERROR(Y54/mvkmPerTJ!AC83,"")</f>
        <v/>
      </c>
      <c r="Z150" t="str">
        <f>IFERROR(Z54/mvkmPerTJ!AD83,"")</f>
        <v/>
      </c>
      <c r="AA150">
        <f>IFERROR(AA54/mvkmPerTJ!AE83,"")</f>
        <v>2.2778057142857143E-3</v>
      </c>
      <c r="AB150" t="str">
        <f>IFERROR(AB54/mvkmPerTJ!AF83,"")</f>
        <v/>
      </c>
      <c r="AC150" t="str">
        <f>IFERROR(AC54/mvkmPerTJ!AG83,"")</f>
        <v/>
      </c>
      <c r="AD150" t="str">
        <f>IFERROR(AD54/mvkmPerTJ!AH83,"")</f>
        <v/>
      </c>
      <c r="AE150" t="str">
        <f>IFERROR(AE54/mvkmPerTJ!AI83,"")</f>
        <v/>
      </c>
      <c r="AF150">
        <f>IFERROR(AF54/mvkmPerTJ!AJ83,"")</f>
        <v>3.5961061714285709E-2</v>
      </c>
      <c r="AG150" t="str">
        <f>IFERROR(AG54/mvkmPerTJ!AK83,"")</f>
        <v/>
      </c>
      <c r="AH150" t="str">
        <f>IFERROR(AH54/mvkmPerTJ!AL83,"")</f>
        <v/>
      </c>
      <c r="AI150" t="str">
        <f>IFERROR(AI54/mvkmPerTJ!AM83,"")</f>
        <v/>
      </c>
      <c r="AJ150" t="str">
        <f>IFERROR(AJ54/mvkmPerTJ!AN83,"")</f>
        <v/>
      </c>
      <c r="AK150" t="str">
        <f>IFERROR(AK54/mvkmPerTJ!AO83,"")</f>
        <v/>
      </c>
      <c r="AL150" t="str">
        <f>IFERROR(AL54/mvkmPerTJ!AP83,"")</f>
        <v/>
      </c>
      <c r="AM150">
        <f>IFERROR(AM54/mvkmPerTJ!AQ83,"")</f>
        <v>3.6495825580688382E-2</v>
      </c>
      <c r="AN150" t="str">
        <f>IFERROR(AN54/mvkmPerTJ!AR83,"")</f>
        <v/>
      </c>
    </row>
    <row r="151" spans="1:40">
      <c r="A151" t="str">
        <f t="shared" si="9"/>
        <v>TRA_Car_Cng_Lom</v>
      </c>
      <c r="B151" t="str">
        <f t="shared" si="9"/>
        <v>TRAGAS</v>
      </c>
      <c r="C151" t="str">
        <f t="shared" si="9"/>
        <v>TCar</v>
      </c>
      <c r="D151" t="str">
        <f>IFERROR(D55/mvkmPerTJ!H84,"")</f>
        <v/>
      </c>
      <c r="E151" t="str">
        <f>IFERROR(E55/mvkmPerTJ!I84,"")</f>
        <v/>
      </c>
      <c r="F151" t="str">
        <f>IFERROR(F55/mvkmPerTJ!J84,"")</f>
        <v/>
      </c>
      <c r="G151">
        <f>IFERROR(G55/mvkmPerTJ!K84,"")</f>
        <v>0.10805785714285715</v>
      </c>
      <c r="H151" t="str">
        <f>IFERROR(H55/mvkmPerTJ!L84,"")</f>
        <v/>
      </c>
      <c r="I151" t="str">
        <f>IFERROR(I55/mvkmPerTJ!M84,"")</f>
        <v/>
      </c>
      <c r="J151">
        <f>IFERROR(J55/mvkmPerTJ!N84,"")</f>
        <v>2.0356586000000005</v>
      </c>
      <c r="K151" t="str">
        <f>IFERROR(K55/mvkmPerTJ!O84,"")</f>
        <v/>
      </c>
      <c r="L151" t="str">
        <f>IFERROR(L55/mvkmPerTJ!P84,"")</f>
        <v/>
      </c>
      <c r="M151" t="str">
        <f>IFERROR(M55/mvkmPerTJ!Q84,"")</f>
        <v/>
      </c>
      <c r="N151" t="str">
        <f>IFERROR(N55/mvkmPerTJ!R84,"")</f>
        <v/>
      </c>
      <c r="O151" t="str">
        <f>IFERROR(O55/mvkmPerTJ!S84,"")</f>
        <v/>
      </c>
      <c r="P151" t="str">
        <f>IFERROR(P55/mvkmPerTJ!T84,"")</f>
        <v/>
      </c>
      <c r="Q151" t="str">
        <f>IFERROR(Q55/mvkmPerTJ!U84,"")</f>
        <v/>
      </c>
      <c r="R151" t="str">
        <f>IFERROR(R55/mvkmPerTJ!V84,"")</f>
        <v/>
      </c>
      <c r="S151" t="str">
        <f>IFERROR(S55/mvkmPerTJ!W84,"")</f>
        <v/>
      </c>
      <c r="T151" t="str">
        <f>IFERROR(T55/mvkmPerTJ!X84,"")</f>
        <v/>
      </c>
      <c r="U151">
        <f>IFERROR(U55/mvkmPerTJ!Y84,"")</f>
        <v>8.9108434114285728</v>
      </c>
      <c r="V151" t="str">
        <f>IFERROR(V55/mvkmPerTJ!Z84,"")</f>
        <v/>
      </c>
      <c r="W151" t="str">
        <f>IFERROR(W55/mvkmPerTJ!AA84,"")</f>
        <v/>
      </c>
      <c r="X151" t="str">
        <f>IFERROR(X55/mvkmPerTJ!AB84,"")</f>
        <v/>
      </c>
      <c r="Y151" t="str">
        <f>IFERROR(Y55/mvkmPerTJ!AC84,"")</f>
        <v/>
      </c>
      <c r="Z151" t="str">
        <f>IFERROR(Z55/mvkmPerTJ!AD84,"")</f>
        <v/>
      </c>
      <c r="AA151">
        <f>IFERROR(AA55/mvkmPerTJ!AE84,"")</f>
        <v>6.5420617142857148E-3</v>
      </c>
      <c r="AB151" t="str">
        <f>IFERROR(AB55/mvkmPerTJ!AF84,"")</f>
        <v/>
      </c>
      <c r="AC151" t="str">
        <f>IFERROR(AC55/mvkmPerTJ!AG84,"")</f>
        <v/>
      </c>
      <c r="AD151" t="str">
        <f>IFERROR(AD55/mvkmPerTJ!AH84,"")</f>
        <v/>
      </c>
      <c r="AE151" t="str">
        <f>IFERROR(AE55/mvkmPerTJ!AI84,"")</f>
        <v/>
      </c>
      <c r="AF151">
        <f>IFERROR(AF55/mvkmPerTJ!AJ84,"")</f>
        <v>0.13430888285714288</v>
      </c>
      <c r="AG151" t="str">
        <f>IFERROR(AG55/mvkmPerTJ!AK84,"")</f>
        <v/>
      </c>
      <c r="AH151" t="str">
        <f>IFERROR(AH55/mvkmPerTJ!AL84,"")</f>
        <v/>
      </c>
      <c r="AI151" t="str">
        <f>IFERROR(AI55/mvkmPerTJ!AM84,"")</f>
        <v/>
      </c>
      <c r="AJ151" t="str">
        <f>IFERROR(AJ55/mvkmPerTJ!AN84,"")</f>
        <v/>
      </c>
      <c r="AK151" t="str">
        <f>IFERROR(AK55/mvkmPerTJ!AO84,"")</f>
        <v/>
      </c>
      <c r="AL151" t="str">
        <f>IFERROR(AL55/mvkmPerTJ!AP84,"")</f>
        <v/>
      </c>
      <c r="AM151">
        <f>IFERROR(AM55/mvkmPerTJ!AQ84,"")</f>
        <v>9.6788436580524884E-2</v>
      </c>
      <c r="AN151" t="str">
        <f>IFERROR(AN55/mvkmPerTJ!AR84,"")</f>
        <v/>
      </c>
    </row>
    <row r="152" spans="1:40">
      <c r="A152" t="str">
        <f t="shared" si="9"/>
        <v>TRA_Car_Cng_Sma</v>
      </c>
      <c r="B152" t="str">
        <f t="shared" si="9"/>
        <v>TRAGAS</v>
      </c>
      <c r="C152" t="str">
        <f t="shared" si="9"/>
        <v>TCar</v>
      </c>
      <c r="D152" t="str">
        <f>IFERROR(D56/mvkmPerTJ!H85,"")</f>
        <v/>
      </c>
      <c r="E152" t="str">
        <f>IFERROR(E56/mvkmPerTJ!I85,"")</f>
        <v/>
      </c>
      <c r="F152" t="str">
        <f>IFERROR(F56/mvkmPerTJ!J85,"")</f>
        <v/>
      </c>
      <c r="G152">
        <f>IFERROR(G56/mvkmPerTJ!K85,"")</f>
        <v>0.10574892857142859</v>
      </c>
      <c r="H152" t="str">
        <f>IFERROR(H56/mvkmPerTJ!L85,"")</f>
        <v/>
      </c>
      <c r="I152" t="str">
        <f>IFERROR(I56/mvkmPerTJ!M85,"")</f>
        <v/>
      </c>
      <c r="J152">
        <f>IFERROR(J56/mvkmPerTJ!N85,"")</f>
        <v>1.9866941314285715</v>
      </c>
      <c r="K152" t="str">
        <f>IFERROR(K56/mvkmPerTJ!O85,"")</f>
        <v/>
      </c>
      <c r="L152" t="str">
        <f>IFERROR(L56/mvkmPerTJ!P85,"")</f>
        <v/>
      </c>
      <c r="M152" t="str">
        <f>IFERROR(M56/mvkmPerTJ!Q85,"")</f>
        <v/>
      </c>
      <c r="N152" t="str">
        <f>IFERROR(N56/mvkmPerTJ!R85,"")</f>
        <v/>
      </c>
      <c r="O152" t="str">
        <f>IFERROR(O56/mvkmPerTJ!S85,"")</f>
        <v/>
      </c>
      <c r="P152" t="str">
        <f>IFERROR(P56/mvkmPerTJ!T85,"")</f>
        <v/>
      </c>
      <c r="Q152" t="str">
        <f>IFERROR(Q56/mvkmPerTJ!U85,"")</f>
        <v/>
      </c>
      <c r="R152" t="str">
        <f>IFERROR(R56/mvkmPerTJ!V85,"")</f>
        <v/>
      </c>
      <c r="S152" t="str">
        <f>IFERROR(S56/mvkmPerTJ!W85,"")</f>
        <v/>
      </c>
      <c r="T152" t="str">
        <f>IFERROR(T56/mvkmPerTJ!X85,"")</f>
        <v/>
      </c>
      <c r="U152">
        <f>IFERROR(U56/mvkmPerTJ!Y85,"")</f>
        <v>10.662174137142859</v>
      </c>
      <c r="V152" t="str">
        <f>IFERROR(V56/mvkmPerTJ!Z85,"")</f>
        <v/>
      </c>
      <c r="W152" t="str">
        <f>IFERROR(W56/mvkmPerTJ!AA85,"")</f>
        <v/>
      </c>
      <c r="X152" t="str">
        <f>IFERROR(X56/mvkmPerTJ!AB85,"")</f>
        <v/>
      </c>
      <c r="Y152" t="str">
        <f>IFERROR(Y56/mvkmPerTJ!AC85,"")</f>
        <v/>
      </c>
      <c r="Z152" t="str">
        <f>IFERROR(Z56/mvkmPerTJ!AD85,"")</f>
        <v/>
      </c>
      <c r="AA152">
        <f>IFERROR(AA56/mvkmPerTJ!AE85,"")</f>
        <v>6.0741485714285726E-3</v>
      </c>
      <c r="AB152" t="str">
        <f>IFERROR(AB56/mvkmPerTJ!AF85,"")</f>
        <v/>
      </c>
      <c r="AC152" t="str">
        <f>IFERROR(AC56/mvkmPerTJ!AG85,"")</f>
        <v/>
      </c>
      <c r="AD152" t="str">
        <f>IFERROR(AD56/mvkmPerTJ!AH85,"")</f>
        <v/>
      </c>
      <c r="AE152" t="str">
        <f>IFERROR(AE56/mvkmPerTJ!AI85,"")</f>
        <v/>
      </c>
      <c r="AF152">
        <f>IFERROR(AF56/mvkmPerTJ!AJ85,"")</f>
        <v>0.13513346400000001</v>
      </c>
      <c r="AG152" t="str">
        <f>IFERROR(AG56/mvkmPerTJ!AK85,"")</f>
        <v/>
      </c>
      <c r="AH152" t="str">
        <f>IFERROR(AH56/mvkmPerTJ!AL85,"")</f>
        <v/>
      </c>
      <c r="AI152" t="str">
        <f>IFERROR(AI56/mvkmPerTJ!AM85,"")</f>
        <v/>
      </c>
      <c r="AJ152" t="str">
        <f>IFERROR(AJ56/mvkmPerTJ!AN85,"")</f>
        <v/>
      </c>
      <c r="AK152" t="str">
        <f>IFERROR(AK56/mvkmPerTJ!AO85,"")</f>
        <v/>
      </c>
      <c r="AL152" t="str">
        <f>IFERROR(AL56/mvkmPerTJ!AP85,"")</f>
        <v/>
      </c>
      <c r="AM152">
        <f>IFERROR(AM56/mvkmPerTJ!AQ85,"")</f>
        <v>0.11581116597333627</v>
      </c>
      <c r="AN152" t="str">
        <f>IFERROR(AN56/mvkmPerTJ!AR85,"")</f>
        <v/>
      </c>
    </row>
    <row r="153" spans="1:40">
      <c r="A153" t="str">
        <f t="shared" si="9"/>
        <v>TRA_Car_Cng_Upm</v>
      </c>
      <c r="B153" t="str">
        <f t="shared" si="9"/>
        <v>TRAGAS</v>
      </c>
      <c r="C153" t="str">
        <f t="shared" si="9"/>
        <v>TCar</v>
      </c>
      <c r="D153" t="str">
        <f>IFERROR(D57/mvkmPerTJ!H86,"")</f>
        <v/>
      </c>
      <c r="E153" t="str">
        <f>IFERROR(E57/mvkmPerTJ!I86,"")</f>
        <v/>
      </c>
      <c r="F153" t="str">
        <f>IFERROR(F57/mvkmPerTJ!J86,"")</f>
        <v/>
      </c>
      <c r="G153">
        <f>IFERROR(G57/mvkmPerTJ!K86,"")</f>
        <v>4.848750000000001E-2</v>
      </c>
      <c r="H153" t="str">
        <f>IFERROR(H57/mvkmPerTJ!L86,"")</f>
        <v/>
      </c>
      <c r="I153" t="str">
        <f>IFERROR(I57/mvkmPerTJ!M86,"")</f>
        <v/>
      </c>
      <c r="J153">
        <f>IFERROR(J57/mvkmPerTJ!N86,"")</f>
        <v>0.92658779428571458</v>
      </c>
      <c r="K153" t="str">
        <f>IFERROR(K57/mvkmPerTJ!O86,"")</f>
        <v/>
      </c>
      <c r="L153" t="str">
        <f>IFERROR(L57/mvkmPerTJ!P86,"")</f>
        <v/>
      </c>
      <c r="M153" t="str">
        <f>IFERROR(M57/mvkmPerTJ!Q86,"")</f>
        <v/>
      </c>
      <c r="N153" t="str">
        <f>IFERROR(N57/mvkmPerTJ!R86,"")</f>
        <v/>
      </c>
      <c r="O153" t="str">
        <f>IFERROR(O57/mvkmPerTJ!S86,"")</f>
        <v/>
      </c>
      <c r="P153" t="str">
        <f>IFERROR(P57/mvkmPerTJ!T86,"")</f>
        <v/>
      </c>
      <c r="Q153" t="str">
        <f>IFERROR(Q57/mvkmPerTJ!U86,"")</f>
        <v/>
      </c>
      <c r="R153" t="str">
        <f>IFERROR(R57/mvkmPerTJ!V86,"")</f>
        <v/>
      </c>
      <c r="S153" t="str">
        <f>IFERROR(S57/mvkmPerTJ!W86,"")</f>
        <v/>
      </c>
      <c r="T153" t="str">
        <f>IFERROR(T57/mvkmPerTJ!X86,"")</f>
        <v/>
      </c>
      <c r="U153">
        <f>IFERROR(U57/mvkmPerTJ!Y86,"")</f>
        <v>4.1282070428571433</v>
      </c>
      <c r="V153" t="str">
        <f>IFERROR(V57/mvkmPerTJ!Z86,"")</f>
        <v/>
      </c>
      <c r="W153" t="str">
        <f>IFERROR(W57/mvkmPerTJ!AA86,"")</f>
        <v/>
      </c>
      <c r="X153" t="str">
        <f>IFERROR(X57/mvkmPerTJ!AB86,"")</f>
        <v/>
      </c>
      <c r="Y153" t="str">
        <f>IFERROR(Y57/mvkmPerTJ!AC86,"")</f>
        <v/>
      </c>
      <c r="Z153" t="str">
        <f>IFERROR(Z57/mvkmPerTJ!AD86,"")</f>
        <v/>
      </c>
      <c r="AA153">
        <f>IFERROR(AA57/mvkmPerTJ!AE86,"")</f>
        <v>3.4543671428571435E-3</v>
      </c>
      <c r="AB153" t="str">
        <f>IFERROR(AB57/mvkmPerTJ!AF86,"")</f>
        <v/>
      </c>
      <c r="AC153" t="str">
        <f>IFERROR(AC57/mvkmPerTJ!AG86,"")</f>
        <v/>
      </c>
      <c r="AD153" t="str">
        <f>IFERROR(AD57/mvkmPerTJ!AH86,"")</f>
        <v/>
      </c>
      <c r="AE153" t="str">
        <f>IFERROR(AE57/mvkmPerTJ!AI86,"")</f>
        <v/>
      </c>
      <c r="AF153">
        <f>IFERROR(AF57/mvkmPerTJ!AJ86,"")</f>
        <v>7.4327127428571449E-2</v>
      </c>
      <c r="AG153" t="str">
        <f>IFERROR(AG57/mvkmPerTJ!AK86,"")</f>
        <v/>
      </c>
      <c r="AH153" t="str">
        <f>IFERROR(AH57/mvkmPerTJ!AL86,"")</f>
        <v/>
      </c>
      <c r="AI153" t="str">
        <f>IFERROR(AI57/mvkmPerTJ!AM86,"")</f>
        <v/>
      </c>
      <c r="AJ153" t="str">
        <f>IFERROR(AJ57/mvkmPerTJ!AN86,"")</f>
        <v/>
      </c>
      <c r="AK153" t="str">
        <f>IFERROR(AK57/mvkmPerTJ!AO86,"")</f>
        <v/>
      </c>
      <c r="AL153" t="str">
        <f>IFERROR(AL57/mvkmPerTJ!AP86,"")</f>
        <v/>
      </c>
      <c r="AM153">
        <f>IFERROR(AM57/mvkmPerTJ!AQ86,"")</f>
        <v>4.484005465143704E-2</v>
      </c>
      <c r="AN153" t="str">
        <f>IFERROR(AN57/mvkmPerTJ!AR86,"")</f>
        <v/>
      </c>
    </row>
    <row r="154" spans="1:40">
      <c r="A154" t="str">
        <f t="shared" si="9"/>
        <v>TRA_Car_Dis_Exe</v>
      </c>
      <c r="B154" t="str">
        <f t="shared" si="9"/>
        <v>TRADST</v>
      </c>
      <c r="C154" t="str">
        <f t="shared" si="9"/>
        <v>TCar</v>
      </c>
      <c r="D154">
        <f>IFERROR(D58/mvkmPerTJ!H87,"")</f>
        <v>45.569082881249997</v>
      </c>
      <c r="E154">
        <f>IFERROR(E58/mvkmPerTJ!I87,"")</f>
        <v>37.676841106666672</v>
      </c>
      <c r="F154">
        <f>IFERROR(F58/mvkmPerTJ!J87,"")</f>
        <v>8.192340427586208</v>
      </c>
      <c r="G154">
        <f>IFERROR(G58/mvkmPerTJ!K87,"")</f>
        <v>16.538676573333337</v>
      </c>
      <c r="H154">
        <f>IFERROR(H58/mvkmPerTJ!L87,"")</f>
        <v>2.0080630741935486</v>
      </c>
      <c r="I154">
        <f>IFERROR(I58/mvkmPerTJ!M87,"")</f>
        <v>13.819560778125</v>
      </c>
      <c r="J154">
        <f>IFERROR(J58/mvkmPerTJ!N87,"")</f>
        <v>268.22349754687502</v>
      </c>
      <c r="K154">
        <f>IFERROR(K58/mvkmPerTJ!O87,"")</f>
        <v>8.8890310882352939</v>
      </c>
      <c r="L154">
        <f>IFERROR(L58/mvkmPerTJ!P87,"")</f>
        <v>3.4958120727272735</v>
      </c>
      <c r="M154">
        <f>IFERROR(M58/mvkmPerTJ!Q87,"")</f>
        <v>105.44820189999999</v>
      </c>
      <c r="N154">
        <f>IFERROR(N58/mvkmPerTJ!R87,"")</f>
        <v>17.004201500000001</v>
      </c>
      <c r="O154">
        <f>IFERROR(O58/mvkmPerTJ!S87,"")</f>
        <v>162.81115496875</v>
      </c>
      <c r="P154">
        <f>IFERROR(P58/mvkmPerTJ!T87,"")</f>
        <v>3.2226366799999995</v>
      </c>
      <c r="Q154">
        <f>IFERROR(Q58/mvkmPerTJ!U87,"")</f>
        <v>4.8744481500000001</v>
      </c>
      <c r="R154">
        <f>IFERROR(R58/mvkmPerTJ!V87,"")</f>
        <v>9.0630051142857155</v>
      </c>
      <c r="S154">
        <f>IFERROR(S58/mvkmPerTJ!W87,"")</f>
        <v>8.2270304000000003</v>
      </c>
      <c r="T154">
        <f>IFERROR(T58/mvkmPerTJ!X87,"")</f>
        <v>0.81674305294117655</v>
      </c>
      <c r="U154">
        <f>IFERROR(U58/mvkmPerTJ!Y87,"")</f>
        <v>123.45949901249999</v>
      </c>
      <c r="V154">
        <f>IFERROR(V58/mvkmPerTJ!Z87,"")</f>
        <v>4.1113861430303027</v>
      </c>
      <c r="W154">
        <f>IFERROR(W58/mvkmPerTJ!AA87,"")</f>
        <v>13.102083200000001</v>
      </c>
      <c r="X154">
        <f>IFERROR(X58/mvkmPerTJ!AB87,"")</f>
        <v>5.4078920999999998</v>
      </c>
      <c r="Y154">
        <f>IFERROR(Y58/mvkmPerTJ!AC87,"")</f>
        <v>1.5877074193548388</v>
      </c>
      <c r="Z154">
        <f>IFERROR(Z58/mvkmPerTJ!AD87,"")</f>
        <v>7.8060055294117636E-2</v>
      </c>
      <c r="AA154">
        <f>IFERROR(AA58/mvkmPerTJ!AE87,"")</f>
        <v>43.177638867857141</v>
      </c>
      <c r="AB154">
        <f>IFERROR(AB58/mvkmPerTJ!AF87,"")</f>
        <v>14.950550454545452</v>
      </c>
      <c r="AC154">
        <f>IFERROR(AC58/mvkmPerTJ!AG87,"")</f>
        <v>27.403227514285714</v>
      </c>
      <c r="AD154">
        <f>IFERROR(AD58/mvkmPerTJ!AH87,"")</f>
        <v>21.840286105263154</v>
      </c>
      <c r="AE154">
        <f>IFERROR(AE58/mvkmPerTJ!AI87,"")</f>
        <v>11.070189234482759</v>
      </c>
      <c r="AF154">
        <f>IFERROR(AF58/mvkmPerTJ!AJ87,"")</f>
        <v>31.256408647058826</v>
      </c>
      <c r="AG154">
        <f>IFERROR(AG58/mvkmPerTJ!AK87,"")</f>
        <v>5.4256114062499998</v>
      </c>
      <c r="AH154">
        <f>IFERROR(AH58/mvkmPerTJ!AL87,"")</f>
        <v>2.8940791764705884</v>
      </c>
      <c r="AI154">
        <f>IFERROR(AI58/mvkmPerTJ!AM87,"")</f>
        <v>119.8598496969697</v>
      </c>
      <c r="AJ154">
        <f>IFERROR(AJ58/mvkmPerTJ!AN87,"")</f>
        <v>0.73295166112221466</v>
      </c>
      <c r="AK154">
        <f>IFERROR(AK58/mvkmPerTJ!AO87,"")</f>
        <v>3.6419199157066449</v>
      </c>
      <c r="AL154">
        <f>IFERROR(AL58/mvkmPerTJ!AP87,"")</f>
        <v>0.20546185203347023</v>
      </c>
      <c r="AM154">
        <f>IFERROR(AM58/mvkmPerTJ!AQ87,"")</f>
        <v>4.525544192418832</v>
      </c>
      <c r="AN154">
        <f>IFERROR(AN58/mvkmPerTJ!AR87,"")</f>
        <v>0.987638825529915</v>
      </c>
    </row>
    <row r="155" spans="1:40">
      <c r="A155" t="str">
        <f t="shared" si="9"/>
        <v>TRA_Car_Dis_Lom</v>
      </c>
      <c r="B155" t="str">
        <f t="shared" si="9"/>
        <v>TRADST</v>
      </c>
      <c r="C155" t="str">
        <f t="shared" si="9"/>
        <v>TCar</v>
      </c>
      <c r="D155">
        <f>IFERROR(D59/mvkmPerTJ!H88,"")</f>
        <v>44.189728048076923</v>
      </c>
      <c r="E155">
        <f>IFERROR(E59/mvkmPerTJ!I88,"")</f>
        <v>51.508272378846165</v>
      </c>
      <c r="F155">
        <f>IFERROR(F59/mvkmPerTJ!J88,"")</f>
        <v>7.4442579411764722</v>
      </c>
      <c r="G155">
        <f>IFERROR(G59/mvkmPerTJ!K88,"")</f>
        <v>6.655739047058824</v>
      </c>
      <c r="H155">
        <f>IFERROR(H59/mvkmPerTJ!L88,"")</f>
        <v>0.24761789387755107</v>
      </c>
      <c r="I155">
        <f>IFERROR(I59/mvkmPerTJ!M88,"")</f>
        <v>14.148092230188682</v>
      </c>
      <c r="J155">
        <f>IFERROR(J59/mvkmPerTJ!N88,"")</f>
        <v>144.21366484615382</v>
      </c>
      <c r="K155">
        <f>IFERROR(K59/mvkmPerTJ!O88,"")</f>
        <v>10.09983497586207</v>
      </c>
      <c r="L155">
        <f>IFERROR(L59/mvkmPerTJ!P88,"")</f>
        <v>0.95684501851851855</v>
      </c>
      <c r="M155">
        <f>IFERROR(M59/mvkmPerTJ!Q88,"")</f>
        <v>142.12646788846158</v>
      </c>
      <c r="N155">
        <f>IFERROR(N59/mvkmPerTJ!R88,"")</f>
        <v>6.041861823076923</v>
      </c>
      <c r="O155">
        <f>IFERROR(O59/mvkmPerTJ!S88,"")</f>
        <v>220.4197899773585</v>
      </c>
      <c r="P155">
        <f>IFERROR(P59/mvkmPerTJ!T88,"")</f>
        <v>1.8419633166666665</v>
      </c>
      <c r="Q155">
        <f>IFERROR(Q59/mvkmPerTJ!U88,"")</f>
        <v>6.2569923000000003</v>
      </c>
      <c r="R155">
        <f>IFERROR(R59/mvkmPerTJ!V88,"")</f>
        <v>8.7136224910714279</v>
      </c>
      <c r="S155">
        <f>IFERROR(S59/mvkmPerTJ!W88,"")</f>
        <v>6.8395587749999986</v>
      </c>
      <c r="T155">
        <f>IFERROR(T59/mvkmPerTJ!X88,"")</f>
        <v>0.28229578181818177</v>
      </c>
      <c r="U155">
        <f>IFERROR(U59/mvkmPerTJ!Y88,"")</f>
        <v>134.60423488909092</v>
      </c>
      <c r="V155">
        <f>IFERROR(V59/mvkmPerTJ!Z88,"")</f>
        <v>1.8937433794117646</v>
      </c>
      <c r="W155">
        <f>IFERROR(W59/mvkmPerTJ!AA88,"")</f>
        <v>8.5706512269230792</v>
      </c>
      <c r="X155">
        <f>IFERROR(X59/mvkmPerTJ!AB88,"")</f>
        <v>1.5031501851851852</v>
      </c>
      <c r="Y155">
        <f>IFERROR(Y59/mvkmPerTJ!AC88,"")</f>
        <v>1.2234230769230767</v>
      </c>
      <c r="Z155">
        <f>IFERROR(Z59/mvkmPerTJ!AD88,"")</f>
        <v>0.15984137518518518</v>
      </c>
      <c r="AA155">
        <f>IFERROR(AA59/mvkmPerTJ!AE88,"")</f>
        <v>25.088321094117649</v>
      </c>
      <c r="AB155">
        <f>IFERROR(AB59/mvkmPerTJ!AF88,"")</f>
        <v>8.9780552923076922</v>
      </c>
      <c r="AC155">
        <f>IFERROR(AC59/mvkmPerTJ!AG88,"")</f>
        <v>34.882333962264148</v>
      </c>
      <c r="AD155">
        <f>IFERROR(AD59/mvkmPerTJ!AH88,"")</f>
        <v>25.568239926923074</v>
      </c>
      <c r="AE155">
        <f>IFERROR(AE59/mvkmPerTJ!AI88,"")</f>
        <v>9.1517417671428589</v>
      </c>
      <c r="AF155">
        <f>IFERROR(AF59/mvkmPerTJ!AJ88,"")</f>
        <v>9.7971081962962963</v>
      </c>
      <c r="AG155">
        <f>IFERROR(AG59/mvkmPerTJ!AK88,"")</f>
        <v>5.9471490905660378</v>
      </c>
      <c r="AH155">
        <f>IFERROR(AH59/mvkmPerTJ!AL88,"")</f>
        <v>3.0058490000000004</v>
      </c>
      <c r="AI155">
        <f>IFERROR(AI59/mvkmPerTJ!AM88,"")</f>
        <v>75.232470035593224</v>
      </c>
      <c r="AJ155">
        <f>IFERROR(AJ59/mvkmPerTJ!AN88,"")</f>
        <v>0.41893337870064129</v>
      </c>
      <c r="AK155">
        <f>IFERROR(AK59/mvkmPerTJ!AO88,"")</f>
        <v>4.6748809646878957</v>
      </c>
      <c r="AL155">
        <f>IFERROR(AL59/mvkmPerTJ!AP88,"")</f>
        <v>0.11743588620112358</v>
      </c>
      <c r="AM155">
        <f>IFERROR(AM59/mvkmPerTJ!AQ88,"")</f>
        <v>5.8091283964676803</v>
      </c>
      <c r="AN155">
        <f>IFERROR(AN59/mvkmPerTJ!AR88,"")</f>
        <v>1.2677637214218229</v>
      </c>
    </row>
    <row r="156" spans="1:40">
      <c r="A156" t="str">
        <f t="shared" si="9"/>
        <v>TRA_Car_Dis_Sma</v>
      </c>
      <c r="B156" t="str">
        <f t="shared" si="9"/>
        <v>TRADST</v>
      </c>
      <c r="C156" t="str">
        <f t="shared" si="9"/>
        <v>TCar</v>
      </c>
      <c r="D156">
        <f>IFERROR(D60/mvkmPerTJ!H89,"")</f>
        <v>35.304762812500002</v>
      </c>
      <c r="E156">
        <f>IFERROR(E60/mvkmPerTJ!I89,"")</f>
        <v>37.935382333333337</v>
      </c>
      <c r="F156">
        <f>IFERROR(F60/mvkmPerTJ!J89,"")</f>
        <v>6.3872623724137947</v>
      </c>
      <c r="G156">
        <f>IFERROR(G60/mvkmPerTJ!K89,"")</f>
        <v>5.17596715</v>
      </c>
      <c r="H156">
        <f>IFERROR(H60/mvkmPerTJ!L89,"")</f>
        <v>0.19944870535714285</v>
      </c>
      <c r="I156">
        <f>IFERROR(I60/mvkmPerTJ!M89,"")</f>
        <v>11.265884686153848</v>
      </c>
      <c r="J156">
        <f>IFERROR(J60/mvkmPerTJ!N89,"")</f>
        <v>114.02193989062501</v>
      </c>
      <c r="K156">
        <f>IFERROR(K60/mvkmPerTJ!O89,"")</f>
        <v>7.5406615277777789</v>
      </c>
      <c r="L156">
        <f>IFERROR(L60/mvkmPerTJ!P89,"")</f>
        <v>0.79262765735294127</v>
      </c>
      <c r="M156">
        <f>IFERROR(M60/mvkmPerTJ!Q89,"")</f>
        <v>85.846772181538455</v>
      </c>
      <c r="N156">
        <f>IFERROR(N60/mvkmPerTJ!R89,"")</f>
        <v>5.254051667741936</v>
      </c>
      <c r="O156">
        <f>IFERROR(O60/mvkmPerTJ!S89,"")</f>
        <v>179.68135132656252</v>
      </c>
      <c r="P156">
        <f>IFERROR(P60/mvkmPerTJ!T89,"")</f>
        <v>0.83515119298245621</v>
      </c>
      <c r="Q156">
        <f>IFERROR(Q60/mvkmPerTJ!U89,"")</f>
        <v>4.9068384181818168</v>
      </c>
      <c r="R156">
        <f>IFERROR(R60/mvkmPerTJ!V89,"")</f>
        <v>6.8079197957142856</v>
      </c>
      <c r="S156">
        <f>IFERROR(S60/mvkmPerTJ!W89,"")</f>
        <v>2.599776597058824</v>
      </c>
      <c r="T156">
        <f>IFERROR(T60/mvkmPerTJ!X89,"")</f>
        <v>0.20886491408450708</v>
      </c>
      <c r="U156">
        <f>IFERROR(U60/mvkmPerTJ!Y89,"")</f>
        <v>121.26794841940298</v>
      </c>
      <c r="V156">
        <f>IFERROR(V60/mvkmPerTJ!Z89,"")</f>
        <v>1.4737390915624999</v>
      </c>
      <c r="W156">
        <f>IFERROR(W60/mvkmPerTJ!AA89,"")</f>
        <v>6.8874749079365056</v>
      </c>
      <c r="X156">
        <f>IFERROR(X60/mvkmPerTJ!AB89,"")</f>
        <v>1.3374702880597016</v>
      </c>
      <c r="Y156">
        <f>IFERROR(Y60/mvkmPerTJ!AC89,"")</f>
        <v>0.86642299402985079</v>
      </c>
      <c r="Z156">
        <f>IFERROR(Z60/mvkmPerTJ!AD89,"")</f>
        <v>0.13060713671641791</v>
      </c>
      <c r="AA156">
        <f>IFERROR(AA60/mvkmPerTJ!AE89,"")</f>
        <v>19.797204832258064</v>
      </c>
      <c r="AB156">
        <f>IFERROR(AB60/mvkmPerTJ!AF89,"")</f>
        <v>6.4564490571428568</v>
      </c>
      <c r="AC156">
        <f>IFERROR(AC60/mvkmPerTJ!AG89,"")</f>
        <v>25.83936459393939</v>
      </c>
      <c r="AD156">
        <f>IFERROR(AD60/mvkmPerTJ!AH89,"")</f>
        <v>20.287754831250002</v>
      </c>
      <c r="AE156">
        <f>IFERROR(AE60/mvkmPerTJ!AI89,"")</f>
        <v>7.6829764064912291</v>
      </c>
      <c r="AF156">
        <f>IFERROR(AF60/mvkmPerTJ!AJ89,"")</f>
        <v>8.0053386045454538</v>
      </c>
      <c r="AG156">
        <f>IFERROR(AG60/mvkmPerTJ!AK89,"")</f>
        <v>4.3703332787878786</v>
      </c>
      <c r="AH156">
        <f>IFERROR(AH60/mvkmPerTJ!AL89,"")</f>
        <v>2.3903467500000004</v>
      </c>
      <c r="AI156">
        <f>IFERROR(AI60/mvkmPerTJ!AM89,"")</f>
        <v>50.015700360810818</v>
      </c>
      <c r="AJ156">
        <f>IFERROR(AJ60/mvkmPerTJ!AN89,"")</f>
        <v>0.1899455368281511</v>
      </c>
      <c r="AK156">
        <f>IFERROR(AK60/mvkmPerTJ!AO89,"")</f>
        <v>3.6661201449708423</v>
      </c>
      <c r="AL156">
        <f>IFERROR(AL60/mvkmPerTJ!AP89,"")</f>
        <v>5.3245751189717597E-2</v>
      </c>
      <c r="AM156">
        <f>IFERROR(AM60/mvkmPerTJ!AQ89,"")</f>
        <v>4.5556160252807958</v>
      </c>
      <c r="AN156">
        <f>IFERROR(AN60/mvkmPerTJ!AR89,"")</f>
        <v>0.99420159642033656</v>
      </c>
    </row>
    <row r="157" spans="1:40">
      <c r="A157" t="str">
        <f t="shared" si="9"/>
        <v>TRA_Car_Dis_Upm</v>
      </c>
      <c r="B157" t="str">
        <f t="shared" si="9"/>
        <v>TRADST</v>
      </c>
      <c r="C157" t="str">
        <f t="shared" si="9"/>
        <v>TCar</v>
      </c>
      <c r="D157">
        <f>IFERROR(D61/mvkmPerTJ!H90,"")</f>
        <v>26.337216329999997</v>
      </c>
      <c r="E157">
        <f>IFERROR(E61/mvkmPerTJ!I90,"")</f>
        <v>28.412057310000005</v>
      </c>
      <c r="F157">
        <f>IFERROR(F61/mvkmPerTJ!J90,"")</f>
        <v>2.3117050133333334</v>
      </c>
      <c r="G157">
        <f>IFERROR(G61/mvkmPerTJ!K90,"")</f>
        <v>4.123062384615384</v>
      </c>
      <c r="H157">
        <f>IFERROR(H61/mvkmPerTJ!L90,"")</f>
        <v>0.13579859499999999</v>
      </c>
      <c r="I157">
        <f>IFERROR(I61/mvkmPerTJ!M90,"")</f>
        <v>8.2002505024390278</v>
      </c>
      <c r="J157">
        <f>IFERROR(J61/mvkmPerTJ!N90,"")</f>
        <v>85.96315503999999</v>
      </c>
      <c r="K157">
        <f>IFERROR(K61/mvkmPerTJ!O90,"")</f>
        <v>5.5822376333333334</v>
      </c>
      <c r="L157">
        <f>IFERROR(L61/mvkmPerTJ!P90,"")</f>
        <v>0.56740426666666677</v>
      </c>
      <c r="M157">
        <f>IFERROR(M61/mvkmPerTJ!Q90,"")</f>
        <v>67.404519682608694</v>
      </c>
      <c r="N157">
        <f>IFERROR(N61/mvkmPerTJ!R90,"")</f>
        <v>3.3727217650000001</v>
      </c>
      <c r="O157">
        <f>IFERROR(O61/mvkmPerTJ!S90,"")</f>
        <v>129.8000684195122</v>
      </c>
      <c r="P157">
        <f>IFERROR(P61/mvkmPerTJ!T90,"")</f>
        <v>1.1249741210526314</v>
      </c>
      <c r="Q157">
        <f>IFERROR(Q61/mvkmPerTJ!U90,"")</f>
        <v>3.7295391951219514</v>
      </c>
      <c r="R157">
        <f>IFERROR(R61/mvkmPerTJ!V90,"")</f>
        <v>4.9724933113636371</v>
      </c>
      <c r="S157">
        <f>IFERROR(S61/mvkmPerTJ!W90,"")</f>
        <v>6.5511590232558143</v>
      </c>
      <c r="T157">
        <f>IFERROR(T61/mvkmPerTJ!X90,"")</f>
        <v>0.17248626744186052</v>
      </c>
      <c r="U157">
        <f>IFERROR(U61/mvkmPerTJ!Y90,"")</f>
        <v>79.25194451860466</v>
      </c>
      <c r="V157">
        <f>IFERROR(V61/mvkmPerTJ!Z90,"")</f>
        <v>1.0826192167499999</v>
      </c>
      <c r="W157">
        <f>IFERROR(W61/mvkmPerTJ!AA90,"")</f>
        <v>5.5614387500000007</v>
      </c>
      <c r="X157">
        <f>IFERROR(X61/mvkmPerTJ!AB90,"")</f>
        <v>1.1067522439024393</v>
      </c>
      <c r="Y157">
        <f>IFERROR(Y61/mvkmPerTJ!AC90,"")</f>
        <v>0.71293649999999997</v>
      </c>
      <c r="Z157">
        <f>IFERROR(Z61/mvkmPerTJ!AD90,"")</f>
        <v>9.0197440232558143E-2</v>
      </c>
      <c r="AA157">
        <f>IFERROR(AA61/mvkmPerTJ!AE90,"")</f>
        <v>14.140926157499999</v>
      </c>
      <c r="AB157">
        <f>IFERROR(AB61/mvkmPerTJ!AF90,"")</f>
        <v>6.4200977999999997</v>
      </c>
      <c r="AC157">
        <f>IFERROR(AC61/mvkmPerTJ!AG90,"")</f>
        <v>19.474532050000001</v>
      </c>
      <c r="AD157">
        <f>IFERROR(AD61/mvkmPerTJ!AH90,"")</f>
        <v>13.548570027272728</v>
      </c>
      <c r="AE157">
        <f>IFERROR(AE61/mvkmPerTJ!AI90,"")</f>
        <v>5.1555316130769233</v>
      </c>
      <c r="AF157">
        <f>IFERROR(AF61/mvkmPerTJ!AJ90,"")</f>
        <v>5.7594972000000002</v>
      </c>
      <c r="AG157">
        <f>IFERROR(AG61/mvkmPerTJ!AK90,"")</f>
        <v>3.5115342000000003</v>
      </c>
      <c r="AH157">
        <f>IFERROR(AH61/mvkmPerTJ!AL90,"")</f>
        <v>1.7460817499999999</v>
      </c>
      <c r="AI157">
        <f>IFERROR(AI61/mvkmPerTJ!AM90,"")</f>
        <v>46.341989431111116</v>
      </c>
      <c r="AJ157">
        <f>IFERROR(AJ61/mvkmPerTJ!AN90,"")</f>
        <v>0.25586242962549216</v>
      </c>
      <c r="AK157">
        <f>IFERROR(AK61/mvkmPerTJ!AO90,"")</f>
        <v>2.7865068317781101</v>
      </c>
      <c r="AL157">
        <f>IFERROR(AL61/mvkmPerTJ!AP90,"")</f>
        <v>7.1723650337523925E-2</v>
      </c>
      <c r="AM157">
        <f>IFERROR(AM61/mvkmPerTJ!AQ90,"")</f>
        <v>3.4625856969844993</v>
      </c>
      <c r="AN157">
        <f>IFERROR(AN61/mvkmPerTJ!AR90,"")</f>
        <v>0.75566250723951767</v>
      </c>
    </row>
    <row r="158" spans="1:40">
      <c r="A158" t="str">
        <f t="shared" si="9"/>
        <v>TRA_Car_Fle_Fue_Exe</v>
      </c>
      <c r="B158" t="str">
        <f t="shared" si="9"/>
        <v>TRAGSLSP95</v>
      </c>
      <c r="C158" t="str">
        <f t="shared" si="9"/>
        <v>TCar</v>
      </c>
      <c r="D158" t="str">
        <f>IFERROR(D62/mvkmPerTJ!H91,"")</f>
        <v/>
      </c>
      <c r="E158" t="str">
        <f>IFERROR(E62/mvkmPerTJ!I91,"")</f>
        <v/>
      </c>
      <c r="F158" t="str">
        <f>IFERROR(F62/mvkmPerTJ!J91,"")</f>
        <v/>
      </c>
      <c r="G158">
        <f>IFERROR(G62/mvkmPerTJ!K91,"")</f>
        <v>2.5771726315789473E-2</v>
      </c>
      <c r="H158" t="str">
        <f>IFERROR(H62/mvkmPerTJ!L91,"")</f>
        <v/>
      </c>
      <c r="I158" t="str">
        <f>IFERROR(I62/mvkmPerTJ!M91,"")</f>
        <v/>
      </c>
      <c r="J158" t="str">
        <f>IFERROR(J62/mvkmPerTJ!N91,"")</f>
        <v/>
      </c>
      <c r="K158" t="str">
        <f>IFERROR(K62/mvkmPerTJ!O91,"")</f>
        <v/>
      </c>
      <c r="L158" t="str">
        <f>IFERROR(L62/mvkmPerTJ!P91,"")</f>
        <v/>
      </c>
      <c r="M158" t="str">
        <f>IFERROR(M62/mvkmPerTJ!Q91,"")</f>
        <v/>
      </c>
      <c r="N158" t="str">
        <f>IFERROR(N62/mvkmPerTJ!R91,"")</f>
        <v/>
      </c>
      <c r="O158" t="str">
        <f>IFERROR(O62/mvkmPerTJ!S91,"")</f>
        <v/>
      </c>
      <c r="P158" t="str">
        <f>IFERROR(P62/mvkmPerTJ!T91,"")</f>
        <v/>
      </c>
      <c r="Q158" t="str">
        <f>IFERROR(Q62/mvkmPerTJ!U91,"")</f>
        <v/>
      </c>
      <c r="R158" t="str">
        <f>IFERROR(R62/mvkmPerTJ!V91,"")</f>
        <v/>
      </c>
      <c r="S158" t="str">
        <f>IFERROR(S62/mvkmPerTJ!W91,"")</f>
        <v/>
      </c>
      <c r="T158" t="str">
        <f>IFERROR(T62/mvkmPerTJ!X91,"")</f>
        <v/>
      </c>
      <c r="U158" t="str">
        <f>IFERROR(U62/mvkmPerTJ!Y91,"")</f>
        <v/>
      </c>
      <c r="V158" t="str">
        <f>IFERROR(V62/mvkmPerTJ!Z91,"")</f>
        <v/>
      </c>
      <c r="W158" t="str">
        <f>IFERROR(W62/mvkmPerTJ!AA91,"")</f>
        <v/>
      </c>
      <c r="X158" t="str">
        <f>IFERROR(X62/mvkmPerTJ!AB91,"")</f>
        <v/>
      </c>
      <c r="Y158" t="str">
        <f>IFERROR(Y62/mvkmPerTJ!AC91,"")</f>
        <v/>
      </c>
      <c r="Z158" t="str">
        <f>IFERROR(Z62/mvkmPerTJ!AD91,"")</f>
        <v/>
      </c>
      <c r="AA158" t="str">
        <f>IFERROR(AA62/mvkmPerTJ!AE91,"")</f>
        <v/>
      </c>
      <c r="AB158" t="str">
        <f>IFERROR(AB62/mvkmPerTJ!AF91,"")</f>
        <v/>
      </c>
      <c r="AC158" t="str">
        <f>IFERROR(AC62/mvkmPerTJ!AG91,"")</f>
        <v/>
      </c>
      <c r="AD158" t="str">
        <f>IFERROR(AD62/mvkmPerTJ!AH91,"")</f>
        <v/>
      </c>
      <c r="AE158" t="str">
        <f>IFERROR(AE62/mvkmPerTJ!AI91,"")</f>
        <v/>
      </c>
      <c r="AF158">
        <f>IFERROR(AF62/mvkmPerTJ!AJ91,"")</f>
        <v>1.8442730222222226</v>
      </c>
      <c r="AG158" t="str">
        <f>IFERROR(AG62/mvkmPerTJ!AK91,"")</f>
        <v/>
      </c>
      <c r="AH158" t="str">
        <f>IFERROR(AH62/mvkmPerTJ!AL91,"")</f>
        <v/>
      </c>
      <c r="AI158" t="str">
        <f>IFERROR(AI62/mvkmPerTJ!AM91,"")</f>
        <v/>
      </c>
      <c r="AJ158" t="str">
        <f>IFERROR(AJ62/mvkmPerTJ!AN91,"")</f>
        <v/>
      </c>
      <c r="AK158" t="str">
        <f>IFERROR(AK62/mvkmPerTJ!AO91,"")</f>
        <v/>
      </c>
      <c r="AL158" t="str">
        <f>IFERROR(AL62/mvkmPerTJ!AP91,"")</f>
        <v/>
      </c>
      <c r="AM158" t="str">
        <f>IFERROR(AM62/mvkmPerTJ!AQ91,"")</f>
        <v/>
      </c>
      <c r="AN158" t="str">
        <f>IFERROR(AN62/mvkmPerTJ!AR91,"")</f>
        <v/>
      </c>
    </row>
    <row r="159" spans="1:40">
      <c r="A159" t="str">
        <f t="shared" si="9"/>
        <v>TRA_Car_Fle_Fue_Lom</v>
      </c>
      <c r="B159" t="str">
        <f t="shared" si="9"/>
        <v>TRAGSLSP95</v>
      </c>
      <c r="C159" t="str">
        <f t="shared" si="9"/>
        <v>TCar</v>
      </c>
      <c r="D159" t="str">
        <f>IFERROR(D63/mvkmPerTJ!H92,"")</f>
        <v/>
      </c>
      <c r="E159" t="str">
        <f>IFERROR(E63/mvkmPerTJ!I92,"")</f>
        <v/>
      </c>
      <c r="F159" t="str">
        <f>IFERROR(F63/mvkmPerTJ!J92,"")</f>
        <v/>
      </c>
      <c r="G159">
        <f>IFERROR(G63/mvkmPerTJ!K92,"")</f>
        <v>3.428842702702703E-2</v>
      </c>
      <c r="H159" t="str">
        <f>IFERROR(H63/mvkmPerTJ!L92,"")</f>
        <v/>
      </c>
      <c r="I159" t="str">
        <f>IFERROR(I63/mvkmPerTJ!M92,"")</f>
        <v/>
      </c>
      <c r="J159" t="str">
        <f>IFERROR(J63/mvkmPerTJ!N92,"")</f>
        <v/>
      </c>
      <c r="K159" t="str">
        <f>IFERROR(K63/mvkmPerTJ!O92,"")</f>
        <v/>
      </c>
      <c r="L159" t="str">
        <f>IFERROR(L63/mvkmPerTJ!P92,"")</f>
        <v/>
      </c>
      <c r="M159" t="str">
        <f>IFERROR(M63/mvkmPerTJ!Q92,"")</f>
        <v/>
      </c>
      <c r="N159" t="str">
        <f>IFERROR(N63/mvkmPerTJ!R92,"")</f>
        <v/>
      </c>
      <c r="O159" t="str">
        <f>IFERROR(O63/mvkmPerTJ!S92,"")</f>
        <v/>
      </c>
      <c r="P159" t="str">
        <f>IFERROR(P63/mvkmPerTJ!T92,"")</f>
        <v/>
      </c>
      <c r="Q159" t="str">
        <f>IFERROR(Q63/mvkmPerTJ!U92,"")</f>
        <v/>
      </c>
      <c r="R159" t="str">
        <f>IFERROR(R63/mvkmPerTJ!V92,"")</f>
        <v/>
      </c>
      <c r="S159" t="str">
        <f>IFERROR(S63/mvkmPerTJ!W92,"")</f>
        <v/>
      </c>
      <c r="T159" t="str">
        <f>IFERROR(T63/mvkmPerTJ!X92,"")</f>
        <v/>
      </c>
      <c r="U159" t="str">
        <f>IFERROR(U63/mvkmPerTJ!Y92,"")</f>
        <v/>
      </c>
      <c r="V159" t="str">
        <f>IFERROR(V63/mvkmPerTJ!Z92,"")</f>
        <v/>
      </c>
      <c r="W159" t="str">
        <f>IFERROR(W63/mvkmPerTJ!AA92,"")</f>
        <v/>
      </c>
      <c r="X159" t="str">
        <f>IFERROR(X63/mvkmPerTJ!AB92,"")</f>
        <v/>
      </c>
      <c r="Y159" t="str">
        <f>IFERROR(Y63/mvkmPerTJ!AC92,"")</f>
        <v/>
      </c>
      <c r="Z159" t="str">
        <f>IFERROR(Z63/mvkmPerTJ!AD92,"")</f>
        <v/>
      </c>
      <c r="AA159" t="str">
        <f>IFERROR(AA63/mvkmPerTJ!AE92,"")</f>
        <v/>
      </c>
      <c r="AB159" t="str">
        <f>IFERROR(AB63/mvkmPerTJ!AF92,"")</f>
        <v/>
      </c>
      <c r="AC159" t="str">
        <f>IFERROR(AC63/mvkmPerTJ!AG92,"")</f>
        <v/>
      </c>
      <c r="AD159" t="str">
        <f>IFERROR(AD63/mvkmPerTJ!AH92,"")</f>
        <v/>
      </c>
      <c r="AE159" t="str">
        <f>IFERROR(AE63/mvkmPerTJ!AI92,"")</f>
        <v/>
      </c>
      <c r="AF159">
        <f>IFERROR(AF63/mvkmPerTJ!AJ92,"")</f>
        <v>3.6105055272727267</v>
      </c>
      <c r="AG159" t="str">
        <f>IFERROR(AG63/mvkmPerTJ!AK92,"")</f>
        <v/>
      </c>
      <c r="AH159" t="str">
        <f>IFERROR(AH63/mvkmPerTJ!AL92,"")</f>
        <v/>
      </c>
      <c r="AI159" t="str">
        <f>IFERROR(AI63/mvkmPerTJ!AM92,"")</f>
        <v/>
      </c>
      <c r="AJ159" t="str">
        <f>IFERROR(AJ63/mvkmPerTJ!AN92,"")</f>
        <v/>
      </c>
      <c r="AK159" t="str">
        <f>IFERROR(AK63/mvkmPerTJ!AO92,"")</f>
        <v/>
      </c>
      <c r="AL159" t="str">
        <f>IFERROR(AL63/mvkmPerTJ!AP92,"")</f>
        <v/>
      </c>
      <c r="AM159" t="str">
        <f>IFERROR(AM63/mvkmPerTJ!AQ92,"")</f>
        <v/>
      </c>
      <c r="AN159" t="str">
        <f>IFERROR(AN63/mvkmPerTJ!AR92,"")</f>
        <v/>
      </c>
    </row>
    <row r="160" spans="1:40">
      <c r="A160" t="str">
        <f t="shared" si="9"/>
        <v>TRA_Car_Fle_Fue_Sma</v>
      </c>
      <c r="B160" t="str">
        <f t="shared" si="9"/>
        <v>TRAGSLSP95</v>
      </c>
      <c r="C160" t="str">
        <f t="shared" si="9"/>
        <v>TCar</v>
      </c>
      <c r="D160" t="str">
        <f>IFERROR(D64/mvkmPerTJ!H93,"")</f>
        <v/>
      </c>
      <c r="E160" t="str">
        <f>IFERROR(E64/mvkmPerTJ!I93,"")</f>
        <v/>
      </c>
      <c r="F160" t="str">
        <f>IFERROR(F64/mvkmPerTJ!J93,"")</f>
        <v/>
      </c>
      <c r="G160">
        <f>IFERROR(G64/mvkmPerTJ!K93,"")</f>
        <v>3.1673992307692314E-2</v>
      </c>
      <c r="H160" t="str">
        <f>IFERROR(H64/mvkmPerTJ!L93,"")</f>
        <v/>
      </c>
      <c r="I160" t="str">
        <f>IFERROR(I64/mvkmPerTJ!M93,"")</f>
        <v/>
      </c>
      <c r="J160" t="str">
        <f>IFERROR(J64/mvkmPerTJ!N93,"")</f>
        <v/>
      </c>
      <c r="K160" t="str">
        <f>IFERROR(K64/mvkmPerTJ!O93,"")</f>
        <v/>
      </c>
      <c r="L160" t="str">
        <f>IFERROR(L64/mvkmPerTJ!P93,"")</f>
        <v/>
      </c>
      <c r="M160" t="str">
        <f>IFERROR(M64/mvkmPerTJ!Q93,"")</f>
        <v/>
      </c>
      <c r="N160" t="str">
        <f>IFERROR(N64/mvkmPerTJ!R93,"")</f>
        <v/>
      </c>
      <c r="O160" t="str">
        <f>IFERROR(O64/mvkmPerTJ!S93,"")</f>
        <v/>
      </c>
      <c r="P160" t="str">
        <f>IFERROR(P64/mvkmPerTJ!T93,"")</f>
        <v/>
      </c>
      <c r="Q160" t="str">
        <f>IFERROR(Q64/mvkmPerTJ!U93,"")</f>
        <v/>
      </c>
      <c r="R160" t="str">
        <f>IFERROR(R64/mvkmPerTJ!V93,"")</f>
        <v/>
      </c>
      <c r="S160" t="str">
        <f>IFERROR(S64/mvkmPerTJ!W93,"")</f>
        <v/>
      </c>
      <c r="T160" t="str">
        <f>IFERROR(T64/mvkmPerTJ!X93,"")</f>
        <v/>
      </c>
      <c r="U160" t="str">
        <f>IFERROR(U64/mvkmPerTJ!Y93,"")</f>
        <v/>
      </c>
      <c r="V160" t="str">
        <f>IFERROR(V64/mvkmPerTJ!Z93,"")</f>
        <v/>
      </c>
      <c r="W160" t="str">
        <f>IFERROR(W64/mvkmPerTJ!AA93,"")</f>
        <v/>
      </c>
      <c r="X160" t="str">
        <f>IFERROR(X64/mvkmPerTJ!AB93,"")</f>
        <v/>
      </c>
      <c r="Y160" t="str">
        <f>IFERROR(Y64/mvkmPerTJ!AC93,"")</f>
        <v/>
      </c>
      <c r="Z160" t="str">
        <f>IFERROR(Z64/mvkmPerTJ!AD93,"")</f>
        <v/>
      </c>
      <c r="AA160" t="str">
        <f>IFERROR(AA64/mvkmPerTJ!AE93,"")</f>
        <v/>
      </c>
      <c r="AB160" t="str">
        <f>IFERROR(AB64/mvkmPerTJ!AF93,"")</f>
        <v/>
      </c>
      <c r="AC160" t="str">
        <f>IFERROR(AC64/mvkmPerTJ!AG93,"")</f>
        <v/>
      </c>
      <c r="AD160" t="str">
        <f>IFERROR(AD64/mvkmPerTJ!AH93,"")</f>
        <v/>
      </c>
      <c r="AE160" t="str">
        <f>IFERROR(AE64/mvkmPerTJ!AI93,"")</f>
        <v/>
      </c>
      <c r="AF160">
        <f>IFERROR(AF64/mvkmPerTJ!AJ93,"")</f>
        <v>3.025013924324325</v>
      </c>
      <c r="AG160" t="str">
        <f>IFERROR(AG64/mvkmPerTJ!AK93,"")</f>
        <v/>
      </c>
      <c r="AH160" t="str">
        <f>IFERROR(AH64/mvkmPerTJ!AL93,"")</f>
        <v/>
      </c>
      <c r="AI160" t="str">
        <f>IFERROR(AI64/mvkmPerTJ!AM93,"")</f>
        <v/>
      </c>
      <c r="AJ160" t="str">
        <f>IFERROR(AJ64/mvkmPerTJ!AN93,"")</f>
        <v/>
      </c>
      <c r="AK160" t="str">
        <f>IFERROR(AK64/mvkmPerTJ!AO93,"")</f>
        <v/>
      </c>
      <c r="AL160" t="str">
        <f>IFERROR(AL64/mvkmPerTJ!AP93,"")</f>
        <v/>
      </c>
      <c r="AM160" t="str">
        <f>IFERROR(AM64/mvkmPerTJ!AQ93,"")</f>
        <v/>
      </c>
      <c r="AN160" t="str">
        <f>IFERROR(AN64/mvkmPerTJ!AR93,"")</f>
        <v/>
      </c>
    </row>
    <row r="161" spans="1:40">
      <c r="A161" t="str">
        <f t="shared" si="9"/>
        <v>TRA_Car_Fle_Fue_Upm</v>
      </c>
      <c r="B161" t="str">
        <f t="shared" si="9"/>
        <v>TRAGSLSP95</v>
      </c>
      <c r="C161" t="str">
        <f t="shared" si="9"/>
        <v>TCar</v>
      </c>
      <c r="D161" t="str">
        <f>IFERROR(D65/mvkmPerTJ!H94,"")</f>
        <v/>
      </c>
      <c r="E161" t="str">
        <f>IFERROR(E65/mvkmPerTJ!I94,"")</f>
        <v/>
      </c>
      <c r="F161" t="str">
        <f>IFERROR(F65/mvkmPerTJ!J94,"")</f>
        <v/>
      </c>
      <c r="G161">
        <f>IFERROR(G65/mvkmPerTJ!K94,"")</f>
        <v>1.8308506451612902E-2</v>
      </c>
      <c r="H161" t="str">
        <f>IFERROR(H65/mvkmPerTJ!L94,"")</f>
        <v/>
      </c>
      <c r="I161" t="str">
        <f>IFERROR(I65/mvkmPerTJ!M94,"")</f>
        <v/>
      </c>
      <c r="J161" t="str">
        <f>IFERROR(J65/mvkmPerTJ!N94,"")</f>
        <v/>
      </c>
      <c r="K161" t="str">
        <f>IFERROR(K65/mvkmPerTJ!O94,"")</f>
        <v/>
      </c>
      <c r="L161" t="str">
        <f>IFERROR(L65/mvkmPerTJ!P94,"")</f>
        <v/>
      </c>
      <c r="M161" t="str">
        <f>IFERROR(M65/mvkmPerTJ!Q94,"")</f>
        <v/>
      </c>
      <c r="N161" t="str">
        <f>IFERROR(N65/mvkmPerTJ!R94,"")</f>
        <v/>
      </c>
      <c r="O161" t="str">
        <f>IFERROR(O65/mvkmPerTJ!S94,"")</f>
        <v/>
      </c>
      <c r="P161" t="str">
        <f>IFERROR(P65/mvkmPerTJ!T94,"")</f>
        <v/>
      </c>
      <c r="Q161" t="str">
        <f>IFERROR(Q65/mvkmPerTJ!U94,"")</f>
        <v/>
      </c>
      <c r="R161" t="str">
        <f>IFERROR(R65/mvkmPerTJ!V94,"")</f>
        <v/>
      </c>
      <c r="S161" t="str">
        <f>IFERROR(S65/mvkmPerTJ!W94,"")</f>
        <v/>
      </c>
      <c r="T161" t="str">
        <f>IFERROR(T65/mvkmPerTJ!X94,"")</f>
        <v/>
      </c>
      <c r="U161" t="str">
        <f>IFERROR(U65/mvkmPerTJ!Y94,"")</f>
        <v/>
      </c>
      <c r="V161" t="str">
        <f>IFERROR(V65/mvkmPerTJ!Z94,"")</f>
        <v/>
      </c>
      <c r="W161" t="str">
        <f>IFERROR(W65/mvkmPerTJ!AA94,"")</f>
        <v/>
      </c>
      <c r="X161" t="str">
        <f>IFERROR(X65/mvkmPerTJ!AB94,"")</f>
        <v/>
      </c>
      <c r="Y161" t="str">
        <f>IFERROR(Y65/mvkmPerTJ!AC94,"")</f>
        <v/>
      </c>
      <c r="Z161" t="str">
        <f>IFERROR(Z65/mvkmPerTJ!AD94,"")</f>
        <v/>
      </c>
      <c r="AA161" t="str">
        <f>IFERROR(AA65/mvkmPerTJ!AE94,"")</f>
        <v/>
      </c>
      <c r="AB161" t="str">
        <f>IFERROR(AB65/mvkmPerTJ!AF94,"")</f>
        <v/>
      </c>
      <c r="AC161" t="str">
        <f>IFERROR(AC65/mvkmPerTJ!AG94,"")</f>
        <v/>
      </c>
      <c r="AD161" t="str">
        <f>IFERROR(AD65/mvkmPerTJ!AH94,"")</f>
        <v/>
      </c>
      <c r="AE161" t="str">
        <f>IFERROR(AE65/mvkmPerTJ!AI94,"")</f>
        <v/>
      </c>
      <c r="AF161">
        <f>IFERROR(AF65/mvkmPerTJ!AJ94,"")</f>
        <v>2.4130878777777776</v>
      </c>
      <c r="AG161" t="str">
        <f>IFERROR(AG65/mvkmPerTJ!AK94,"")</f>
        <v/>
      </c>
      <c r="AH161" t="str">
        <f>IFERROR(AH65/mvkmPerTJ!AL94,"")</f>
        <v/>
      </c>
      <c r="AI161" t="str">
        <f>IFERROR(AI65/mvkmPerTJ!AM94,"")</f>
        <v/>
      </c>
      <c r="AJ161" t="str">
        <f>IFERROR(AJ65/mvkmPerTJ!AN94,"")</f>
        <v/>
      </c>
      <c r="AK161" t="str">
        <f>IFERROR(AK65/mvkmPerTJ!AO94,"")</f>
        <v/>
      </c>
      <c r="AL161" t="str">
        <f>IFERROR(AL65/mvkmPerTJ!AP94,"")</f>
        <v/>
      </c>
      <c r="AM161" t="str">
        <f>IFERROR(AM65/mvkmPerTJ!AQ94,"")</f>
        <v/>
      </c>
      <c r="AN161" t="str">
        <f>IFERROR(AN65/mvkmPerTJ!AR94,"")</f>
        <v/>
      </c>
    </row>
    <row r="162" spans="1:40">
      <c r="A162" t="str">
        <f t="shared" ref="A162:C181" si="10">A66</f>
        <v>TRA_Car_Gas_Exe</v>
      </c>
      <c r="B162" t="str">
        <f t="shared" si="10"/>
        <v>TRAGSLSP95</v>
      </c>
      <c r="C162" t="str">
        <f t="shared" si="10"/>
        <v>TCar</v>
      </c>
      <c r="D162">
        <f>IFERROR(D66/mvkmPerTJ!H95,"")</f>
        <v>12.421775666666669</v>
      </c>
      <c r="E162">
        <f>IFERROR(E66/mvkmPerTJ!I95,"")</f>
        <v>4.9308512503999999</v>
      </c>
      <c r="F162">
        <f>IFERROR(F66/mvkmPerTJ!J95,"")</f>
        <v>1.3878720654545453</v>
      </c>
      <c r="G162">
        <f>IFERROR(G66/mvkmPerTJ!K95,"")</f>
        <v>48.266532120000008</v>
      </c>
      <c r="H162">
        <f>IFERROR(H66/mvkmPerTJ!L95,"")</f>
        <v>1.464206575</v>
      </c>
      <c r="I162">
        <f>IFERROR(I66/mvkmPerTJ!M95,"")</f>
        <v>4.6762262592592583</v>
      </c>
      <c r="J162">
        <f>IFERROR(J66/mvkmPerTJ!N95,"")</f>
        <v>157.14022998000002</v>
      </c>
      <c r="K162">
        <f>IFERROR(K66/mvkmPerTJ!O95,"")</f>
        <v>7.5637027172413811</v>
      </c>
      <c r="L162">
        <f>IFERROR(L66/mvkmPerTJ!P95,"")</f>
        <v>2.9589316548387097</v>
      </c>
      <c r="M162">
        <f>IFERROR(M66/mvkmPerTJ!Q95,"")</f>
        <v>55.630174344827594</v>
      </c>
      <c r="N162">
        <f>IFERROR(N66/mvkmPerTJ!R95,"")</f>
        <v>12.715710911538462</v>
      </c>
      <c r="O162">
        <f>IFERROR(O66/mvkmPerTJ!S95,"")</f>
        <v>25.027854215384615</v>
      </c>
      <c r="P162">
        <f>IFERROR(P66/mvkmPerTJ!T95,"")</f>
        <v>9.86479964695652</v>
      </c>
      <c r="Q162">
        <f>IFERROR(Q66/mvkmPerTJ!U95,"")</f>
        <v>1.1415565071428571</v>
      </c>
      <c r="R162">
        <f>IFERROR(R66/mvkmPerTJ!V95,"")</f>
        <v>2.4242600827586211</v>
      </c>
      <c r="S162">
        <f>IFERROR(S66/mvkmPerTJ!W95,"")</f>
        <v>8.5030556791666676</v>
      </c>
      <c r="T162">
        <f>IFERROR(T66/mvkmPerTJ!X95,"")</f>
        <v>1.5761952959999999</v>
      </c>
      <c r="U162">
        <f>IFERROR(U66/mvkmPerTJ!Y95,"")</f>
        <v>23.110836469565218</v>
      </c>
      <c r="V162">
        <f>IFERROR(V66/mvkmPerTJ!Z95,"")</f>
        <v>2.9204656742857136</v>
      </c>
      <c r="W162">
        <f>IFERROR(W66/mvkmPerTJ!AA95,"")</f>
        <v>4.6218096153846151</v>
      </c>
      <c r="X162">
        <f>IFERROR(X66/mvkmPerTJ!AB95,"")</f>
        <v>3.6061320392857148</v>
      </c>
      <c r="Y162">
        <f>IFERROR(Y66/mvkmPerTJ!AC95,"")</f>
        <v>0.30130331538461541</v>
      </c>
      <c r="Z162">
        <f>IFERROR(Z66/mvkmPerTJ!AD95,"")</f>
        <v>9.4150525714285699E-2</v>
      </c>
      <c r="AA162">
        <f>IFERROR(AA66/mvkmPerTJ!AE95,"")</f>
        <v>40.868588320000001</v>
      </c>
      <c r="AB162">
        <f>IFERROR(AB66/mvkmPerTJ!AF95,"")</f>
        <v>17.857689402222221</v>
      </c>
      <c r="AC162">
        <f>IFERROR(AC66/mvkmPerTJ!AG95,"")</f>
        <v>8.482195005714285</v>
      </c>
      <c r="AD162">
        <f>IFERROR(AD66/mvkmPerTJ!AH95,"")</f>
        <v>1.8532330666666665</v>
      </c>
      <c r="AE162">
        <f>IFERROR(AE66/mvkmPerTJ!AI95,"")</f>
        <v>2.720291233333334</v>
      </c>
      <c r="AF162">
        <f>IFERROR(AF66/mvkmPerTJ!AJ95,"")</f>
        <v>72.91202801428571</v>
      </c>
      <c r="AG162">
        <f>IFERROR(AG66/mvkmPerTJ!AK95,"")</f>
        <v>1.2929252142857139</v>
      </c>
      <c r="AH162">
        <f>IFERROR(AH66/mvkmPerTJ!AL95,"")</f>
        <v>2.2297392</v>
      </c>
      <c r="AI162">
        <f>IFERROR(AI66/mvkmPerTJ!AM95,"")</f>
        <v>120.57644956153847</v>
      </c>
      <c r="AJ162">
        <f>IFERROR(AJ66/mvkmPerTJ!AN95,"")</f>
        <v>0.31575196443726061</v>
      </c>
      <c r="AK162">
        <f>IFERROR(AK66/mvkmPerTJ!AO95,"")</f>
        <v>0.46183249257020731</v>
      </c>
      <c r="AL162">
        <f>IFERROR(AL66/mvkmPerTJ!AP95,"")</f>
        <v>0.1545916694304357</v>
      </c>
      <c r="AM162">
        <f>IFERROR(AM66/mvkmPerTJ!AQ95,"")</f>
        <v>0.83595396238049913</v>
      </c>
      <c r="AN162">
        <f>IFERROR(AN66/mvkmPerTJ!AR95,"")</f>
        <v>0.12563157066423394</v>
      </c>
    </row>
    <row r="163" spans="1:40">
      <c r="A163" t="str">
        <f t="shared" si="10"/>
        <v>TRA_Car_Gas_Lom</v>
      </c>
      <c r="B163" t="str">
        <f t="shared" si="10"/>
        <v>TRAGSLSP95</v>
      </c>
      <c r="C163" t="str">
        <f t="shared" si="10"/>
        <v>TCar</v>
      </c>
      <c r="D163">
        <f>IFERROR(D67/mvkmPerTJ!H96,"")</f>
        <v>16.555385363636361</v>
      </c>
      <c r="E163">
        <f>IFERROR(E67/mvkmPerTJ!I96,"")</f>
        <v>9.9376845761904775</v>
      </c>
      <c r="F163">
        <f>IFERROR(F67/mvkmPerTJ!J96,"")</f>
        <v>5.3248002910526315</v>
      </c>
      <c r="G163">
        <f>IFERROR(G67/mvkmPerTJ!K96,"")</f>
        <v>34.150490476190477</v>
      </c>
      <c r="H163">
        <f>IFERROR(H67/mvkmPerTJ!L96,"")</f>
        <v>6.1671106800000004</v>
      </c>
      <c r="I163">
        <f>IFERROR(I67/mvkmPerTJ!M96,"")</f>
        <v>13.83602876744186</v>
      </c>
      <c r="J163">
        <f>IFERROR(J67/mvkmPerTJ!N96,"")</f>
        <v>237.89118095348837</v>
      </c>
      <c r="K163">
        <f>IFERROR(K67/mvkmPerTJ!O96,"")</f>
        <v>21.550656102222227</v>
      </c>
      <c r="L163">
        <f>IFERROR(L67/mvkmPerTJ!P96,"")</f>
        <v>4.1433090869565214</v>
      </c>
      <c r="M163">
        <f>IFERROR(M67/mvkmPerTJ!Q96,"")</f>
        <v>68.480717812500004</v>
      </c>
      <c r="N163">
        <f>IFERROR(N67/mvkmPerTJ!R96,"")</f>
        <v>23.269270200000001</v>
      </c>
      <c r="O163">
        <f>IFERROR(O67/mvkmPerTJ!S96,"")</f>
        <v>64.405533197826088</v>
      </c>
      <c r="P163">
        <f>IFERROR(P67/mvkmPerTJ!T96,"")</f>
        <v>29.572237512000008</v>
      </c>
      <c r="Q163">
        <f>IFERROR(Q67/mvkmPerTJ!U96,"")</f>
        <v>4.8834495069767456</v>
      </c>
      <c r="R163">
        <f>IFERROR(R67/mvkmPerTJ!V96,"")</f>
        <v>10.131011510869566</v>
      </c>
      <c r="S163">
        <f>IFERROR(S67/mvkmPerTJ!W96,"")</f>
        <v>24.662465845454548</v>
      </c>
      <c r="T163">
        <f>IFERROR(T67/mvkmPerTJ!X96,"")</f>
        <v>2.20809085</v>
      </c>
      <c r="U163">
        <f>IFERROR(U67/mvkmPerTJ!Y96,"")</f>
        <v>52.391357458181822</v>
      </c>
      <c r="V163">
        <f>IFERROR(V67/mvkmPerTJ!Z96,"")</f>
        <v>3.0735514206818184</v>
      </c>
      <c r="W163">
        <f>IFERROR(W67/mvkmPerTJ!AA96,"")</f>
        <v>3.5015651162790697</v>
      </c>
      <c r="X163">
        <f>IFERROR(X67/mvkmPerTJ!AB96,"")</f>
        <v>4.2094811733333328</v>
      </c>
      <c r="Y163">
        <f>IFERROR(Y67/mvkmPerTJ!AC96,"")</f>
        <v>1.2382654772093022</v>
      </c>
      <c r="Z163">
        <f>IFERROR(Z67/mvkmPerTJ!AD96,"")</f>
        <v>0.39994942727272725</v>
      </c>
      <c r="AA163">
        <f>IFERROR(AA67/mvkmPerTJ!AE96,"")</f>
        <v>44.430986999999988</v>
      </c>
      <c r="AB163">
        <f>IFERROR(AB67/mvkmPerTJ!AF96,"")</f>
        <v>9.9967823238095264</v>
      </c>
      <c r="AC163">
        <f>IFERROR(AC67/mvkmPerTJ!AG96,"")</f>
        <v>33.253747104186047</v>
      </c>
      <c r="AD163">
        <f>IFERROR(AD67/mvkmPerTJ!AH96,"")</f>
        <v>5.6883592711111115</v>
      </c>
      <c r="AE163">
        <f>IFERROR(AE67/mvkmPerTJ!AI96,"")</f>
        <v>9.5008997366666641</v>
      </c>
      <c r="AF163">
        <f>IFERROR(AF67/mvkmPerTJ!AJ96,"")</f>
        <v>26.15338032608696</v>
      </c>
      <c r="AG163">
        <f>IFERROR(AG67/mvkmPerTJ!AK96,"")</f>
        <v>6.7944537818181816</v>
      </c>
      <c r="AH163">
        <f>IFERROR(AH67/mvkmPerTJ!AL96,"")</f>
        <v>4.2391098182222224</v>
      </c>
      <c r="AI163">
        <f>IFERROR(AI67/mvkmPerTJ!AM96,"")</f>
        <v>180.52880022391304</v>
      </c>
      <c r="AJ163">
        <f>IFERROR(AJ67/mvkmPerTJ!AN96,"")</f>
        <v>0.94654655151562517</v>
      </c>
      <c r="AK163">
        <f>IFERROR(AK67/mvkmPerTJ!AO96,"")</f>
        <v>1.9756671211945378</v>
      </c>
      <c r="AL163">
        <f>IFERROR(AL67/mvkmPerTJ!AP96,"")</f>
        <v>0.46342771565399882</v>
      </c>
      <c r="AM163">
        <f>IFERROR(AM67/mvkmPerTJ!AQ96,"")</f>
        <v>3.5761164164004287</v>
      </c>
      <c r="AN163">
        <f>IFERROR(AN67/mvkmPerTJ!AR96,"")</f>
        <v>0.5374376371052394</v>
      </c>
    </row>
    <row r="164" spans="1:40">
      <c r="A164" t="str">
        <f t="shared" si="10"/>
        <v>TRA_Car_Gas_Sma</v>
      </c>
      <c r="B164" t="str">
        <f t="shared" si="10"/>
        <v>TRAGSLSP95</v>
      </c>
      <c r="C164" t="str">
        <f t="shared" si="10"/>
        <v>TCar</v>
      </c>
      <c r="D164">
        <f>IFERROR(D68/mvkmPerTJ!H97,"")</f>
        <v>33.785989288888892</v>
      </c>
      <c r="E164">
        <f>IFERROR(E68/mvkmPerTJ!I97,"")</f>
        <v>31.311110595348843</v>
      </c>
      <c r="F164">
        <f>IFERROR(F68/mvkmPerTJ!J97,"")</f>
        <v>14.635591172368422</v>
      </c>
      <c r="G164">
        <f>IFERROR(G68/mvkmPerTJ!K97,"")</f>
        <v>24.476737825000001</v>
      </c>
      <c r="H164">
        <f>IFERROR(H68/mvkmPerTJ!L97,"")</f>
        <v>5.7683374463414641</v>
      </c>
      <c r="I164">
        <f>IFERROR(I68/mvkmPerTJ!M97,"")</f>
        <v>43.579464698863632</v>
      </c>
      <c r="J164">
        <f>IFERROR(J68/mvkmPerTJ!N97,"")</f>
        <v>275.11863533522728</v>
      </c>
      <c r="K164">
        <f>IFERROR(K68/mvkmPerTJ!O97,"")</f>
        <v>19.073530044897961</v>
      </c>
      <c r="L164">
        <f>IFERROR(L68/mvkmPerTJ!P97,"")</f>
        <v>1.8475360851063833</v>
      </c>
      <c r="M164">
        <f>IFERROR(M68/mvkmPerTJ!Q97,"")</f>
        <v>57.95421096888888</v>
      </c>
      <c r="N164">
        <f>IFERROR(N68/mvkmPerTJ!R97,"")</f>
        <v>16.065390772093025</v>
      </c>
      <c r="O164">
        <f>IFERROR(O68/mvkmPerTJ!S97,"")</f>
        <v>176.52489958808511</v>
      </c>
      <c r="P164">
        <f>IFERROR(P68/mvkmPerTJ!T97,"")</f>
        <v>49.037986697560974</v>
      </c>
      <c r="Q164">
        <f>IFERROR(Q68/mvkmPerTJ!U97,"")</f>
        <v>17.257605136363637</v>
      </c>
      <c r="R164">
        <f>IFERROR(R68/mvkmPerTJ!V97,"")</f>
        <v>35.976160229565217</v>
      </c>
      <c r="S164">
        <f>IFERROR(S68/mvkmPerTJ!W97,"")</f>
        <v>17.344504613043476</v>
      </c>
      <c r="T164">
        <f>IFERROR(T68/mvkmPerTJ!X97,"")</f>
        <v>1.0161491377777778</v>
      </c>
      <c r="U164">
        <f>IFERROR(U68/mvkmPerTJ!Y97,"")</f>
        <v>254.78257387111111</v>
      </c>
      <c r="V164">
        <f>IFERROR(V68/mvkmPerTJ!Z97,"")</f>
        <v>4.3241938863636369</v>
      </c>
      <c r="W164">
        <f>IFERROR(W68/mvkmPerTJ!AA97,"")</f>
        <v>4.1338453916666671</v>
      </c>
      <c r="X164">
        <f>IFERROR(X68/mvkmPerTJ!AB97,"")</f>
        <v>1.6659208999999999</v>
      </c>
      <c r="Y164">
        <f>IFERROR(Y68/mvkmPerTJ!AC97,"")</f>
        <v>2.8884882199999997</v>
      </c>
      <c r="Z164">
        <f>IFERROR(Z68/mvkmPerTJ!AD97,"")</f>
        <v>2.4169537782608699</v>
      </c>
      <c r="AA164">
        <f>IFERROR(AA68/mvkmPerTJ!AE97,"")</f>
        <v>68.624971627906973</v>
      </c>
      <c r="AB164">
        <f>IFERROR(AB68/mvkmPerTJ!AF97,"")</f>
        <v>10.870508406428572</v>
      </c>
      <c r="AC164">
        <f>IFERROR(AC68/mvkmPerTJ!AG97,"")</f>
        <v>95.004402470697684</v>
      </c>
      <c r="AD164">
        <f>IFERROR(AD68/mvkmPerTJ!AH97,"")</f>
        <v>46.43001025957448</v>
      </c>
      <c r="AE164">
        <f>IFERROR(AE68/mvkmPerTJ!AI97,"")</f>
        <v>34.751599249230772</v>
      </c>
      <c r="AF164">
        <f>IFERROR(AF68/mvkmPerTJ!AJ97,"")</f>
        <v>13.208227564583332</v>
      </c>
      <c r="AG164">
        <f>IFERROR(AG68/mvkmPerTJ!AK97,"")</f>
        <v>11.949609240909092</v>
      </c>
      <c r="AH164">
        <f>IFERROR(AH68/mvkmPerTJ!AL97,"")</f>
        <v>15.167569537826086</v>
      </c>
      <c r="AI164">
        <f>IFERROR(AI68/mvkmPerTJ!AM97,"")</f>
        <v>245.31860708750006</v>
      </c>
      <c r="AJ164">
        <f>IFERROR(AJ68/mvkmPerTJ!AN97,"")</f>
        <v>1.5696051806364049</v>
      </c>
      <c r="AK164">
        <f>IFERROR(AK68/mvkmPerTJ!AO97,"")</f>
        <v>6.9818031311189657</v>
      </c>
      <c r="AL164">
        <f>IFERROR(AL68/mvkmPerTJ!AP97,"")</f>
        <v>0.76847624892435518</v>
      </c>
      <c r="AM164">
        <f>IFERROR(AM68/mvkmPerTJ!AQ97,"")</f>
        <v>12.637625299030297</v>
      </c>
      <c r="AN164">
        <f>IFERROR(AN68/mvkmPerTJ!AR97,"")</f>
        <v>1.8992489864658044</v>
      </c>
    </row>
    <row r="165" spans="1:40">
      <c r="A165" t="str">
        <f t="shared" si="10"/>
        <v>TRA_Car_Gas_Upm</v>
      </c>
      <c r="B165" t="str">
        <f t="shared" si="10"/>
        <v>TRAGSLSP95</v>
      </c>
      <c r="C165" t="str">
        <f t="shared" si="10"/>
        <v>TCar</v>
      </c>
      <c r="D165">
        <f>IFERROR(D69/mvkmPerTJ!H98,"")</f>
        <v>8.7643238027027035</v>
      </c>
      <c r="E165">
        <f>IFERROR(E69/mvkmPerTJ!I98,"")</f>
        <v>4.9299341861111117</v>
      </c>
      <c r="F165">
        <f>IFERROR(F69/mvkmPerTJ!J98,"")</f>
        <v>2.8705098112500003</v>
      </c>
      <c r="G165">
        <f>IFERROR(G69/mvkmPerTJ!K98,"")</f>
        <v>17.520485799999999</v>
      </c>
      <c r="H165">
        <f>IFERROR(H69/mvkmPerTJ!L98,"")</f>
        <v>3.2433435272727276</v>
      </c>
      <c r="I165">
        <f>IFERROR(I69/mvkmPerTJ!M98,"")</f>
        <v>7.2869980000000005</v>
      </c>
      <c r="J165">
        <f>IFERROR(J69/mvkmPerTJ!N98,"")</f>
        <v>126.56472064864869</v>
      </c>
      <c r="K165">
        <f>IFERROR(K69/mvkmPerTJ!O98,"")</f>
        <v>11.420054063157897</v>
      </c>
      <c r="L165">
        <f>IFERROR(L69/mvkmPerTJ!P98,"")</f>
        <v>2.2299130199999997</v>
      </c>
      <c r="M165">
        <f>IFERROR(M69/mvkmPerTJ!Q98,"")</f>
        <v>30.936285373684214</v>
      </c>
      <c r="N165">
        <f>IFERROR(N69/mvkmPerTJ!R98,"")</f>
        <v>12.138762299999998</v>
      </c>
      <c r="O165">
        <f>IFERROR(O69/mvkmPerTJ!S98,"")</f>
        <v>36.454185557894739</v>
      </c>
      <c r="P165">
        <f>IFERROR(P69/mvkmPerTJ!T98,"")</f>
        <v>13.710594758823531</v>
      </c>
      <c r="Q165">
        <f>IFERROR(Q69/mvkmPerTJ!U98,"")</f>
        <v>2.5096273611111117</v>
      </c>
      <c r="R165">
        <f>IFERROR(R69/mvkmPerTJ!V98,"")</f>
        <v>5.2641923076923076</v>
      </c>
      <c r="S165">
        <f>IFERROR(S69/mvkmPerTJ!W98,"")</f>
        <v>12.636349675675678</v>
      </c>
      <c r="T165">
        <f>IFERROR(T69/mvkmPerTJ!X98,"")</f>
        <v>1.2016648228571429</v>
      </c>
      <c r="U165">
        <f>IFERROR(U69/mvkmPerTJ!Y98,"")</f>
        <v>26.234274054054058</v>
      </c>
      <c r="V165">
        <f>IFERROR(V69/mvkmPerTJ!Z98,"")</f>
        <v>1.6712753361111115</v>
      </c>
      <c r="W165">
        <f>IFERROR(W69/mvkmPerTJ!AA98,"")</f>
        <v>1.8111463000000003</v>
      </c>
      <c r="X165">
        <f>IFERROR(X69/mvkmPerTJ!AB98,"")</f>
        <v>2.1685428947368419</v>
      </c>
      <c r="Y165">
        <f>IFERROR(Y69/mvkmPerTJ!AC98,"")</f>
        <v>0.67389337666666671</v>
      </c>
      <c r="Z165">
        <f>IFERROR(Z69/mvkmPerTJ!AD98,"")</f>
        <v>0.20459319297297301</v>
      </c>
      <c r="AA165">
        <f>IFERROR(AA69/mvkmPerTJ!AE98,"")</f>
        <v>23.593616735294113</v>
      </c>
      <c r="AB165">
        <f>IFERROR(AB69/mvkmPerTJ!AF98,"")</f>
        <v>6.3050200888888899</v>
      </c>
      <c r="AC165">
        <f>IFERROR(AC69/mvkmPerTJ!AG98,"")</f>
        <v>16.995447981081085</v>
      </c>
      <c r="AD165">
        <f>IFERROR(AD69/mvkmPerTJ!AH98,"")</f>
        <v>2.9415156692307693</v>
      </c>
      <c r="AE165">
        <f>IFERROR(AE69/mvkmPerTJ!AI98,"")</f>
        <v>4.9999791163636358</v>
      </c>
      <c r="AF165">
        <f>IFERROR(AF69/mvkmPerTJ!AJ98,"")</f>
        <v>14.360368315789476</v>
      </c>
      <c r="AG165">
        <f>IFERROR(AG69/mvkmPerTJ!AK98,"")</f>
        <v>3.2479954216216211</v>
      </c>
      <c r="AH165">
        <f>IFERROR(AH69/mvkmPerTJ!AL98,"")</f>
        <v>2.1195438853846156</v>
      </c>
      <c r="AI165">
        <f>IFERROR(AI69/mvkmPerTJ!AM98,"")</f>
        <v>102.26153916410256</v>
      </c>
      <c r="AJ165">
        <f>IFERROR(AJ69/mvkmPerTJ!AN98,"")</f>
        <v>0.43884796282075156</v>
      </c>
      <c r="AK165">
        <f>IFERROR(AK69/mvkmPerTJ!AO98,"")</f>
        <v>1.0153045007865678</v>
      </c>
      <c r="AL165">
        <f>IFERROR(AL69/mvkmPerTJ!AP98,"")</f>
        <v>0.21485927829305998</v>
      </c>
      <c r="AM165">
        <f>IFERROR(AM69/mvkmPerTJ!AQ98,"")</f>
        <v>1.8377828197661079</v>
      </c>
      <c r="AN165">
        <f>IFERROR(AN69/mvkmPerTJ!AR98,"")</f>
        <v>0.27619169544873845</v>
      </c>
    </row>
    <row r="166" spans="1:40">
      <c r="A166" t="str">
        <f t="shared" si="10"/>
        <v>TRA_Car_Lpg_Exe</v>
      </c>
      <c r="B166" t="str">
        <f t="shared" si="10"/>
        <v>TRALPG</v>
      </c>
      <c r="C166" t="str">
        <f t="shared" si="10"/>
        <v>TCar</v>
      </c>
      <c r="D166" t="str">
        <f>IFERROR(D70/mvkmPerTJ!H99,"")</f>
        <v/>
      </c>
      <c r="E166">
        <f>IFERROR(E70/mvkmPerTJ!I99,"")</f>
        <v>0.33947319142857152</v>
      </c>
      <c r="F166">
        <f>IFERROR(F70/mvkmPerTJ!J99,"")</f>
        <v>2.0750272500000002</v>
      </c>
      <c r="G166" t="str">
        <f>IFERROR(G70/mvkmPerTJ!K99,"")</f>
        <v/>
      </c>
      <c r="H166" t="str">
        <f>IFERROR(H70/mvkmPerTJ!L99,"")</f>
        <v/>
      </c>
      <c r="I166" t="str">
        <f>IFERROR(I70/mvkmPerTJ!M99,"")</f>
        <v/>
      </c>
      <c r="J166">
        <f>IFERROR(J70/mvkmPerTJ!N99,"")</f>
        <v>2.8887051404761905</v>
      </c>
      <c r="K166">
        <f>IFERROR(K70/mvkmPerTJ!O99,"")</f>
        <v>9.7214951704110357E-5</v>
      </c>
      <c r="L166" t="str">
        <f>IFERROR(L70/mvkmPerTJ!P99,"")</f>
        <v/>
      </c>
      <c r="M166" t="str">
        <f>IFERROR(M70/mvkmPerTJ!Q99,"")</f>
        <v/>
      </c>
      <c r="N166" t="str">
        <f>IFERROR(N70/mvkmPerTJ!R99,"")</f>
        <v/>
      </c>
      <c r="O166">
        <f>IFERROR(O70/mvkmPerTJ!S99,"")</f>
        <v>0.69152086578947369</v>
      </c>
      <c r="P166">
        <f>IFERROR(P70/mvkmPerTJ!T99,"")</f>
        <v>0.43007770270270274</v>
      </c>
      <c r="Q166">
        <f>IFERROR(Q70/mvkmPerTJ!U99,"")</f>
        <v>0.37415340000000002</v>
      </c>
      <c r="R166">
        <f>IFERROR(R70/mvkmPerTJ!V99,"")</f>
        <v>0.16672833333333334</v>
      </c>
      <c r="S166">
        <f>IFERROR(S70/mvkmPerTJ!W99,"")</f>
        <v>3.4446162162162161E-2</v>
      </c>
      <c r="T166" t="str">
        <f>IFERROR(T70/mvkmPerTJ!X99,"")</f>
        <v/>
      </c>
      <c r="U166">
        <f>IFERROR(U70/mvkmPerTJ!Y99,"")</f>
        <v>6.353463500000001</v>
      </c>
      <c r="V166" t="str">
        <f>IFERROR(V70/mvkmPerTJ!Z99,"")</f>
        <v/>
      </c>
      <c r="W166" t="str">
        <f>IFERROR(W70/mvkmPerTJ!AA99,"")</f>
        <v/>
      </c>
      <c r="X166">
        <f>IFERROR(X70/mvkmPerTJ!AB99,"")</f>
        <v>0.12673663846153849</v>
      </c>
      <c r="Y166" t="str">
        <f>IFERROR(Y70/mvkmPerTJ!AC99,"")</f>
        <v/>
      </c>
      <c r="Z166" t="str">
        <f>IFERROR(Z70/mvkmPerTJ!AD99,"")</f>
        <v/>
      </c>
      <c r="AA166">
        <f>IFERROR(AA70/mvkmPerTJ!AE99,"")</f>
        <v>1.7002465363636365</v>
      </c>
      <c r="AB166" t="str">
        <f>IFERROR(AB70/mvkmPerTJ!AF99,"")</f>
        <v/>
      </c>
      <c r="AC166">
        <f>IFERROR(AC70/mvkmPerTJ!AG99,"")</f>
        <v>9.5651960421052635</v>
      </c>
      <c r="AD166">
        <f>IFERROR(AD70/mvkmPerTJ!AH99,"")</f>
        <v>0.18266262857142859</v>
      </c>
      <c r="AE166">
        <f>IFERROR(AE70/mvkmPerTJ!AI99,"")</f>
        <v>0.10995292750000002</v>
      </c>
      <c r="AF166" t="str">
        <f>IFERROR(AF70/mvkmPerTJ!AJ99,"")</f>
        <v/>
      </c>
      <c r="AG166" t="str">
        <f>IFERROR(AG70/mvkmPerTJ!AK99,"")</f>
        <v/>
      </c>
      <c r="AH166">
        <f>IFERROR(AH70/mvkmPerTJ!AL99,"")</f>
        <v>0.17355659538461538</v>
      </c>
      <c r="AI166">
        <f>IFERROR(AI70/mvkmPerTJ!AM99,"")</f>
        <v>0.37290903783783785</v>
      </c>
      <c r="AJ166">
        <f>IFERROR(AJ70/mvkmPerTJ!AN99,"")</f>
        <v>0</v>
      </c>
      <c r="AK166">
        <f>IFERROR(AK70/mvkmPerTJ!AO99,"")</f>
        <v>0</v>
      </c>
      <c r="AL166">
        <f>IFERROR(AL70/mvkmPerTJ!AP99,"")</f>
        <v>0</v>
      </c>
      <c r="AM166">
        <f>IFERROR(AM70/mvkmPerTJ!AQ99,"")</f>
        <v>1.9167912928507334</v>
      </c>
      <c r="AN166">
        <f>IFERROR(AN70/mvkmPerTJ!AR99,"")</f>
        <v>7.5044302839965688E-2</v>
      </c>
    </row>
    <row r="167" spans="1:40">
      <c r="A167" t="str">
        <f t="shared" si="10"/>
        <v>TRA_Car_Lpg_Lom</v>
      </c>
      <c r="B167" t="str">
        <f t="shared" si="10"/>
        <v>TRALPG</v>
      </c>
      <c r="C167" t="str">
        <f t="shared" si="10"/>
        <v>TCar</v>
      </c>
      <c r="D167" t="str">
        <f>IFERROR(D71/mvkmPerTJ!H100,"")</f>
        <v/>
      </c>
      <c r="E167">
        <f>IFERROR(E71/mvkmPerTJ!I100,"")</f>
        <v>0.8815993371428571</v>
      </c>
      <c r="F167">
        <f>IFERROR(F71/mvkmPerTJ!J100,"")</f>
        <v>5.3928860333333333</v>
      </c>
      <c r="G167" t="str">
        <f>IFERROR(G71/mvkmPerTJ!K100,"")</f>
        <v/>
      </c>
      <c r="H167" t="str">
        <f>IFERROR(H71/mvkmPerTJ!L100,"")</f>
        <v/>
      </c>
      <c r="I167" t="str">
        <f>IFERROR(I71/mvkmPerTJ!M100,"")</f>
        <v/>
      </c>
      <c r="J167">
        <f>IFERROR(J71/mvkmPerTJ!N100,"")</f>
        <v>7.6347708585365872</v>
      </c>
      <c r="K167">
        <f>IFERROR(K71/mvkmPerTJ!O100,"")</f>
        <v>2.4086348236668128E-4</v>
      </c>
      <c r="L167" t="str">
        <f>IFERROR(L71/mvkmPerTJ!P100,"")</f>
        <v/>
      </c>
      <c r="M167" t="str">
        <f>IFERROR(M71/mvkmPerTJ!Q100,"")</f>
        <v/>
      </c>
      <c r="N167" t="str">
        <f>IFERROR(N71/mvkmPerTJ!R100,"")</f>
        <v/>
      </c>
      <c r="O167">
        <f>IFERROR(O71/mvkmPerTJ!S100,"")</f>
        <v>1.8999564173684214</v>
      </c>
      <c r="P167">
        <f>IFERROR(P71/mvkmPerTJ!T100,"")</f>
        <v>0.73029297297297302</v>
      </c>
      <c r="Q167">
        <f>IFERROR(Q71/mvkmPerTJ!U100,"")</f>
        <v>0.97314210000000023</v>
      </c>
      <c r="R167">
        <f>IFERROR(R71/mvkmPerTJ!V100,"")</f>
        <v>0.43605871794871798</v>
      </c>
      <c r="S167">
        <f>IFERROR(S71/mvkmPerTJ!W100,"")</f>
        <v>3.0176621621621623E-2</v>
      </c>
      <c r="T167" t="str">
        <f>IFERROR(T71/mvkmPerTJ!X100,"")</f>
        <v/>
      </c>
      <c r="U167">
        <f>IFERROR(U71/mvkmPerTJ!Y100,"")</f>
        <v>18.3522487125</v>
      </c>
      <c r="V167" t="str">
        <f>IFERROR(V71/mvkmPerTJ!Z100,"")</f>
        <v/>
      </c>
      <c r="W167" t="str">
        <f>IFERROR(W71/mvkmPerTJ!AA100,"")</f>
        <v/>
      </c>
      <c r="X167">
        <f>IFERROR(X71/mvkmPerTJ!AB100,"")</f>
        <v>0.32963426153846154</v>
      </c>
      <c r="Y167" t="str">
        <f>IFERROR(Y71/mvkmPerTJ!AC100,"")</f>
        <v/>
      </c>
      <c r="Z167" t="str">
        <f>IFERROR(Z71/mvkmPerTJ!AD100,"")</f>
        <v/>
      </c>
      <c r="AA167">
        <f>IFERROR(AA71/mvkmPerTJ!AE100,"")</f>
        <v>4.4187702121212125</v>
      </c>
      <c r="AB167" t="str">
        <f>IFERROR(AB71/mvkmPerTJ!AF100,"")</f>
        <v/>
      </c>
      <c r="AC167">
        <f>IFERROR(AC71/mvkmPerTJ!AG100,"")</f>
        <v>24.864773347368427</v>
      </c>
      <c r="AD167">
        <f>IFERROR(AD71/mvkmPerTJ!AH100,"")</f>
        <v>0.46966934857142861</v>
      </c>
      <c r="AE167">
        <f>IFERROR(AE71/mvkmPerTJ!AI100,"")</f>
        <v>0.28586249250000001</v>
      </c>
      <c r="AF167" t="str">
        <f>IFERROR(AF71/mvkmPerTJ!AJ100,"")</f>
        <v/>
      </c>
      <c r="AG167" t="str">
        <f>IFERROR(AG71/mvkmPerTJ!AK100,"")</f>
        <v/>
      </c>
      <c r="AH167">
        <f>IFERROR(AH71/mvkmPerTJ!AL100,"")</f>
        <v>0.45105901076923072</v>
      </c>
      <c r="AI167">
        <f>IFERROR(AI71/mvkmPerTJ!AM100,"")</f>
        <v>0.88763250000000005</v>
      </c>
      <c r="AJ167">
        <f>IFERROR(AJ71/mvkmPerTJ!AN100,"")</f>
        <v>0</v>
      </c>
      <c r="AK167">
        <f>IFERROR(AK71/mvkmPerTJ!AO100,"")</f>
        <v>0</v>
      </c>
      <c r="AL167">
        <f>IFERROR(AL71/mvkmPerTJ!AP100,"")</f>
        <v>0</v>
      </c>
      <c r="AM167">
        <f>IFERROR(AM71/mvkmPerTJ!AQ100,"")</f>
        <v>4.9854158855337891</v>
      </c>
      <c r="AN167">
        <f>IFERROR(AN71/mvkmPerTJ!AR100,"")</f>
        <v>0.19518403536816767</v>
      </c>
    </row>
    <row r="168" spans="1:40">
      <c r="A168" t="str">
        <f t="shared" si="10"/>
        <v>TRA_Car_Lpg_Sma</v>
      </c>
      <c r="B168" t="str">
        <f t="shared" si="10"/>
        <v>TRALPG</v>
      </c>
      <c r="C168" t="str">
        <f t="shared" si="10"/>
        <v>TCar</v>
      </c>
      <c r="D168" t="str">
        <f>IFERROR(D72/mvkmPerTJ!H101,"")</f>
        <v/>
      </c>
      <c r="E168">
        <f>IFERROR(E72/mvkmPerTJ!I101,"")</f>
        <v>0.85795288000000003</v>
      </c>
      <c r="F168">
        <f>IFERROR(F72/mvkmPerTJ!J101,"")</f>
        <v>5.2686343333333339</v>
      </c>
      <c r="G168" t="str">
        <f>IFERROR(G72/mvkmPerTJ!K101,"")</f>
        <v/>
      </c>
      <c r="H168" t="str">
        <f>IFERROR(H72/mvkmPerTJ!L101,"")</f>
        <v/>
      </c>
      <c r="I168" t="str">
        <f>IFERROR(I72/mvkmPerTJ!M101,"")</f>
        <v/>
      </c>
      <c r="J168">
        <f>IFERROR(J72/mvkmPerTJ!N101,"")</f>
        <v>7.4249434536585381</v>
      </c>
      <c r="K168">
        <f>IFERROR(K72/mvkmPerTJ!O101,"")</f>
        <v>2.2450272317062217E-4</v>
      </c>
      <c r="L168" t="str">
        <f>IFERROR(L72/mvkmPerTJ!P101,"")</f>
        <v/>
      </c>
      <c r="M168" t="str">
        <f>IFERROR(M72/mvkmPerTJ!Q101,"")</f>
        <v/>
      </c>
      <c r="N168" t="str">
        <f>IFERROR(N72/mvkmPerTJ!R101,"")</f>
        <v/>
      </c>
      <c r="O168">
        <f>IFERROR(O72/mvkmPerTJ!S101,"")</f>
        <v>1.8932019694736846</v>
      </c>
      <c r="P168">
        <f>IFERROR(P72/mvkmPerTJ!T101,"")</f>
        <v>0.44797981621621619</v>
      </c>
      <c r="Q168">
        <f>IFERROR(Q72/mvkmPerTJ!U101,"")</f>
        <v>0.95025810000000011</v>
      </c>
      <c r="R168">
        <f>IFERROR(R72/mvkmPerTJ!V101,"")</f>
        <v>0.42579851282051284</v>
      </c>
      <c r="S168">
        <f>IFERROR(S72/mvkmPerTJ!W101,"")</f>
        <v>1.0502783783783784E-2</v>
      </c>
      <c r="T168" t="str">
        <f>IFERROR(T72/mvkmPerTJ!X101,"")</f>
        <v/>
      </c>
      <c r="U168">
        <f>IFERROR(U72/mvkmPerTJ!Y101,"")</f>
        <v>23.06455316666667</v>
      </c>
      <c r="V168" t="str">
        <f>IFERROR(V72/mvkmPerTJ!Z101,"")</f>
        <v/>
      </c>
      <c r="W168" t="str">
        <f>IFERROR(W72/mvkmPerTJ!AA101,"")</f>
        <v/>
      </c>
      <c r="X168">
        <f>IFERROR(X72/mvkmPerTJ!AB101,"")</f>
        <v>0.3218991615384616</v>
      </c>
      <c r="Y168" t="str">
        <f>IFERROR(Y72/mvkmPerTJ!AC101,"")</f>
        <v/>
      </c>
      <c r="Z168" t="str">
        <f>IFERROR(Z72/mvkmPerTJ!AD101,"")</f>
        <v/>
      </c>
      <c r="AA168">
        <f>IFERROR(AA72/mvkmPerTJ!AE101,"")</f>
        <v>4.1923732470588231</v>
      </c>
      <c r="AB168" t="str">
        <f>IFERROR(AB72/mvkmPerTJ!AF101,"")</f>
        <v/>
      </c>
      <c r="AC168">
        <f>IFERROR(AC72/mvkmPerTJ!AG101,"")</f>
        <v>24.28259550526316</v>
      </c>
      <c r="AD168">
        <f>IFERROR(AD72/mvkmPerTJ!AH101,"")</f>
        <v>0.43912304571428579</v>
      </c>
      <c r="AE168">
        <f>IFERROR(AE72/mvkmPerTJ!AI101,"")</f>
        <v>0.27917233500000005</v>
      </c>
      <c r="AF168" t="str">
        <f>IFERROR(AF72/mvkmPerTJ!AJ101,"")</f>
        <v/>
      </c>
      <c r="AG168" t="str">
        <f>IFERROR(AG72/mvkmPerTJ!AK101,"")</f>
        <v/>
      </c>
      <c r="AH168">
        <f>IFERROR(AH72/mvkmPerTJ!AL101,"")</f>
        <v>0.44047629153846157</v>
      </c>
      <c r="AI168">
        <f>IFERROR(AI72/mvkmPerTJ!AM101,"")</f>
        <v>0.72940828108108113</v>
      </c>
      <c r="AJ168">
        <f>IFERROR(AJ72/mvkmPerTJ!AN101,"")</f>
        <v>0</v>
      </c>
      <c r="AK168">
        <f>IFERROR(AK72/mvkmPerTJ!AO101,"")</f>
        <v>0</v>
      </c>
      <c r="AL168">
        <f>IFERROR(AL72/mvkmPerTJ!AP101,"")</f>
        <v>0</v>
      </c>
      <c r="AM168">
        <f>IFERROR(AM72/mvkmPerTJ!AQ101,"")</f>
        <v>4.8681809440750277</v>
      </c>
      <c r="AN168">
        <f>IFERROR(AN72/mvkmPerTJ!AR101,"")</f>
        <v>0.19059416975104437</v>
      </c>
    </row>
    <row r="169" spans="1:40">
      <c r="A169" t="str">
        <f t="shared" si="10"/>
        <v>TRA_Car_Lpg_Upm</v>
      </c>
      <c r="B169" t="str">
        <f t="shared" si="10"/>
        <v>TRALPG</v>
      </c>
      <c r="C169" t="str">
        <f t="shared" si="10"/>
        <v>TCar</v>
      </c>
      <c r="D169" t="str">
        <f>IFERROR(D73/mvkmPerTJ!H102,"")</f>
        <v/>
      </c>
      <c r="E169">
        <f>IFERROR(E73/mvkmPerTJ!I102,"")</f>
        <v>0.39636167999999999</v>
      </c>
      <c r="F169">
        <f>IFERROR(F73/mvkmPerTJ!J102,"")</f>
        <v>2.8556366583333341</v>
      </c>
      <c r="G169" t="str">
        <f>IFERROR(G73/mvkmPerTJ!K102,"")</f>
        <v/>
      </c>
      <c r="H169" t="str">
        <f>IFERROR(H73/mvkmPerTJ!L102,"")</f>
        <v/>
      </c>
      <c r="I169" t="str">
        <f>IFERROR(I73/mvkmPerTJ!M102,"")</f>
        <v/>
      </c>
      <c r="J169">
        <f>IFERROR(J73/mvkmPerTJ!N102,"")</f>
        <v>3.3390745142857141</v>
      </c>
      <c r="K169">
        <f>IFERROR(K73/mvkmPerTJ!O102,"")</f>
        <v>1.0658732301684221E-4</v>
      </c>
      <c r="L169" t="str">
        <f>IFERROR(L73/mvkmPerTJ!P102,"")</f>
        <v/>
      </c>
      <c r="M169" t="str">
        <f>IFERROR(M73/mvkmPerTJ!Q102,"")</f>
        <v/>
      </c>
      <c r="N169" t="str">
        <f>IFERROR(N73/mvkmPerTJ!R102,"")</f>
        <v/>
      </c>
      <c r="O169">
        <f>IFERROR(O73/mvkmPerTJ!S102,"")</f>
        <v>0.87955481842105254</v>
      </c>
      <c r="P169">
        <f>IFERROR(P73/mvkmPerTJ!T102,"")</f>
        <v>0.37356202702702707</v>
      </c>
      <c r="Q169">
        <f>IFERROR(Q73/mvkmPerTJ!U102,"")</f>
        <v>0.43651230000000008</v>
      </c>
      <c r="R169">
        <f>IFERROR(R73/mvkmPerTJ!V102,"")</f>
        <v>0.19494389743589743</v>
      </c>
      <c r="S169">
        <f>IFERROR(S73/mvkmPerTJ!W102,"")</f>
        <v>1.5989510810810813E-2</v>
      </c>
      <c r="T169" t="str">
        <f>IFERROR(T73/mvkmPerTJ!X102,"")</f>
        <v/>
      </c>
      <c r="U169">
        <f>IFERROR(U73/mvkmPerTJ!Y102,"")</f>
        <v>7.705922977777778</v>
      </c>
      <c r="V169" t="str">
        <f>IFERROR(V73/mvkmPerTJ!Z102,"")</f>
        <v/>
      </c>
      <c r="W169" t="str">
        <f>IFERROR(W73/mvkmPerTJ!AA102,"")</f>
        <v/>
      </c>
      <c r="X169">
        <f>IFERROR(X73/mvkmPerTJ!AB102,"")</f>
        <v>0.1481569153846154</v>
      </c>
      <c r="Y169" t="str">
        <f>IFERROR(Y73/mvkmPerTJ!AC102,"")</f>
        <v/>
      </c>
      <c r="Z169" t="str">
        <f>IFERROR(Z73/mvkmPerTJ!AD102,"")</f>
        <v/>
      </c>
      <c r="AA169">
        <f>IFERROR(AA73/mvkmPerTJ!AE102,"")</f>
        <v>1.9807448818181816</v>
      </c>
      <c r="AB169" t="str">
        <f>IFERROR(AB73/mvkmPerTJ!AF102,"")</f>
        <v/>
      </c>
      <c r="AC169">
        <f>IFERROR(AC73/mvkmPerTJ!AG102,"")</f>
        <v>11.148776157894737</v>
      </c>
      <c r="AD169">
        <f>IFERROR(AD73/mvkmPerTJ!AH102,"")</f>
        <v>0.2045839166666667</v>
      </c>
      <c r="AE169">
        <f>IFERROR(AE73/mvkmPerTJ!AI102,"")</f>
        <v>0.12817132250000002</v>
      </c>
      <c r="AF169" t="str">
        <f>IFERROR(AF73/mvkmPerTJ!AJ102,"")</f>
        <v/>
      </c>
      <c r="AG169" t="str">
        <f>IFERROR(AG73/mvkmPerTJ!AK102,"")</f>
        <v/>
      </c>
      <c r="AH169">
        <f>IFERROR(AH73/mvkmPerTJ!AL102,"")</f>
        <v>0.20224752307692306</v>
      </c>
      <c r="AI169">
        <f>IFERROR(AI73/mvkmPerTJ!AM102,"")</f>
        <v>0.40438160810810814</v>
      </c>
      <c r="AJ169">
        <f>IFERROR(AJ73/mvkmPerTJ!AN102,"")</f>
        <v>0</v>
      </c>
      <c r="AK169">
        <f>IFERROR(AK73/mvkmPerTJ!AO102,"")</f>
        <v>0</v>
      </c>
      <c r="AL169">
        <f>IFERROR(AL73/mvkmPerTJ!AP102,"")</f>
        <v>0</v>
      </c>
      <c r="AM169">
        <f>IFERROR(AM73/mvkmPerTJ!AQ102,"")</f>
        <v>2.2362565083258557</v>
      </c>
      <c r="AN169">
        <f>IFERROR(AN73/mvkmPerTJ!AR102,"")</f>
        <v>8.7551686646626631E-2</v>
      </c>
    </row>
    <row r="170" spans="1:40">
      <c r="A170" t="str">
        <f t="shared" si="10"/>
        <v>TRA_Car_Oth_Exe</v>
      </c>
      <c r="B170" t="str">
        <f t="shared" si="10"/>
        <v>TRAGSLSP95</v>
      </c>
      <c r="C170" t="str">
        <f t="shared" si="10"/>
        <v>TCar</v>
      </c>
      <c r="D170" t="str">
        <f>IFERROR(D74/mvkmPerTJ!H103,"")</f>
        <v/>
      </c>
      <c r="E170" t="str">
        <f>IFERROR(E74/mvkmPerTJ!I103,"")</f>
        <v/>
      </c>
      <c r="F170" t="str">
        <f>IFERROR(F74/mvkmPerTJ!J103,"")</f>
        <v/>
      </c>
      <c r="G170" t="str">
        <f>IFERROR(G74/mvkmPerTJ!K103,"")</f>
        <v/>
      </c>
      <c r="H170" t="str">
        <f>IFERROR(H74/mvkmPerTJ!L103,"")</f>
        <v/>
      </c>
      <c r="I170">
        <f>IFERROR(I74/mvkmPerTJ!M103,"")</f>
        <v>3.1819466666666671E-2</v>
      </c>
      <c r="J170" t="str">
        <f>IFERROR(J74/mvkmPerTJ!N103,"")</f>
        <v/>
      </c>
      <c r="K170">
        <f>IFERROR(K74/mvkmPerTJ!O103,"")</f>
        <v>6.0967793103448289E-4</v>
      </c>
      <c r="L170" t="str">
        <f>IFERROR(L74/mvkmPerTJ!P103,"")</f>
        <v/>
      </c>
      <c r="M170" t="str">
        <f>IFERROR(M74/mvkmPerTJ!Q103,"")</f>
        <v/>
      </c>
      <c r="N170" t="str">
        <f>IFERROR(N74/mvkmPerTJ!R103,"")</f>
        <v/>
      </c>
      <c r="O170" t="str">
        <f>IFERROR(O74/mvkmPerTJ!S103,"")</f>
        <v/>
      </c>
      <c r="P170" t="str">
        <f>IFERROR(P74/mvkmPerTJ!T103,"")</f>
        <v/>
      </c>
      <c r="Q170" t="str">
        <f>IFERROR(Q74/mvkmPerTJ!U103,"")</f>
        <v/>
      </c>
      <c r="R170" t="str">
        <f>IFERROR(R74/mvkmPerTJ!V103,"")</f>
        <v/>
      </c>
      <c r="S170" t="str">
        <f>IFERROR(S74/mvkmPerTJ!W103,"")</f>
        <v/>
      </c>
      <c r="T170">
        <f>IFERROR(T74/mvkmPerTJ!X103,"")</f>
        <v>7.0871920000000017E-3</v>
      </c>
      <c r="U170" t="str">
        <f>IFERROR(U74/mvkmPerTJ!Y103,"")</f>
        <v/>
      </c>
      <c r="V170" t="str">
        <f>IFERROR(V74/mvkmPerTJ!Z103,"")</f>
        <v/>
      </c>
      <c r="W170" t="str">
        <f>IFERROR(W74/mvkmPerTJ!AA103,"")</f>
        <v/>
      </c>
      <c r="X170" t="str">
        <f>IFERROR(X74/mvkmPerTJ!AB103,"")</f>
        <v/>
      </c>
      <c r="Y170" t="str">
        <f>IFERROR(Y74/mvkmPerTJ!AC103,"")</f>
        <v/>
      </c>
      <c r="Z170" t="str">
        <f>IFERROR(Z74/mvkmPerTJ!AD103,"")</f>
        <v/>
      </c>
      <c r="AA170">
        <f>IFERROR(AA74/mvkmPerTJ!AE103,"")</f>
        <v>0.40498213600000005</v>
      </c>
      <c r="AB170" t="str">
        <f>IFERROR(AB74/mvkmPerTJ!AF103,"")</f>
        <v/>
      </c>
      <c r="AC170">
        <f>IFERROR(AC74/mvkmPerTJ!AG103,"")</f>
        <v>1.6669458546428571</v>
      </c>
      <c r="AD170">
        <f>IFERROR(AD74/mvkmPerTJ!AH103,"")</f>
        <v>5.8368444444444452E-2</v>
      </c>
      <c r="AE170" t="str">
        <f>IFERROR(AE74/mvkmPerTJ!AI103,"")</f>
        <v/>
      </c>
      <c r="AF170">
        <f>IFERROR(AF74/mvkmPerTJ!AJ103,"")</f>
        <v>8.8582242857142848E-2</v>
      </c>
      <c r="AG170" t="str">
        <f>IFERROR(AG74/mvkmPerTJ!AK103,"")</f>
        <v/>
      </c>
      <c r="AH170" t="str">
        <f>IFERROR(AH74/mvkmPerTJ!AL103,"")</f>
        <v/>
      </c>
      <c r="AI170">
        <f>IFERROR(AI74/mvkmPerTJ!AM103,"")</f>
        <v>1.2017596153846153E-2</v>
      </c>
      <c r="AJ170" t="str">
        <f>IFERROR(AJ74/mvkmPerTJ!AN103,"")</f>
        <v/>
      </c>
      <c r="AK170" t="str">
        <f>IFERROR(AK74/mvkmPerTJ!AO103,"")</f>
        <v/>
      </c>
      <c r="AL170" t="str">
        <f>IFERROR(AL74/mvkmPerTJ!AP103,"")</f>
        <v/>
      </c>
      <c r="AM170" t="str">
        <f>IFERROR(AM74/mvkmPerTJ!AQ103,"")</f>
        <v/>
      </c>
      <c r="AN170" t="str">
        <f>IFERROR(AN74/mvkmPerTJ!AR103,"")</f>
        <v/>
      </c>
    </row>
    <row r="171" spans="1:40">
      <c r="A171" t="str">
        <f t="shared" si="10"/>
        <v>TRA_Car_Oth_Lom</v>
      </c>
      <c r="B171" t="str">
        <f t="shared" si="10"/>
        <v>TRAGSLSP95</v>
      </c>
      <c r="C171" t="str">
        <f t="shared" si="10"/>
        <v>TCar</v>
      </c>
      <c r="D171" t="str">
        <f>IFERROR(D75/mvkmPerTJ!H104,"")</f>
        <v/>
      </c>
      <c r="E171" t="str">
        <f>IFERROR(E75/mvkmPerTJ!I104,"")</f>
        <v/>
      </c>
      <c r="F171" t="str">
        <f>IFERROR(F75/mvkmPerTJ!J104,"")</f>
        <v/>
      </c>
      <c r="G171" t="str">
        <f>IFERROR(G75/mvkmPerTJ!K104,"")</f>
        <v/>
      </c>
      <c r="H171" t="str">
        <f>IFERROR(H75/mvkmPerTJ!L104,"")</f>
        <v/>
      </c>
      <c r="I171">
        <f>IFERROR(I75/mvkmPerTJ!M104,"")</f>
        <v>5.2292674418604648E-2</v>
      </c>
      <c r="J171" t="str">
        <f>IFERROR(J75/mvkmPerTJ!N104,"")</f>
        <v/>
      </c>
      <c r="K171">
        <f>IFERROR(K75/mvkmPerTJ!O104,"")</f>
        <v>2.6248413333333337E-3</v>
      </c>
      <c r="L171" t="str">
        <f>IFERROR(L75/mvkmPerTJ!P104,"")</f>
        <v/>
      </c>
      <c r="M171" t="str">
        <f>IFERROR(M75/mvkmPerTJ!Q104,"")</f>
        <v/>
      </c>
      <c r="N171" t="str">
        <f>IFERROR(N75/mvkmPerTJ!R104,"")</f>
        <v/>
      </c>
      <c r="O171" t="str">
        <f>IFERROR(O75/mvkmPerTJ!S104,"")</f>
        <v/>
      </c>
      <c r="P171" t="str">
        <f>IFERROR(P75/mvkmPerTJ!T104,"")</f>
        <v/>
      </c>
      <c r="Q171" t="str">
        <f>IFERROR(Q75/mvkmPerTJ!U104,"")</f>
        <v/>
      </c>
      <c r="R171" t="str">
        <f>IFERROR(R75/mvkmPerTJ!V104,"")</f>
        <v/>
      </c>
      <c r="S171" t="str">
        <f>IFERROR(S75/mvkmPerTJ!W104,"")</f>
        <v/>
      </c>
      <c r="T171">
        <f>IFERROR(T75/mvkmPerTJ!X104,"")</f>
        <v>4.218566666666668E-3</v>
      </c>
      <c r="U171" t="str">
        <f>IFERROR(U75/mvkmPerTJ!Y104,"")</f>
        <v/>
      </c>
      <c r="V171" t="str">
        <f>IFERROR(V75/mvkmPerTJ!Z104,"")</f>
        <v/>
      </c>
      <c r="W171" t="str">
        <f>IFERROR(W75/mvkmPerTJ!AA104,"")</f>
        <v/>
      </c>
      <c r="X171" t="str">
        <f>IFERROR(X75/mvkmPerTJ!AB104,"")</f>
        <v/>
      </c>
      <c r="Y171" t="str">
        <f>IFERROR(Y75/mvkmPerTJ!AC104,"")</f>
        <v/>
      </c>
      <c r="Z171" t="str">
        <f>IFERROR(Z75/mvkmPerTJ!AD104,"")</f>
        <v/>
      </c>
      <c r="AA171">
        <f>IFERROR(AA75/mvkmPerTJ!AE104,"")</f>
        <v>0.65778964999999989</v>
      </c>
      <c r="AB171" t="str">
        <f>IFERROR(AB75/mvkmPerTJ!AF104,"")</f>
        <v/>
      </c>
      <c r="AC171">
        <f>IFERROR(AC75/mvkmPerTJ!AG104,"")</f>
        <v>2.8214150379069771</v>
      </c>
      <c r="AD171">
        <f>IFERROR(AD75/mvkmPerTJ!AH104,"")</f>
        <v>9.118480000000001E-2</v>
      </c>
      <c r="AE171" t="str">
        <f>IFERROR(AE75/mvkmPerTJ!AI104,"")</f>
        <v/>
      </c>
      <c r="AF171">
        <f>IFERROR(AF75/mvkmPerTJ!AJ104,"")</f>
        <v>0.20189517826086958</v>
      </c>
      <c r="AG171" t="str">
        <f>IFERROR(AG75/mvkmPerTJ!AK104,"")</f>
        <v/>
      </c>
      <c r="AH171" t="str">
        <f>IFERROR(AH75/mvkmPerTJ!AL104,"")</f>
        <v/>
      </c>
      <c r="AI171">
        <f>IFERROR(AI75/mvkmPerTJ!AM104,"")</f>
        <v>1.610681304347826E-2</v>
      </c>
      <c r="AJ171" t="str">
        <f>IFERROR(AJ75/mvkmPerTJ!AN104,"")</f>
        <v/>
      </c>
      <c r="AK171" t="str">
        <f>IFERROR(AK75/mvkmPerTJ!AO104,"")</f>
        <v/>
      </c>
      <c r="AL171" t="str">
        <f>IFERROR(AL75/mvkmPerTJ!AP104,"")</f>
        <v/>
      </c>
      <c r="AM171" t="str">
        <f>IFERROR(AM75/mvkmPerTJ!AQ104,"")</f>
        <v/>
      </c>
      <c r="AN171" t="str">
        <f>IFERROR(AN75/mvkmPerTJ!AR104,"")</f>
        <v/>
      </c>
    </row>
    <row r="172" spans="1:40">
      <c r="A172" t="str">
        <f t="shared" si="10"/>
        <v>TRA_Car_Oth_Sma</v>
      </c>
      <c r="B172" t="str">
        <f t="shared" si="10"/>
        <v>TRAGSLSP95</v>
      </c>
      <c r="C172" t="str">
        <f t="shared" si="10"/>
        <v>TCar</v>
      </c>
      <c r="D172" t="str">
        <f>IFERROR(D76/mvkmPerTJ!H105,"")</f>
        <v/>
      </c>
      <c r="E172" t="str">
        <f>IFERROR(E76/mvkmPerTJ!I105,"")</f>
        <v/>
      </c>
      <c r="F172" t="str">
        <f>IFERROR(F76/mvkmPerTJ!J105,"")</f>
        <v/>
      </c>
      <c r="G172" t="str">
        <f>IFERROR(G76/mvkmPerTJ!K105,"")</f>
        <v/>
      </c>
      <c r="H172" t="str">
        <f>IFERROR(H76/mvkmPerTJ!L105,"")</f>
        <v/>
      </c>
      <c r="I172">
        <f>IFERROR(I76/mvkmPerTJ!M105,"")</f>
        <v>4.6079550000000004E-2</v>
      </c>
      <c r="J172" t="str">
        <f>IFERROR(J76/mvkmPerTJ!N105,"")</f>
        <v/>
      </c>
      <c r="K172">
        <f>IFERROR(K76/mvkmPerTJ!O105,"")</f>
        <v>2.2419771428571432E-3</v>
      </c>
      <c r="L172" t="str">
        <f>IFERROR(L76/mvkmPerTJ!P105,"")</f>
        <v/>
      </c>
      <c r="M172" t="str">
        <f>IFERROR(M76/mvkmPerTJ!Q105,"")</f>
        <v/>
      </c>
      <c r="N172" t="str">
        <f>IFERROR(N76/mvkmPerTJ!R105,"")</f>
        <v/>
      </c>
      <c r="O172" t="str">
        <f>IFERROR(O76/mvkmPerTJ!S105,"")</f>
        <v/>
      </c>
      <c r="P172" t="str">
        <f>IFERROR(P76/mvkmPerTJ!T105,"")</f>
        <v/>
      </c>
      <c r="Q172" t="str">
        <f>IFERROR(Q76/mvkmPerTJ!U105,"")</f>
        <v/>
      </c>
      <c r="R172" t="str">
        <f>IFERROR(R76/mvkmPerTJ!V105,"")</f>
        <v/>
      </c>
      <c r="S172" t="str">
        <f>IFERROR(S76/mvkmPerTJ!W105,"")</f>
        <v/>
      </c>
      <c r="T172">
        <f>IFERROR(T76/mvkmPerTJ!X105,"")</f>
        <v>3.9373288888888899E-3</v>
      </c>
      <c r="U172" t="str">
        <f>IFERROR(U76/mvkmPerTJ!Y105,"")</f>
        <v/>
      </c>
      <c r="V172" t="str">
        <f>IFERROR(V76/mvkmPerTJ!Z105,"")</f>
        <v/>
      </c>
      <c r="W172" t="str">
        <f>IFERROR(W76/mvkmPerTJ!AA105,"")</f>
        <v/>
      </c>
      <c r="X172" t="str">
        <f>IFERROR(X76/mvkmPerTJ!AB105,"")</f>
        <v/>
      </c>
      <c r="Y172" t="str">
        <f>IFERROR(Y76/mvkmPerTJ!AC105,"")</f>
        <v/>
      </c>
      <c r="Z172" t="str">
        <f>IFERROR(Z76/mvkmPerTJ!AD105,"")</f>
        <v/>
      </c>
      <c r="AA172">
        <f>IFERROR(AA76/mvkmPerTJ!AE105,"")</f>
        <v>0.59747178139534907</v>
      </c>
      <c r="AB172" t="str">
        <f>IFERROR(AB76/mvkmPerTJ!AF105,"")</f>
        <v/>
      </c>
      <c r="AC172">
        <f>IFERROR(AC76/mvkmPerTJ!AG105,"")</f>
        <v>2.7554951162790702</v>
      </c>
      <c r="AD172">
        <f>IFERROR(AD76/mvkmPerTJ!AH105,"")</f>
        <v>8.5160272340425544E-2</v>
      </c>
      <c r="AE172" t="str">
        <f>IFERROR(AE76/mvkmPerTJ!AI105,"")</f>
        <v/>
      </c>
      <c r="AF172">
        <f>IFERROR(AF76/mvkmPerTJ!AJ105,"")</f>
        <v>0.19360575833333338</v>
      </c>
      <c r="AG172" t="str">
        <f>IFERROR(AG76/mvkmPerTJ!AK105,"")</f>
        <v/>
      </c>
      <c r="AH172" t="str">
        <f>IFERROR(AH76/mvkmPerTJ!AL105,"")</f>
        <v/>
      </c>
      <c r="AI172">
        <f>IFERROR(AI76/mvkmPerTJ!AM105,"")</f>
        <v>1.3341795833333333E-2</v>
      </c>
      <c r="AJ172" t="str">
        <f>IFERROR(AJ76/mvkmPerTJ!AN105,"")</f>
        <v/>
      </c>
      <c r="AK172" t="str">
        <f>IFERROR(AK76/mvkmPerTJ!AO105,"")</f>
        <v/>
      </c>
      <c r="AL172" t="str">
        <f>IFERROR(AL76/mvkmPerTJ!AP105,"")</f>
        <v/>
      </c>
      <c r="AM172" t="str">
        <f>IFERROR(AM76/mvkmPerTJ!AQ105,"")</f>
        <v/>
      </c>
      <c r="AN172" t="str">
        <f>IFERROR(AN76/mvkmPerTJ!AR105,"")</f>
        <v/>
      </c>
    </row>
    <row r="173" spans="1:40">
      <c r="A173" t="str">
        <f t="shared" si="10"/>
        <v>TRA_Car_Oth_Upm</v>
      </c>
      <c r="B173" t="str">
        <f t="shared" si="10"/>
        <v>TRAGSLSP95</v>
      </c>
      <c r="C173" t="str">
        <f t="shared" si="10"/>
        <v>TCar</v>
      </c>
      <c r="D173" s="130" t="str">
        <f>IFERROR(D77/mvkmPerTJ!H106,"")</f>
        <v/>
      </c>
      <c r="E173" s="130" t="str">
        <f>IFERROR(E77/mvkmPerTJ!I106,"")</f>
        <v/>
      </c>
      <c r="F173" s="130" t="str">
        <f>IFERROR(F77/mvkmPerTJ!J106,"")</f>
        <v/>
      </c>
      <c r="G173" s="130" t="str">
        <f>IFERROR(G77/mvkmPerTJ!K106,"")</f>
        <v/>
      </c>
      <c r="H173" s="130" t="str">
        <f>IFERROR(H77/mvkmPerTJ!L106,"")</f>
        <v/>
      </c>
      <c r="I173" s="130">
        <f>IFERROR(I77/mvkmPerTJ!M106,"")</f>
        <v>2.7246918918918926E-2</v>
      </c>
      <c r="J173" s="130" t="str">
        <f>IFERROR(J77/mvkmPerTJ!N106,"")</f>
        <v/>
      </c>
      <c r="K173" s="130">
        <f>IFERROR(K77/mvkmPerTJ!O106,"")</f>
        <v>1.3503710526315792E-3</v>
      </c>
      <c r="L173" s="130" t="str">
        <f>IFERROR(L77/mvkmPerTJ!P106,"")</f>
        <v/>
      </c>
      <c r="M173" s="130" t="str">
        <f>IFERROR(M77/mvkmPerTJ!Q106,"")</f>
        <v/>
      </c>
      <c r="N173" s="130" t="str">
        <f>IFERROR(N77/mvkmPerTJ!R106,"")</f>
        <v/>
      </c>
      <c r="O173" s="130" t="str">
        <f>IFERROR(O77/mvkmPerTJ!S106,"")</f>
        <v/>
      </c>
      <c r="P173" s="130" t="str">
        <f>IFERROR(P77/mvkmPerTJ!T106,"")</f>
        <v/>
      </c>
      <c r="Q173" s="130" t="str">
        <f>IFERROR(Q77/mvkmPerTJ!U106,"")</f>
        <v/>
      </c>
      <c r="R173" s="130" t="str">
        <f>IFERROR(R77/mvkmPerTJ!V106,"")</f>
        <v/>
      </c>
      <c r="S173" s="130" t="str">
        <f>IFERROR(S77/mvkmPerTJ!W106,"")</f>
        <v/>
      </c>
      <c r="T173" s="130">
        <f>IFERROR(T77/mvkmPerTJ!X106,"")</f>
        <v>5.0622800000000015E-3</v>
      </c>
      <c r="U173" s="130" t="str">
        <f>IFERROR(U77/mvkmPerTJ!Y106,"")</f>
        <v/>
      </c>
      <c r="V173" s="130" t="str">
        <f>IFERROR(V77/mvkmPerTJ!Z106,"")</f>
        <v/>
      </c>
      <c r="W173" s="130" t="str">
        <f>IFERROR(W77/mvkmPerTJ!AA106,"")</f>
        <v/>
      </c>
      <c r="X173" s="130" t="str">
        <f>IFERROR(X77/mvkmPerTJ!AB106,"")</f>
        <v/>
      </c>
      <c r="Y173" s="130" t="str">
        <f>IFERROR(Y77/mvkmPerTJ!AC106,"")</f>
        <v/>
      </c>
      <c r="Z173" s="130" t="str">
        <f>IFERROR(Z77/mvkmPerTJ!AD106,"")</f>
        <v/>
      </c>
      <c r="AA173" s="130">
        <f>IFERROR(AA77/mvkmPerTJ!AE106,"")</f>
        <v>0.34712179411764704</v>
      </c>
      <c r="AB173" s="130" t="str">
        <f>IFERROR(AB77/mvkmPerTJ!AF106,"")</f>
        <v/>
      </c>
      <c r="AC173" s="130">
        <f>IFERROR(AC77/mvkmPerTJ!AG106,"")</f>
        <v>1.4701167956756758</v>
      </c>
      <c r="AD173" s="130">
        <f>IFERROR(AD77/mvkmPerTJ!AH106,"")</f>
        <v>4.844438974358975E-2</v>
      </c>
      <c r="AE173" s="130" t="str">
        <f>IFERROR(AE77/mvkmPerTJ!AI106,"")</f>
        <v/>
      </c>
      <c r="AF173" s="130">
        <f>IFERROR(AF77/mvkmPerTJ!AJ106,"")</f>
        <v>0.13607962105263158</v>
      </c>
      <c r="AG173" s="130" t="str">
        <f>IFERROR(AG77/mvkmPerTJ!AK106,"")</f>
        <v/>
      </c>
      <c r="AH173" s="130" t="str">
        <f>IFERROR(AH77/mvkmPerTJ!AL106,"")</f>
        <v/>
      </c>
      <c r="AI173" s="130">
        <f>IFERROR(AI77/mvkmPerTJ!AM106,"")</f>
        <v>9.1686564102564094E-3</v>
      </c>
      <c r="AJ173" s="130" t="str">
        <f>IFERROR(AJ77/mvkmPerTJ!AN106,"")</f>
        <v/>
      </c>
      <c r="AK173" s="130" t="str">
        <f>IFERROR(AK77/mvkmPerTJ!AO106,"")</f>
        <v/>
      </c>
      <c r="AL173" s="130" t="str">
        <f>IFERROR(AL77/mvkmPerTJ!AP106,"")</f>
        <v/>
      </c>
      <c r="AM173" s="130" t="str">
        <f>IFERROR(AM77/mvkmPerTJ!AQ106,"")</f>
        <v/>
      </c>
      <c r="AN173" s="130" t="str">
        <f>IFERROR(AN77/mvkmPerTJ!AR106,"")</f>
        <v/>
      </c>
    </row>
    <row r="174" spans="1:40">
      <c r="A174" s="124" t="str">
        <f t="shared" si="10"/>
        <v>TRA_Hdt_Dis</v>
      </c>
      <c r="B174" s="124" t="str">
        <f t="shared" si="10"/>
        <v>TRADST</v>
      </c>
      <c r="C174" s="124" t="str">
        <f t="shared" si="10"/>
        <v>THDT</v>
      </c>
      <c r="D174">
        <f>IFERROR(D78/mvkmPerTJ!H29,"")</f>
        <v>36.271691977745704</v>
      </c>
      <c r="E174">
        <f>IFERROR(E78/mvkmPerTJ!I29,"")</f>
        <v>99.669521430821419</v>
      </c>
      <c r="F174">
        <f>IFERROR(F78/mvkmPerTJ!J29,"")</f>
        <v>19.98718573439993</v>
      </c>
      <c r="G174">
        <f>IFERROR(G78/mvkmPerTJ!K29,"")</f>
        <v>34.924250086600523</v>
      </c>
      <c r="H174">
        <f>IFERROR(H78/mvkmPerTJ!L29,"")</f>
        <v>3.4800881310189786</v>
      </c>
      <c r="I174">
        <f>IFERROR(I78/mvkmPerTJ!M29,"")</f>
        <v>63.682895984916506</v>
      </c>
      <c r="J174">
        <f>IFERROR(J78/mvkmPerTJ!N29,"")</f>
        <v>458.69661833893042</v>
      </c>
      <c r="K174">
        <f>IFERROR(K78/mvkmPerTJ!O29,"")</f>
        <v>34.367284402812331</v>
      </c>
      <c r="L174">
        <f>IFERROR(L78/mvkmPerTJ!P29,"")</f>
        <v>7.0407342038417404</v>
      </c>
      <c r="M174">
        <f>IFERROR(M78/mvkmPerTJ!Q29,"")</f>
        <v>438.92054137550548</v>
      </c>
      <c r="N174">
        <f>IFERROR(N78/mvkmPerTJ!R29,"")</f>
        <v>42.132752881091889</v>
      </c>
      <c r="O174">
        <f>IFERROR(O78/mvkmPerTJ!S29,"")</f>
        <v>345.83016594525566</v>
      </c>
      <c r="P174">
        <f>IFERROR(P78/mvkmPerTJ!T29,"")</f>
        <v>61.371182813015338</v>
      </c>
      <c r="Q174">
        <f>IFERROR(Q78/mvkmPerTJ!U29,"")</f>
        <v>9.7295659328500435</v>
      </c>
      <c r="R174">
        <f>IFERROR(R78/mvkmPerTJ!V29,"")</f>
        <v>37.710920178713337</v>
      </c>
      <c r="S174">
        <f>IFERROR(S78/mvkmPerTJ!W29,"")</f>
        <v>9.6752563614135649</v>
      </c>
      <c r="T174">
        <f>IFERROR(T78/mvkmPerTJ!X29,"")</f>
        <v>1.4516276553704026</v>
      </c>
      <c r="U174">
        <f>IFERROR(U78/mvkmPerTJ!Y29,"")</f>
        <v>287.52609387919233</v>
      </c>
      <c r="V174">
        <f>IFERROR(V78/mvkmPerTJ!Z29,"")</f>
        <v>17.664428590185899</v>
      </c>
      <c r="W174">
        <f>IFERROR(W78/mvkmPerTJ!AA29,"")</f>
        <v>21.761745131842687</v>
      </c>
      <c r="X174">
        <f>IFERROR(X78/mvkmPerTJ!AB29,"")</f>
        <v>12.395526941015</v>
      </c>
      <c r="Y174">
        <f>IFERROR(Y78/mvkmPerTJ!AC29,"")</f>
        <v>5.0474154225040273</v>
      </c>
      <c r="Z174">
        <f>IFERROR(Z78/mvkmPerTJ!AD29,"")</f>
        <v>2.6769852852800011</v>
      </c>
      <c r="AA174">
        <f>IFERROR(AA78/mvkmPerTJ!AE29,"")</f>
        <v>88.274593174602401</v>
      </c>
      <c r="AB174">
        <f>IFERROR(AB78/mvkmPerTJ!AF29,"")</f>
        <v>18.219639713409141</v>
      </c>
      <c r="AC174">
        <f>IFERROR(AC78/mvkmPerTJ!AG29,"")</f>
        <v>229.7871764267002</v>
      </c>
      <c r="AD174">
        <f>IFERROR(AD78/mvkmPerTJ!AH29,"")</f>
        <v>30.058417227777991</v>
      </c>
      <c r="AE174">
        <f>IFERROR(AE78/mvkmPerTJ!AI29,"")</f>
        <v>62.236417146593553</v>
      </c>
      <c r="AF174">
        <f>IFERROR(AF78/mvkmPerTJ!AJ29,"")</f>
        <v>34.049597328279596</v>
      </c>
      <c r="AG174">
        <f>IFERROR(AG78/mvkmPerTJ!AK29,"")</f>
        <v>19.087269194551837</v>
      </c>
      <c r="AH174">
        <f>IFERROR(AH78/mvkmPerTJ!AL29,"")</f>
        <v>36.304829448956916</v>
      </c>
      <c r="AI174">
        <f>IFERROR(AI78/mvkmPerTJ!AM29,"")</f>
        <v>254.78142560265798</v>
      </c>
      <c r="AJ174">
        <f>IFERROR(AJ78/mvkmPerTJ!AN29,"")</f>
        <v>13.958440251660308</v>
      </c>
      <c r="AK174">
        <f>IFERROR(AK78/mvkmPerTJ!AO29,"")</f>
        <v>7.2694987793647741</v>
      </c>
      <c r="AL174">
        <f>IFERROR(AL78/mvkmPerTJ!AP29,"")</f>
        <v>3.9128460139016688</v>
      </c>
      <c r="AM174">
        <f>IFERROR(AM78/mvkmPerTJ!AQ29,"")</f>
        <v>9.033267821422351</v>
      </c>
      <c r="AN174">
        <f>IFERROR(AN78/mvkmPerTJ!AR29,"")</f>
        <v>1.971388554064321</v>
      </c>
    </row>
    <row r="175" spans="1:40">
      <c r="A175" t="str">
        <f t="shared" si="10"/>
        <v>TRA_Hdt_Gas</v>
      </c>
      <c r="B175" t="str">
        <f t="shared" si="10"/>
        <v>TRAGSLSP95</v>
      </c>
      <c r="C175" t="str">
        <f t="shared" si="10"/>
        <v>THDT</v>
      </c>
      <c r="D175" t="str">
        <f>IFERROR(D79/mvkmPerTJ!H30,"")</f>
        <v/>
      </c>
      <c r="E175" t="str">
        <f>IFERROR(E79/mvkmPerTJ!I30,"")</f>
        <v/>
      </c>
      <c r="F175">
        <f>IFERROR(F79/mvkmPerTJ!J30,"")</f>
        <v>4.0285767380000065E-3</v>
      </c>
      <c r="G175" t="str">
        <f>IFERROR(G79/mvkmPerTJ!K30,"")</f>
        <v/>
      </c>
      <c r="H175">
        <f>IFERROR(H79/mvkmPerTJ!L30,"")</f>
        <v>1.7240534901499995E-2</v>
      </c>
      <c r="I175">
        <f>IFERROR(I79/mvkmPerTJ!M30,"")</f>
        <v>0.32609975358142035</v>
      </c>
      <c r="J175" t="str">
        <f>IFERROR(J79/mvkmPerTJ!N30,"")</f>
        <v/>
      </c>
      <c r="K175">
        <f>IFERROR(K79/mvkmPerTJ!O30,"")</f>
        <v>4.5626872890719983E-2</v>
      </c>
      <c r="L175">
        <f>IFERROR(L79/mvkmPerTJ!P30,"")</f>
        <v>0.10075978884573927</v>
      </c>
      <c r="M175">
        <f>IFERROR(M79/mvkmPerTJ!Q30,"")</f>
        <v>0.98535196261659941</v>
      </c>
      <c r="N175">
        <f>IFERROR(N79/mvkmPerTJ!R30,"")</f>
        <v>0.34005840602999954</v>
      </c>
      <c r="O175">
        <f>IFERROR(O79/mvkmPerTJ!S30,"")</f>
        <v>0.65284048365065839</v>
      </c>
      <c r="P175">
        <f>IFERROR(P79/mvkmPerTJ!T30,"")</f>
        <v>1.0817971169000014</v>
      </c>
      <c r="Q175">
        <f>IFERROR(Q79/mvkmPerTJ!U30,"")</f>
        <v>5.1483102972000025E-2</v>
      </c>
      <c r="R175">
        <f>IFERROR(R79/mvkmPerTJ!V30,"")</f>
        <v>0.14985872063222952</v>
      </c>
      <c r="S175">
        <f>IFERROR(S79/mvkmPerTJ!W30,"")</f>
        <v>8.6520594147680065E-3</v>
      </c>
      <c r="T175">
        <f>IFERROR(T79/mvkmPerTJ!X30,"")</f>
        <v>0.11315366967220029</v>
      </c>
      <c r="U175">
        <f>IFERROR(U79/mvkmPerTJ!Y30,"")</f>
        <v>4.6700465168099906E-2</v>
      </c>
      <c r="V175">
        <f>IFERROR(V79/mvkmPerTJ!Z30,"")</f>
        <v>0.36861743450400086</v>
      </c>
      <c r="W175">
        <f>IFERROR(W79/mvkmPerTJ!AA30,"")</f>
        <v>2.4231400219079102E-2</v>
      </c>
      <c r="X175">
        <f>IFERROR(X79/mvkmPerTJ!AB30,"")</f>
        <v>0.63717813349683905</v>
      </c>
      <c r="Y175">
        <f>IFERROR(Y79/mvkmPerTJ!AC30,"")</f>
        <v>1.1981086347199988E-3</v>
      </c>
      <c r="Z175" t="str">
        <f>IFERROR(Z79/mvkmPerTJ!AD30,"")</f>
        <v/>
      </c>
      <c r="AA175">
        <f>IFERROR(AA79/mvkmPerTJ!AE30,"")</f>
        <v>0.42467921261900032</v>
      </c>
      <c r="AB175">
        <f>IFERROR(AB79/mvkmPerTJ!AF30,"")</f>
        <v>0.90380390841000235</v>
      </c>
      <c r="AC175">
        <f>IFERROR(AC79/mvkmPerTJ!AG30,"")</f>
        <v>18.335842243000005</v>
      </c>
      <c r="AD175" t="str">
        <f>IFERROR(AD79/mvkmPerTJ!AH30,"")</f>
        <v/>
      </c>
      <c r="AE175">
        <f>IFERROR(AE79/mvkmPerTJ!AI30,"")</f>
        <v>0.12840156069808009</v>
      </c>
      <c r="AF175">
        <f>IFERROR(AF79/mvkmPerTJ!AJ30,"")</f>
        <v>0.10486175163899998</v>
      </c>
      <c r="AG175">
        <f>IFERROR(AG79/mvkmPerTJ!AK30,"")</f>
        <v>4.8426425325999939E-3</v>
      </c>
      <c r="AH175" t="str">
        <f>IFERROR(AH79/mvkmPerTJ!AL30,"")</f>
        <v/>
      </c>
      <c r="AI175">
        <f>IFERROR(AI79/mvkmPerTJ!AM30,"")</f>
        <v>0.3659219138659992</v>
      </c>
      <c r="AJ175">
        <f>IFERROR(AJ79/mvkmPerTJ!AN30,"")</f>
        <v>3.4626052449247935E-2</v>
      </c>
      <c r="AK175">
        <f>IFERROR(AK79/mvkmPerTJ!AO30,"")</f>
        <v>2.082833478986465E-2</v>
      </c>
      <c r="AL175">
        <f>IFERROR(AL79/mvkmPerTJ!AP30,"")</f>
        <v>1.6952861286089249E-2</v>
      </c>
      <c r="AM175">
        <f>IFERROR(AM79/mvkmPerTJ!AQ30,"")</f>
        <v>3.7700961447029564E-2</v>
      </c>
      <c r="AN175">
        <f>IFERROR(AN79/mvkmPerTJ!AR30,"")</f>
        <v>5.6658993381099448E-3</v>
      </c>
    </row>
    <row r="176" spans="1:40">
      <c r="A176" t="str">
        <f t="shared" si="10"/>
        <v>TRA_Lcv_Cng</v>
      </c>
      <c r="B176" t="str">
        <f t="shared" si="10"/>
        <v>TRAGAS</v>
      </c>
      <c r="C176" t="str">
        <f t="shared" si="10"/>
        <v>TLCV</v>
      </c>
      <c r="D176" t="str">
        <f>IFERROR(D80/mvkmPerTJ!H31,"")</f>
        <v/>
      </c>
      <c r="E176" t="str">
        <f>IFERROR(E80/mvkmPerTJ!I31,"")</f>
        <v/>
      </c>
      <c r="F176" t="str">
        <f>IFERROR(F80/mvkmPerTJ!J31,"")</f>
        <v/>
      </c>
      <c r="G176">
        <f>IFERROR(G80/mvkmPerTJ!K31,"")</f>
        <v>0.1325967230481005</v>
      </c>
      <c r="H176" t="str">
        <f>IFERROR(H80/mvkmPerTJ!L31,"")</f>
        <v/>
      </c>
      <c r="I176" t="str">
        <f>IFERROR(I80/mvkmPerTJ!M31,"")</f>
        <v/>
      </c>
      <c r="J176">
        <f>IFERROR(J80/mvkmPerTJ!N31,"")</f>
        <v>1.9173429961000026</v>
      </c>
      <c r="K176" t="str">
        <f>IFERROR(K80/mvkmPerTJ!O31,"")</f>
        <v/>
      </c>
      <c r="L176" t="str">
        <f>IFERROR(L80/mvkmPerTJ!P31,"")</f>
        <v/>
      </c>
      <c r="M176" t="str">
        <f>IFERROR(M80/mvkmPerTJ!Q31,"")</f>
        <v/>
      </c>
      <c r="N176" t="str">
        <f>IFERROR(N80/mvkmPerTJ!R31,"")</f>
        <v/>
      </c>
      <c r="O176" t="str">
        <f>IFERROR(O80/mvkmPerTJ!S31,"")</f>
        <v/>
      </c>
      <c r="P176" t="str">
        <f>IFERROR(P80/mvkmPerTJ!T31,"")</f>
        <v/>
      </c>
      <c r="Q176" t="str">
        <f>IFERROR(Q80/mvkmPerTJ!U31,"")</f>
        <v/>
      </c>
      <c r="R176" t="str">
        <f>IFERROR(R80/mvkmPerTJ!V31,"")</f>
        <v/>
      </c>
      <c r="S176" t="str">
        <f>IFERROR(S80/mvkmPerTJ!W31,"")</f>
        <v/>
      </c>
      <c r="T176" t="str">
        <f>IFERROR(T80/mvkmPerTJ!X31,"")</f>
        <v/>
      </c>
      <c r="U176" t="str">
        <f>IFERROR(U80/mvkmPerTJ!Y31,"")</f>
        <v/>
      </c>
      <c r="V176" t="str">
        <f>IFERROR(V80/mvkmPerTJ!Z31,"")</f>
        <v/>
      </c>
      <c r="W176" t="str">
        <f>IFERROR(W80/mvkmPerTJ!AA31,"")</f>
        <v/>
      </c>
      <c r="X176" t="str">
        <f>IFERROR(X80/mvkmPerTJ!AB31,"")</f>
        <v/>
      </c>
      <c r="Y176" t="str">
        <f>IFERROR(Y80/mvkmPerTJ!AC31,"")</f>
        <v/>
      </c>
      <c r="Z176" t="str">
        <f>IFERROR(Z80/mvkmPerTJ!AD31,"")</f>
        <v/>
      </c>
      <c r="AA176">
        <f>IFERROR(AA80/mvkmPerTJ!AE31,"")</f>
        <v>6.8312322474939582E-2</v>
      </c>
      <c r="AB176" t="str">
        <f>IFERROR(AB80/mvkmPerTJ!AF31,"")</f>
        <v/>
      </c>
      <c r="AC176" t="str">
        <f>IFERROR(AC80/mvkmPerTJ!AG31,"")</f>
        <v/>
      </c>
      <c r="AD176" t="str">
        <f>IFERROR(AD80/mvkmPerTJ!AH31,"")</f>
        <v/>
      </c>
      <c r="AE176" t="str">
        <f>IFERROR(AE80/mvkmPerTJ!AI31,"")</f>
        <v/>
      </c>
      <c r="AF176" t="str">
        <f>IFERROR(AF80/mvkmPerTJ!AJ31,"")</f>
        <v/>
      </c>
      <c r="AG176" t="str">
        <f>IFERROR(AG80/mvkmPerTJ!AK31,"")</f>
        <v/>
      </c>
      <c r="AH176" t="str">
        <f>IFERROR(AH80/mvkmPerTJ!AL31,"")</f>
        <v/>
      </c>
      <c r="AI176" t="str">
        <f>IFERROR(AI80/mvkmPerTJ!AM31,"")</f>
        <v/>
      </c>
      <c r="AJ176" t="str">
        <f>IFERROR(AJ80/mvkmPerTJ!AN31,"")</f>
        <v/>
      </c>
      <c r="AK176" t="str">
        <f>IFERROR(AK80/mvkmPerTJ!AO31,"")</f>
        <v/>
      </c>
      <c r="AL176" t="str">
        <f>IFERROR(AL80/mvkmPerTJ!AP31,"")</f>
        <v/>
      </c>
      <c r="AM176" t="str">
        <f>IFERROR(AM80/mvkmPerTJ!AQ31,"")</f>
        <v/>
      </c>
      <c r="AN176" t="str">
        <f>IFERROR(AN80/mvkmPerTJ!AR31,"")</f>
        <v/>
      </c>
    </row>
    <row r="177" spans="1:40">
      <c r="A177" t="str">
        <f t="shared" si="10"/>
        <v>TRA_Lcv_Dis</v>
      </c>
      <c r="B177" t="str">
        <f t="shared" si="10"/>
        <v>TRADST</v>
      </c>
      <c r="C177" t="str">
        <f t="shared" si="10"/>
        <v>TLCV</v>
      </c>
      <c r="D177">
        <f>IFERROR(D81/mvkmPerTJ!H32,"")</f>
        <v>37.389032040299981</v>
      </c>
      <c r="E177">
        <f>IFERROR(E81/mvkmPerTJ!I32,"")</f>
        <v>46.663560274699975</v>
      </c>
      <c r="F177">
        <f>IFERROR(F81/mvkmPerTJ!J32,"")</f>
        <v>8.1950629650000408</v>
      </c>
      <c r="G177">
        <f>IFERROR(G81/mvkmPerTJ!K32,"")</f>
        <v>12.052482261242014</v>
      </c>
      <c r="H177">
        <f>IFERROR(H81/mvkmPerTJ!L32,"")</f>
        <v>6.9993500130000177</v>
      </c>
      <c r="I177">
        <f>IFERROR(I81/mvkmPerTJ!M32,"")</f>
        <v>26.742021149000042</v>
      </c>
      <c r="J177">
        <f>IFERROR(J81/mvkmPerTJ!N32,"")</f>
        <v>143.24532241588997</v>
      </c>
      <c r="K177">
        <f>IFERROR(K81/mvkmPerTJ!O32,"")</f>
        <v>26.11876416155101</v>
      </c>
      <c r="L177">
        <f>IFERROR(L81/mvkmPerTJ!P32,"")</f>
        <v>2.185141376396996</v>
      </c>
      <c r="M177">
        <f>IFERROR(M81/mvkmPerTJ!Q32,"")</f>
        <v>81.297875961000074</v>
      </c>
      <c r="N177">
        <f>IFERROR(N81/mvkmPerTJ!R32,"")</f>
        <v>17.551845899300016</v>
      </c>
      <c r="O177">
        <f>IFERROR(O81/mvkmPerTJ!S32,"")</f>
        <v>356.8838833655999</v>
      </c>
      <c r="P177">
        <f>IFERROR(P81/mvkmPerTJ!T32,"")</f>
        <v>17.701006304199993</v>
      </c>
      <c r="Q177">
        <f>IFERROR(Q81/mvkmPerTJ!U32,"")</f>
        <v>13.246192276200016</v>
      </c>
      <c r="R177">
        <f>IFERROR(R81/mvkmPerTJ!V32,"")</f>
        <v>26.59157322407</v>
      </c>
      <c r="S177">
        <f>IFERROR(S81/mvkmPerTJ!W32,"")</f>
        <v>52.539405282260063</v>
      </c>
      <c r="T177">
        <f>IFERROR(T81/mvkmPerTJ!X32,"")</f>
        <v>0.76483491944999793</v>
      </c>
      <c r="U177">
        <f>IFERROR(U81/mvkmPerTJ!Y32,"")</f>
        <v>259.93321953999936</v>
      </c>
      <c r="V177">
        <f>IFERROR(V81/mvkmPerTJ!Z32,"")</f>
        <v>6.9711044037330057</v>
      </c>
      <c r="W177">
        <f>IFERROR(W81/mvkmPerTJ!AA32,"")</f>
        <v>12.746733214930044</v>
      </c>
      <c r="X177">
        <f>IFERROR(X81/mvkmPerTJ!AB32,"")</f>
        <v>3.0973201133214068</v>
      </c>
      <c r="Y177">
        <f>IFERROR(Y81/mvkmPerTJ!AC32,"")</f>
        <v>1.3794604300999971</v>
      </c>
      <c r="Z177">
        <f>IFERROR(Z81/mvkmPerTJ!AD32,"")</f>
        <v>0.5311576405000008</v>
      </c>
      <c r="AA177">
        <f>IFERROR(AA81/mvkmPerTJ!AE32,"")</f>
        <v>74.871757510038833</v>
      </c>
      <c r="AB177">
        <f>IFERROR(AB81/mvkmPerTJ!AF32,"")</f>
        <v>27.6418521386267</v>
      </c>
      <c r="AC177">
        <f>IFERROR(AC81/mvkmPerTJ!AG32,"")</f>
        <v>49.676676159999801</v>
      </c>
      <c r="AD177">
        <f>IFERROR(AD81/mvkmPerTJ!AH32,"")</f>
        <v>77.566479178999828</v>
      </c>
      <c r="AE177">
        <f>IFERROR(AE81/mvkmPerTJ!AI32,"")</f>
        <v>17.932137882588954</v>
      </c>
      <c r="AF177">
        <f>IFERROR(AF81/mvkmPerTJ!AJ32,"")</f>
        <v>32.479786462399971</v>
      </c>
      <c r="AG177">
        <f>IFERROR(AG81/mvkmPerTJ!AK32,"")</f>
        <v>7.56699962563449</v>
      </c>
      <c r="AH177">
        <f>IFERROR(AH81/mvkmPerTJ!AL32,"")</f>
        <v>9.8293353554806124</v>
      </c>
      <c r="AI177">
        <f>IFERROR(AI81/mvkmPerTJ!AM32,"")</f>
        <v>223.0194406164</v>
      </c>
      <c r="AJ177">
        <f>IFERROR(AJ81/mvkmPerTJ!AN32,"")</f>
        <v>4.0259683383361278</v>
      </c>
      <c r="AK177">
        <f>IFERROR(AK81/mvkmPerTJ!AO32,"")</f>
        <v>9.8969655221669637</v>
      </c>
      <c r="AL177">
        <f>IFERROR(AL81/mvkmPerTJ!AP32,"")</f>
        <v>1.1285640716826564</v>
      </c>
      <c r="AM177">
        <f>IFERROR(AM81/mvkmPerTJ!AQ32,"")</f>
        <v>12.298226176871227</v>
      </c>
      <c r="AN177">
        <f>IFERROR(AN81/mvkmPerTJ!AR32,"")</f>
        <v>2.6839215663330864</v>
      </c>
    </row>
    <row r="178" spans="1:40">
      <c r="A178" t="str">
        <f t="shared" si="10"/>
        <v>TRA_Lcv_Gas</v>
      </c>
      <c r="B178" t="str">
        <f t="shared" si="10"/>
        <v>TRAGSLSP95</v>
      </c>
      <c r="C178" t="str">
        <f t="shared" si="10"/>
        <v>TLCV</v>
      </c>
      <c r="D178">
        <f>IFERROR(D82/mvkmPerTJ!H33,"")</f>
        <v>1.6782133050999999</v>
      </c>
      <c r="E178">
        <f>IFERROR(E82/mvkmPerTJ!I33,"")</f>
        <v>0.76954999533499902</v>
      </c>
      <c r="F178">
        <f>IFERROR(F82/mvkmPerTJ!J33,"")</f>
        <v>1.0167931796199974</v>
      </c>
      <c r="G178">
        <f>IFERROR(G82/mvkmPerTJ!K33,"")</f>
        <v>4.1617948420000133</v>
      </c>
      <c r="H178">
        <f>IFERROR(H82/mvkmPerTJ!L33,"")</f>
        <v>0.44321728312255076</v>
      </c>
      <c r="I178">
        <f>IFERROR(I82/mvkmPerTJ!M33,"")</f>
        <v>4.1628172674050239</v>
      </c>
      <c r="J178">
        <f>IFERROR(J82/mvkmPerTJ!N33,"")</f>
        <v>9.380724069146007</v>
      </c>
      <c r="K178">
        <f>IFERROR(K82/mvkmPerTJ!O33,"")</f>
        <v>2.9233201243750129</v>
      </c>
      <c r="L178">
        <f>IFERROR(L82/mvkmPerTJ!P33,"")</f>
        <v>0.45157554188179089</v>
      </c>
      <c r="M178">
        <f>IFERROR(M82/mvkmPerTJ!Q33,"")</f>
        <v>1.9844001629999979</v>
      </c>
      <c r="N178">
        <f>IFERROR(N82/mvkmPerTJ!R33,"")</f>
        <v>0.65202641472143974</v>
      </c>
      <c r="O178">
        <f>IFERROR(O82/mvkmPerTJ!S33,"")</f>
        <v>23.703520131900031</v>
      </c>
      <c r="P178">
        <f>IFERROR(P82/mvkmPerTJ!T33,"")</f>
        <v>40.341521604699984</v>
      </c>
      <c r="Q178">
        <f>IFERROR(Q82/mvkmPerTJ!U33,"")</f>
        <v>0.77609896194999894</v>
      </c>
      <c r="R178">
        <f>IFERROR(R82/mvkmPerTJ!V33,"")</f>
        <v>1.5635944093055048</v>
      </c>
      <c r="S178">
        <f>IFERROR(S82/mvkmPerTJ!W33,"")</f>
        <v>0.20579391183165022</v>
      </c>
      <c r="T178">
        <f>IFERROR(T82/mvkmPerTJ!X33,"")</f>
        <v>0.42162181993435821</v>
      </c>
      <c r="U178">
        <f>IFERROR(U82/mvkmPerTJ!Y33,"")</f>
        <v>12.455748278000023</v>
      </c>
      <c r="V178">
        <f>IFERROR(V82/mvkmPerTJ!Z33,"")</f>
        <v>0.16966797714000045</v>
      </c>
      <c r="W178">
        <f>IFERROR(W82/mvkmPerTJ!AA33,"")</f>
        <v>0.56878444585700116</v>
      </c>
      <c r="X178">
        <f>IFERROR(X82/mvkmPerTJ!AB33,"")</f>
        <v>0.33383524260837433</v>
      </c>
      <c r="Y178">
        <f>IFERROR(Y82/mvkmPerTJ!AC33,"")</f>
        <v>0.2640822089000005</v>
      </c>
      <c r="Z178">
        <f>IFERROR(Z82/mvkmPerTJ!AD33,"")</f>
        <v>8.190144438999987E-2</v>
      </c>
      <c r="AA178">
        <f>IFERROR(AA82/mvkmPerTJ!AE33,"")</f>
        <v>1.9510076418500057</v>
      </c>
      <c r="AB178">
        <f>IFERROR(AB82/mvkmPerTJ!AF33,"")</f>
        <v>2.7404663035500008</v>
      </c>
      <c r="AC178">
        <f>IFERROR(AC82/mvkmPerTJ!AG33,"")</f>
        <v>11.175640518899987</v>
      </c>
      <c r="AD178">
        <f>IFERROR(AD82/mvkmPerTJ!AH33,"")</f>
        <v>0.83856581980000089</v>
      </c>
      <c r="AE178">
        <f>IFERROR(AE82/mvkmPerTJ!AI33,"")</f>
        <v>6.1844070810990104</v>
      </c>
      <c r="AF178">
        <f>IFERROR(AF82/mvkmPerTJ!AJ33,"")</f>
        <v>4.1088657231500116</v>
      </c>
      <c r="AG178">
        <f>IFERROR(AG82/mvkmPerTJ!AK33,"")</f>
        <v>1.0703798051368703</v>
      </c>
      <c r="AH178">
        <f>IFERROR(AH82/mvkmPerTJ!AL33,"")</f>
        <v>2.8559954991975944</v>
      </c>
      <c r="AI178">
        <f>IFERROR(AI82/mvkmPerTJ!AM33,"")</f>
        <v>11.695613799459981</v>
      </c>
      <c r="AJ178">
        <f>IFERROR(AJ82/mvkmPerTJ!AN33,"")</f>
        <v>1.291247333852835</v>
      </c>
      <c r="AK178">
        <f>IFERROR(AK82/mvkmPerTJ!AO33,"")</f>
        <v>0.31398358056142289</v>
      </c>
      <c r="AL178">
        <f>IFERROR(AL82/mvkmPerTJ!AP33,"")</f>
        <v>0.63219268118780714</v>
      </c>
      <c r="AM178">
        <f>IFERROR(AM82/mvkmPerTJ!AQ33,"")</f>
        <v>0.56833553835070783</v>
      </c>
      <c r="AN178">
        <f>IFERROR(AN82/mvkmPerTJ!AR33,"")</f>
        <v>8.5412462360939273E-2</v>
      </c>
    </row>
    <row r="179" spans="1:40">
      <c r="A179" t="str">
        <f t="shared" si="10"/>
        <v>TRA_Lcv_Lpg</v>
      </c>
      <c r="B179" t="str">
        <f t="shared" si="10"/>
        <v>TRALPG</v>
      </c>
      <c r="C179" t="str">
        <f t="shared" si="10"/>
        <v>TLCV</v>
      </c>
      <c r="D179" t="str">
        <f>IFERROR(D83/mvkmPerTJ!H34,"")</f>
        <v/>
      </c>
      <c r="E179" t="str">
        <f>IFERROR(E83/mvkmPerTJ!I34,"")</f>
        <v/>
      </c>
      <c r="F179" t="str">
        <f>IFERROR(F83/mvkmPerTJ!J34,"")</f>
        <v/>
      </c>
      <c r="G179" t="str">
        <f>IFERROR(G83/mvkmPerTJ!K34,"")</f>
        <v/>
      </c>
      <c r="H179" t="str">
        <f>IFERROR(H83/mvkmPerTJ!L34,"")</f>
        <v/>
      </c>
      <c r="I179" t="str">
        <f>IFERROR(I83/mvkmPerTJ!M34,"")</f>
        <v/>
      </c>
      <c r="J179">
        <f>IFERROR(J83/mvkmPerTJ!N34,"")</f>
        <v>0.64161611177400035</v>
      </c>
      <c r="K179">
        <f>IFERROR(K83/mvkmPerTJ!O34,"")</f>
        <v>1.0553913280228009E-3</v>
      </c>
      <c r="L179" t="str">
        <f>IFERROR(L83/mvkmPerTJ!P34,"")</f>
        <v/>
      </c>
      <c r="M179" t="str">
        <f>IFERROR(M83/mvkmPerTJ!Q34,"")</f>
        <v/>
      </c>
      <c r="N179" t="str">
        <f>IFERROR(N83/mvkmPerTJ!R34,"")</f>
        <v/>
      </c>
      <c r="O179" t="str">
        <f>IFERROR(O83/mvkmPerTJ!S34,"")</f>
        <v/>
      </c>
      <c r="P179" t="str">
        <f>IFERROR(P83/mvkmPerTJ!T34,"")</f>
        <v/>
      </c>
      <c r="Q179" t="str">
        <f>IFERROR(Q83/mvkmPerTJ!U34,"")</f>
        <v/>
      </c>
      <c r="R179" t="str">
        <f>IFERROR(R83/mvkmPerTJ!V34,"")</f>
        <v/>
      </c>
      <c r="S179" t="str">
        <f>IFERROR(S83/mvkmPerTJ!W34,"")</f>
        <v/>
      </c>
      <c r="T179" t="str">
        <f>IFERROR(T83/mvkmPerTJ!X34,"")</f>
        <v/>
      </c>
      <c r="U179" t="str">
        <f>IFERROR(U83/mvkmPerTJ!Y34,"")</f>
        <v/>
      </c>
      <c r="V179" t="str">
        <f>IFERROR(V83/mvkmPerTJ!Z34,"")</f>
        <v/>
      </c>
      <c r="W179" t="str">
        <f>IFERROR(W83/mvkmPerTJ!AA34,"")</f>
        <v/>
      </c>
      <c r="X179">
        <f>IFERROR(X83/mvkmPerTJ!AB34,"")</f>
        <v>6.3079898681000043E-2</v>
      </c>
      <c r="Y179" t="str">
        <f>IFERROR(Y83/mvkmPerTJ!AC34,"")</f>
        <v/>
      </c>
      <c r="Z179" t="str">
        <f>IFERROR(Z83/mvkmPerTJ!AD34,"")</f>
        <v/>
      </c>
      <c r="AA179">
        <f>IFERROR(AA83/mvkmPerTJ!AE34,"")</f>
        <v>1.379758003748397</v>
      </c>
      <c r="AB179" t="str">
        <f>IFERROR(AB83/mvkmPerTJ!AF34,"")</f>
        <v/>
      </c>
      <c r="AC179">
        <f>IFERROR(AC83/mvkmPerTJ!AG34,"")</f>
        <v>5.454651944999994</v>
      </c>
      <c r="AD179">
        <f>IFERROR(AD83/mvkmPerTJ!AH34,"")</f>
        <v>4.4761797446999929E-2</v>
      </c>
      <c r="AE179" t="str">
        <f>IFERROR(AE83/mvkmPerTJ!AI34,"")</f>
        <v/>
      </c>
      <c r="AF179" t="str">
        <f>IFERROR(AF83/mvkmPerTJ!AJ34,"")</f>
        <v/>
      </c>
      <c r="AG179" t="str">
        <f>IFERROR(AG83/mvkmPerTJ!AK34,"")</f>
        <v/>
      </c>
      <c r="AH179" t="str">
        <f>IFERROR(AH83/mvkmPerTJ!AL34,"")</f>
        <v/>
      </c>
      <c r="AI179">
        <f>IFERROR(AI83/mvkmPerTJ!AM34,"")</f>
        <v>1.9716400846999984</v>
      </c>
      <c r="AJ179" t="str">
        <f>IFERROR(AJ83/mvkmPerTJ!AN34,"")</f>
        <v/>
      </c>
      <c r="AK179" t="str">
        <f>IFERROR(AK83/mvkmPerTJ!AO34,"")</f>
        <v/>
      </c>
      <c r="AL179" t="str">
        <f>IFERROR(AL83/mvkmPerTJ!AP34,"")</f>
        <v/>
      </c>
      <c r="AM179" t="str">
        <f>IFERROR(AM83/mvkmPerTJ!AQ34,"")</f>
        <v/>
      </c>
      <c r="AN179" t="str">
        <f>IFERROR(AN83/mvkmPerTJ!AR34,"")</f>
        <v/>
      </c>
    </row>
    <row r="180" spans="1:40">
      <c r="A180" t="str">
        <f t="shared" si="10"/>
        <v>TRA_Mop_Gas</v>
      </c>
      <c r="B180" t="str">
        <f t="shared" si="10"/>
        <v>TRAGSLSP95</v>
      </c>
      <c r="C180" t="str">
        <f t="shared" si="10"/>
        <v>TMop</v>
      </c>
      <c r="D180">
        <f>IFERROR(D84/mvkmPerTJ!H35,"")</f>
        <v>0.41584761518000052</v>
      </c>
      <c r="E180">
        <f>IFERROR(E84/mvkmPerTJ!I35,"")</f>
        <v>0.33155329838460151</v>
      </c>
      <c r="F180">
        <f>IFERROR(F84/mvkmPerTJ!J35,"")</f>
        <v>6.0583165450000323E-2</v>
      </c>
      <c r="G180">
        <f>IFERROR(G84/mvkmPerTJ!K35,"")</f>
        <v>0.30160766013000101</v>
      </c>
      <c r="H180">
        <f>IFERROR(H84/mvkmPerTJ!L35,"")</f>
        <v>0.13794200531299969</v>
      </c>
      <c r="I180">
        <f>IFERROR(I84/mvkmPerTJ!M35,"")</f>
        <v>1.0220366256606663</v>
      </c>
      <c r="J180">
        <f>IFERROR(J84/mvkmPerTJ!N35,"")</f>
        <v>5.9284216520871942</v>
      </c>
      <c r="K180">
        <f>IFERROR(K84/mvkmPerTJ!O35,"")</f>
        <v>0.24924107408231908</v>
      </c>
      <c r="L180" t="str">
        <f>IFERROR(L84/mvkmPerTJ!P35,"")</f>
        <v/>
      </c>
      <c r="M180">
        <f>IFERROR(M84/mvkmPerTJ!Q35,"")</f>
        <v>5.9659081324184049</v>
      </c>
      <c r="N180">
        <f>IFERROR(N84/mvkmPerTJ!R35,"")</f>
        <v>0.32421992934139809</v>
      </c>
      <c r="O180">
        <f>IFERROR(O84/mvkmPerTJ!S35,"")</f>
        <v>4.5527669060299978</v>
      </c>
      <c r="P180">
        <f>IFERROR(P84/mvkmPerTJ!T35,"")</f>
        <v>0.67397753982999653</v>
      </c>
      <c r="Q180">
        <f>IFERROR(Q84/mvkmPerTJ!U35,"")</f>
        <v>0.46374489535399999</v>
      </c>
      <c r="R180">
        <f>IFERROR(R84/mvkmPerTJ!V35,"")</f>
        <v>1.2499725101955954</v>
      </c>
      <c r="S180">
        <f>IFERROR(S84/mvkmPerTJ!W35,"")</f>
        <v>3.3664099562179944E-2</v>
      </c>
      <c r="T180" t="str">
        <f>IFERROR(T84/mvkmPerTJ!X35,"")</f>
        <v/>
      </c>
      <c r="U180">
        <f>IFERROR(U84/mvkmPerTJ!Y35,"")</f>
        <v>18.856514312999948</v>
      </c>
      <c r="V180">
        <f>IFERROR(V84/mvkmPerTJ!Z35,"")</f>
        <v>6.4848007639000158E-2</v>
      </c>
      <c r="W180">
        <f>IFERROR(W84/mvkmPerTJ!AA35,"")</f>
        <v>0.12361156882119965</v>
      </c>
      <c r="X180">
        <f>IFERROR(X84/mvkmPerTJ!AB35,"")</f>
        <v>1.8685342432361262E-2</v>
      </c>
      <c r="Y180" t="str">
        <f>IFERROR(Y84/mvkmPerTJ!AC35,"")</f>
        <v/>
      </c>
      <c r="Z180">
        <f>IFERROR(Z84/mvkmPerTJ!AD35,"")</f>
        <v>2.6524428560000034E-4</v>
      </c>
      <c r="AA180">
        <f>IFERROR(AA84/mvkmPerTJ!AE35,"")</f>
        <v>0.7491113266599978</v>
      </c>
      <c r="AB180">
        <f>IFERROR(AB84/mvkmPerTJ!AF35,"")</f>
        <v>0.31279848910170049</v>
      </c>
      <c r="AC180">
        <f>IFERROR(AC84/mvkmPerTJ!AG35,"")</f>
        <v>0.86556161763270034</v>
      </c>
      <c r="AD180">
        <f>IFERROR(AD84/mvkmPerTJ!AH35,"")</f>
        <v>0.76974812800966341</v>
      </c>
      <c r="AE180">
        <f>IFERROR(AE84/mvkmPerTJ!AI35,"")</f>
        <v>7.0285112257180482E-2</v>
      </c>
      <c r="AF180">
        <f>IFERROR(AF84/mvkmPerTJ!AJ35,"")</f>
        <v>0.18943942828957541</v>
      </c>
      <c r="AG180">
        <f>IFERROR(AG84/mvkmPerTJ!AK35,"")</f>
        <v>0.12571843134315275</v>
      </c>
      <c r="AH180">
        <f>IFERROR(AH84/mvkmPerTJ!AL35,"")</f>
        <v>4.5136952243625017E-2</v>
      </c>
      <c r="AI180">
        <f>IFERROR(AI84/mvkmPerTJ!AM35,"")</f>
        <v>0.38893965373000028</v>
      </c>
      <c r="AJ180">
        <f>IFERROR(AJ84/mvkmPerTJ!AN35,"")</f>
        <v>2.1572604769592659E-2</v>
      </c>
      <c r="AK180">
        <f>IFERROR(AK84/mvkmPerTJ!AO35,"")</f>
        <v>0.18761561327756587</v>
      </c>
      <c r="AL180">
        <f>IFERROR(AL84/mvkmPerTJ!AP35,"")</f>
        <v>1.0561913656619409E-2</v>
      </c>
      <c r="AM180">
        <f>IFERROR(AM84/mvkmPerTJ!AQ35,"")</f>
        <v>0.33959935224779836</v>
      </c>
      <c r="AN180">
        <f>IFERROR(AN84/mvkmPerTJ!AR35,"")</f>
        <v>5.1036781855730837E-2</v>
      </c>
    </row>
    <row r="181" spans="1:40">
      <c r="A181" t="str">
        <f t="shared" si="10"/>
        <v>TRA_Mot_Gas</v>
      </c>
      <c r="B181" t="str">
        <f t="shared" si="10"/>
        <v>TRAGSLSP95</v>
      </c>
      <c r="C181" s="130" t="str">
        <f t="shared" si="10"/>
        <v>TMot</v>
      </c>
      <c r="D181">
        <f>IFERROR(D85/mvkmPerTJ!H36,"")</f>
        <v>1.7684250353399971</v>
      </c>
      <c r="E181">
        <f>IFERROR(E85/mvkmPerTJ!I36,"")</f>
        <v>2.8253492007729988</v>
      </c>
      <c r="F181">
        <f>IFERROR(F85/mvkmPerTJ!J36,"")</f>
        <v>0.3566496361370009</v>
      </c>
      <c r="G181">
        <f>IFERROR(G85/mvkmPerTJ!K36,"")</f>
        <v>2.8232571004589313</v>
      </c>
      <c r="H181">
        <f>IFERROR(H85/mvkmPerTJ!L36,"")</f>
        <v>0.23519031668073995</v>
      </c>
      <c r="I181">
        <f>IFERROR(I85/mvkmPerTJ!M36,"")</f>
        <v>2.8437776424669985</v>
      </c>
      <c r="J181">
        <f>IFERROR(J85/mvkmPerTJ!N36,"")</f>
        <v>12.257522778120007</v>
      </c>
      <c r="K181">
        <f>IFERROR(K85/mvkmPerTJ!O36,"")</f>
        <v>0.82269218928999954</v>
      </c>
      <c r="L181">
        <f>IFERROR(L85/mvkmPerTJ!P36,"")</f>
        <v>5.5877756198042007E-2</v>
      </c>
      <c r="M181">
        <f>IFERROR(M85/mvkmPerTJ!Q36,"")</f>
        <v>26.19083787000001</v>
      </c>
      <c r="N181">
        <f>IFERROR(N85/mvkmPerTJ!R36,"")</f>
        <v>1.0118663932400009</v>
      </c>
      <c r="O181">
        <f>IFERROR(O85/mvkmPerTJ!S36,"")</f>
        <v>23.384484509484206</v>
      </c>
      <c r="P181">
        <f>IFERROR(P85/mvkmPerTJ!T36,"")</f>
        <v>17.847098030919998</v>
      </c>
      <c r="Q181">
        <f>IFERROR(Q85/mvkmPerTJ!U36,"")</f>
        <v>1.3187174382450002</v>
      </c>
      <c r="R181">
        <f>IFERROR(R85/mvkmPerTJ!V36,"")</f>
        <v>0.93895701095715545</v>
      </c>
      <c r="S181">
        <f>IFERROR(S85/mvkmPerTJ!W36,"")</f>
        <v>1.1027088545785992</v>
      </c>
      <c r="T181">
        <f>IFERROR(T85/mvkmPerTJ!X36,"")</f>
        <v>4.066682518976502E-2</v>
      </c>
      <c r="U181">
        <f>IFERROR(U85/mvkmPerTJ!Y36,"")</f>
        <v>49.467025008000071</v>
      </c>
      <c r="V181">
        <f>IFERROR(V85/mvkmPerTJ!Z36,"")</f>
        <v>0.13221108206290003</v>
      </c>
      <c r="W181">
        <f>IFERROR(W85/mvkmPerTJ!AA36,"")</f>
        <v>0.41795821236789915</v>
      </c>
      <c r="X181">
        <f>IFERROR(X85/mvkmPerTJ!AB36,"")</f>
        <v>3.8772431793846984E-2</v>
      </c>
      <c r="Y181">
        <f>IFERROR(Y85/mvkmPerTJ!AC36,"")</f>
        <v>3.1280391825000094E-2</v>
      </c>
      <c r="Z181">
        <f>IFERROR(Z85/mvkmPerTJ!AD36,"")</f>
        <v>9.382193197999994E-2</v>
      </c>
      <c r="AA181">
        <f>IFERROR(AA85/mvkmPerTJ!AE36,"")</f>
        <v>3.2170686940000053</v>
      </c>
      <c r="AB181">
        <f>IFERROR(AB85/mvkmPerTJ!AF36,"")</f>
        <v>0.90310702296146961</v>
      </c>
      <c r="AC181">
        <f>IFERROR(AC85/mvkmPerTJ!AG36,"")</f>
        <v>3.053763886787995</v>
      </c>
      <c r="AD181">
        <f>IFERROR(AD85/mvkmPerTJ!AH36,"")</f>
        <v>1.9810703319000014</v>
      </c>
      <c r="AE181">
        <f>IFERROR(AE85/mvkmPerTJ!AI36,"")</f>
        <v>0.32778504566040567</v>
      </c>
      <c r="AF181">
        <f>IFERROR(AF85/mvkmPerTJ!AJ36,"")</f>
        <v>1.248174281409</v>
      </c>
      <c r="AG181">
        <f>IFERROR(AG85/mvkmPerTJ!AK36,"")</f>
        <v>0.27801297306164124</v>
      </c>
      <c r="AH181">
        <f>IFERROR(AH85/mvkmPerTJ!AL36,"")</f>
        <v>0.28556387333170069</v>
      </c>
      <c r="AI181">
        <f>IFERROR(AI85/mvkmPerTJ!AM36,"")</f>
        <v>11.020334981700001</v>
      </c>
      <c r="AJ181">
        <f>IFERROR(AJ85/mvkmPerTJ!AN36,"")</f>
        <v>0.57124810450260199</v>
      </c>
      <c r="AK181">
        <f>IFERROR(AK85/mvkmPerTJ!AO36,"")</f>
        <v>0.53350879631202008</v>
      </c>
      <c r="AL181">
        <f>IFERROR(AL85/mvkmPerTJ!AP36,"")</f>
        <v>0.27968218120643346</v>
      </c>
      <c r="AM181">
        <f>IFERROR(AM85/mvkmPerTJ!AQ36,"")</f>
        <v>0.96569383795377939</v>
      </c>
      <c r="AN181">
        <f>IFERROR(AN85/mvkmPerTJ!AR36,"")</f>
        <v>0.14512956347192227</v>
      </c>
    </row>
    <row r="182" spans="1:40">
      <c r="A182" s="131" t="s">
        <v>34</v>
      </c>
      <c r="B182" s="131" t="s">
        <v>50</v>
      </c>
      <c r="C182" s="132" t="s">
        <v>74</v>
      </c>
      <c r="D182" s="131">
        <f>SUM(D142:D143)</f>
        <v>0</v>
      </c>
      <c r="E182" s="131">
        <f t="shared" ref="E182:AN182" si="11">SUM(E142:E143)</f>
        <v>0</v>
      </c>
      <c r="F182" s="131">
        <f t="shared" si="11"/>
        <v>0</v>
      </c>
      <c r="G182" s="131">
        <f t="shared" si="11"/>
        <v>0.26634465000000002</v>
      </c>
      <c r="H182" s="131">
        <f t="shared" si="11"/>
        <v>0</v>
      </c>
      <c r="I182" s="131">
        <f t="shared" si="11"/>
        <v>0</v>
      </c>
      <c r="J182" s="131">
        <f t="shared" si="11"/>
        <v>1.9867738500000003</v>
      </c>
      <c r="K182" s="131">
        <f t="shared" si="11"/>
        <v>0</v>
      </c>
      <c r="L182" s="131">
        <f t="shared" si="11"/>
        <v>0</v>
      </c>
      <c r="M182" s="131">
        <f t="shared" si="11"/>
        <v>0</v>
      </c>
      <c r="N182" s="131">
        <f t="shared" si="11"/>
        <v>0</v>
      </c>
      <c r="O182" s="131">
        <f t="shared" si="11"/>
        <v>0</v>
      </c>
      <c r="P182" s="131">
        <f t="shared" si="11"/>
        <v>0</v>
      </c>
      <c r="Q182" s="131">
        <f t="shared" si="11"/>
        <v>0</v>
      </c>
      <c r="R182" s="131">
        <f t="shared" si="11"/>
        <v>0</v>
      </c>
      <c r="S182" s="131">
        <f t="shared" si="11"/>
        <v>0</v>
      </c>
      <c r="T182" s="131">
        <f t="shared" si="11"/>
        <v>0</v>
      </c>
      <c r="U182" s="131">
        <f t="shared" si="11"/>
        <v>2.1022212499999999</v>
      </c>
      <c r="V182" s="131">
        <f t="shared" si="11"/>
        <v>0</v>
      </c>
      <c r="W182" s="131">
        <f t="shared" si="11"/>
        <v>0</v>
      </c>
      <c r="X182" s="131">
        <f t="shared" si="11"/>
        <v>0</v>
      </c>
      <c r="Y182" s="131">
        <f t="shared" si="11"/>
        <v>0</v>
      </c>
      <c r="Z182" s="131">
        <f t="shared" si="11"/>
        <v>0</v>
      </c>
      <c r="AA182" s="131">
        <f t="shared" si="11"/>
        <v>0.3466444068768112</v>
      </c>
      <c r="AB182" s="131">
        <f t="shared" si="11"/>
        <v>0</v>
      </c>
      <c r="AC182" s="131">
        <f t="shared" si="11"/>
        <v>0</v>
      </c>
      <c r="AD182" s="131">
        <f t="shared" si="11"/>
        <v>0</v>
      </c>
      <c r="AE182" s="131">
        <f t="shared" si="11"/>
        <v>0</v>
      </c>
      <c r="AF182" s="131">
        <f t="shared" si="11"/>
        <v>0.8922255</v>
      </c>
      <c r="AG182" s="131">
        <f t="shared" si="11"/>
        <v>0</v>
      </c>
      <c r="AH182" s="131">
        <f t="shared" si="11"/>
        <v>0</v>
      </c>
      <c r="AI182" s="131">
        <f t="shared" si="11"/>
        <v>0</v>
      </c>
      <c r="AJ182" s="131">
        <f t="shared" si="11"/>
        <v>0</v>
      </c>
      <c r="AK182" s="131">
        <f t="shared" si="11"/>
        <v>0</v>
      </c>
      <c r="AL182" s="131">
        <f t="shared" si="11"/>
        <v>0</v>
      </c>
      <c r="AM182" s="131">
        <f t="shared" si="11"/>
        <v>2.2834121648883186E-2</v>
      </c>
      <c r="AN182" s="131">
        <f t="shared" si="11"/>
        <v>0</v>
      </c>
    </row>
    <row r="183" spans="1:40">
      <c r="A183" s="132" t="s">
        <v>34</v>
      </c>
      <c r="B183" s="132" t="s">
        <v>51</v>
      </c>
      <c r="C183" s="132" t="s">
        <v>74</v>
      </c>
      <c r="D183" s="132">
        <f>SUM(D144:D145)</f>
        <v>13.377325000000003</v>
      </c>
      <c r="E183" s="132">
        <f t="shared" ref="E183:AN183" si="12">SUM(E144:E145)</f>
        <v>12.302606869444446</v>
      </c>
      <c r="F183" s="132">
        <f t="shared" si="12"/>
        <v>7.9902446133333331</v>
      </c>
      <c r="G183" s="132">
        <f t="shared" si="12"/>
        <v>4.6562130833333333</v>
      </c>
      <c r="H183" s="132">
        <f t="shared" si="12"/>
        <v>2.4664033650000001</v>
      </c>
      <c r="I183" s="132">
        <f t="shared" si="12"/>
        <v>8.3143186886363658</v>
      </c>
      <c r="J183" s="132">
        <f t="shared" si="12"/>
        <v>41.437721922727278</v>
      </c>
      <c r="K183" s="132">
        <f t="shared" si="12"/>
        <v>9.1927049777777761</v>
      </c>
      <c r="L183" s="132">
        <f t="shared" si="12"/>
        <v>1.5033622100000001</v>
      </c>
      <c r="M183" s="132">
        <f t="shared" si="12"/>
        <v>41.059530049999999</v>
      </c>
      <c r="N183" s="132">
        <f t="shared" si="12"/>
        <v>9.0573068272727255</v>
      </c>
      <c r="O183" s="132">
        <f t="shared" si="12"/>
        <v>42.25646754444444</v>
      </c>
      <c r="P183" s="132">
        <f t="shared" si="12"/>
        <v>22.937230115909088</v>
      </c>
      <c r="Q183" s="132">
        <f t="shared" si="12"/>
        <v>4.3114575500000001</v>
      </c>
      <c r="R183" s="132">
        <f t="shared" si="12"/>
        <v>11.349564533333336</v>
      </c>
      <c r="S183" s="132">
        <f t="shared" si="12"/>
        <v>5.33183805</v>
      </c>
      <c r="T183" s="132">
        <f t="shared" si="12"/>
        <v>0.93025542499999991</v>
      </c>
      <c r="U183" s="132">
        <f t="shared" si="12"/>
        <v>43.169600085714279</v>
      </c>
      <c r="V183" s="132">
        <f t="shared" si="12"/>
        <v>4.7549984371428566</v>
      </c>
      <c r="W183" s="132">
        <f t="shared" si="12"/>
        <v>3.727274041666667</v>
      </c>
      <c r="X183" s="132">
        <f t="shared" si="12"/>
        <v>3.44581758989899</v>
      </c>
      <c r="Y183" s="132">
        <f t="shared" si="12"/>
        <v>0.52636525000000001</v>
      </c>
      <c r="Z183" s="132">
        <f t="shared" si="12"/>
        <v>0.27061789500000005</v>
      </c>
      <c r="AA183" s="132">
        <f t="shared" si="12"/>
        <v>7.6870132666666668</v>
      </c>
      <c r="AB183" s="132">
        <f t="shared" si="12"/>
        <v>10.07098942840909</v>
      </c>
      <c r="AC183" s="132">
        <f t="shared" si="12"/>
        <v>36.780637933333331</v>
      </c>
      <c r="AD183" s="132">
        <f t="shared" si="12"/>
        <v>6.2476200342857142</v>
      </c>
      <c r="AE183" s="132">
        <f t="shared" si="12"/>
        <v>10.417552629999999</v>
      </c>
      <c r="AF183" s="132">
        <f t="shared" si="12"/>
        <v>15.118805000000002</v>
      </c>
      <c r="AG183" s="132">
        <f t="shared" si="12"/>
        <v>1.8007998411111112</v>
      </c>
      <c r="AH183" s="132">
        <f t="shared" si="12"/>
        <v>7.0338255840909083</v>
      </c>
      <c r="AI183" s="132">
        <f t="shared" si="12"/>
        <v>160.97230808333336</v>
      </c>
      <c r="AJ183" s="132">
        <f t="shared" si="12"/>
        <v>5.2171012944835562</v>
      </c>
      <c r="AK183" s="132">
        <f t="shared" si="12"/>
        <v>3.2213292608784094</v>
      </c>
      <c r="AL183" s="132">
        <f t="shared" si="12"/>
        <v>1.4624638309293241</v>
      </c>
      <c r="AM183" s="132">
        <f t="shared" si="12"/>
        <v>4.0029073307089735</v>
      </c>
      <c r="AN183" s="132">
        <f t="shared" si="12"/>
        <v>0.87358039756395622</v>
      </c>
    </row>
    <row r="184" spans="1:40">
      <c r="A184" s="132" t="s">
        <v>34</v>
      </c>
      <c r="B184" s="132" t="s">
        <v>137</v>
      </c>
      <c r="C184" s="132" t="s">
        <v>74</v>
      </c>
      <c r="D184" s="132">
        <f>SUM(D146:D147)</f>
        <v>0</v>
      </c>
      <c r="E184" s="132">
        <f t="shared" ref="E184:AN184" si="13">SUM(E146:E147)</f>
        <v>0</v>
      </c>
      <c r="F184" s="132">
        <f t="shared" si="13"/>
        <v>0</v>
      </c>
      <c r="G184" s="132">
        <f t="shared" si="13"/>
        <v>0</v>
      </c>
      <c r="H184" s="132">
        <f t="shared" si="13"/>
        <v>0</v>
      </c>
      <c r="I184" s="132">
        <f t="shared" si="13"/>
        <v>0.80771090000000001</v>
      </c>
      <c r="J184" s="132">
        <f t="shared" si="13"/>
        <v>0</v>
      </c>
      <c r="K184" s="132">
        <f t="shared" si="13"/>
        <v>0.12377383333333333</v>
      </c>
      <c r="L184" s="132">
        <f t="shared" si="13"/>
        <v>0</v>
      </c>
      <c r="M184" s="132">
        <f t="shared" si="13"/>
        <v>0</v>
      </c>
      <c r="N184" s="132">
        <f t="shared" si="13"/>
        <v>0</v>
      </c>
      <c r="O184" s="132">
        <f t="shared" si="13"/>
        <v>0</v>
      </c>
      <c r="P184" s="132">
        <f t="shared" si="13"/>
        <v>0</v>
      </c>
      <c r="Q184" s="132">
        <f t="shared" si="13"/>
        <v>0</v>
      </c>
      <c r="R184" s="132">
        <f t="shared" si="13"/>
        <v>0</v>
      </c>
      <c r="S184" s="132">
        <f t="shared" si="13"/>
        <v>0</v>
      </c>
      <c r="T184" s="132">
        <f t="shared" si="13"/>
        <v>6.7621950000000014E-2</v>
      </c>
      <c r="U184" s="132">
        <f t="shared" si="13"/>
        <v>0</v>
      </c>
      <c r="V184" s="132">
        <f t="shared" si="13"/>
        <v>0</v>
      </c>
      <c r="W184" s="132">
        <f t="shared" si="13"/>
        <v>0</v>
      </c>
      <c r="X184" s="132">
        <f t="shared" si="13"/>
        <v>0</v>
      </c>
      <c r="Y184" s="132">
        <f t="shared" si="13"/>
        <v>3.8608223333333337E-2</v>
      </c>
      <c r="Z184" s="132">
        <f t="shared" si="13"/>
        <v>0</v>
      </c>
      <c r="AA184" s="132">
        <f t="shared" si="13"/>
        <v>1.3781666666666666E-2</v>
      </c>
      <c r="AB184" s="132">
        <f t="shared" si="13"/>
        <v>0</v>
      </c>
      <c r="AC184" s="132">
        <f t="shared" si="13"/>
        <v>0.90873111428571429</v>
      </c>
      <c r="AD184" s="132">
        <f t="shared" si="13"/>
        <v>2.4500228531003187E-3</v>
      </c>
      <c r="AE184" s="132">
        <f t="shared" si="13"/>
        <v>0</v>
      </c>
      <c r="AF184" s="132">
        <f t="shared" si="13"/>
        <v>0</v>
      </c>
      <c r="AG184" s="132">
        <f t="shared" si="13"/>
        <v>0</v>
      </c>
      <c r="AH184" s="132">
        <f t="shared" si="13"/>
        <v>0</v>
      </c>
      <c r="AI184" s="132">
        <f t="shared" si="13"/>
        <v>5.126952600000001</v>
      </c>
      <c r="AJ184" s="132">
        <f t="shared" si="13"/>
        <v>0</v>
      </c>
      <c r="AK184" s="132">
        <f t="shared" si="13"/>
        <v>0</v>
      </c>
      <c r="AL184" s="132">
        <f t="shared" si="13"/>
        <v>0</v>
      </c>
      <c r="AM184" s="132">
        <f t="shared" si="13"/>
        <v>0</v>
      </c>
      <c r="AN184" s="132">
        <f t="shared" si="13"/>
        <v>0</v>
      </c>
    </row>
    <row r="185" spans="1:40">
      <c r="A185" s="132" t="s">
        <v>34</v>
      </c>
      <c r="B185" s="132" t="s">
        <v>38</v>
      </c>
      <c r="C185" s="132" t="s">
        <v>74</v>
      </c>
      <c r="D185" s="132">
        <f>SUM(D148:D149)</f>
        <v>0</v>
      </c>
      <c r="E185" s="132">
        <f t="shared" ref="E185:AN185" si="14">SUM(E148:E149)</f>
        <v>0</v>
      </c>
      <c r="F185" s="132">
        <f t="shared" si="14"/>
        <v>0</v>
      </c>
      <c r="G185" s="132">
        <f t="shared" si="14"/>
        <v>0</v>
      </c>
      <c r="H185" s="132">
        <f t="shared" si="14"/>
        <v>0</v>
      </c>
      <c r="I185" s="132">
        <f t="shared" si="14"/>
        <v>0</v>
      </c>
      <c r="J185" s="132">
        <f t="shared" si="14"/>
        <v>0</v>
      </c>
      <c r="K185" s="132">
        <f t="shared" si="14"/>
        <v>0</v>
      </c>
      <c r="L185" s="132">
        <f t="shared" si="14"/>
        <v>0</v>
      </c>
      <c r="M185" s="132">
        <f t="shared" si="14"/>
        <v>0</v>
      </c>
      <c r="N185" s="132">
        <f t="shared" si="14"/>
        <v>0</v>
      </c>
      <c r="O185" s="132">
        <f t="shared" si="14"/>
        <v>0</v>
      </c>
      <c r="P185" s="132">
        <f t="shared" si="14"/>
        <v>0</v>
      </c>
      <c r="Q185" s="132">
        <f t="shared" si="14"/>
        <v>0</v>
      </c>
      <c r="R185" s="132">
        <f t="shared" si="14"/>
        <v>0</v>
      </c>
      <c r="S185" s="132">
        <f t="shared" si="14"/>
        <v>0</v>
      </c>
      <c r="T185" s="132">
        <f t="shared" si="14"/>
        <v>0</v>
      </c>
      <c r="U185" s="132">
        <f t="shared" si="14"/>
        <v>0</v>
      </c>
      <c r="V185" s="132">
        <f t="shared" si="14"/>
        <v>0</v>
      </c>
      <c r="W185" s="132">
        <f t="shared" si="14"/>
        <v>0</v>
      </c>
      <c r="X185" s="132">
        <f t="shared" si="14"/>
        <v>6.7518099504469088E-3</v>
      </c>
      <c r="Y185" s="132">
        <f t="shared" si="14"/>
        <v>0</v>
      </c>
      <c r="Z185" s="132">
        <f t="shared" si="14"/>
        <v>0</v>
      </c>
      <c r="AA185" s="132">
        <f t="shared" si="14"/>
        <v>4.7918800000000004E-2</v>
      </c>
      <c r="AB185" s="132">
        <f t="shared" si="14"/>
        <v>0</v>
      </c>
      <c r="AC185" s="132">
        <f t="shared" si="14"/>
        <v>0.27365470000000003</v>
      </c>
      <c r="AD185" s="132">
        <f t="shared" si="14"/>
        <v>1.4167971431168888E-3</v>
      </c>
      <c r="AE185" s="132">
        <f t="shared" si="14"/>
        <v>0</v>
      </c>
      <c r="AF185" s="132">
        <f t="shared" si="14"/>
        <v>0</v>
      </c>
      <c r="AG185" s="132">
        <f t="shared" si="14"/>
        <v>0</v>
      </c>
      <c r="AH185" s="132">
        <f t="shared" si="14"/>
        <v>0</v>
      </c>
      <c r="AI185" s="132">
        <f t="shared" si="14"/>
        <v>0.48040734285714282</v>
      </c>
      <c r="AJ185" s="132">
        <f t="shared" si="14"/>
        <v>0</v>
      </c>
      <c r="AK185" s="132">
        <f t="shared" si="14"/>
        <v>0</v>
      </c>
      <c r="AL185" s="132">
        <f t="shared" si="14"/>
        <v>0</v>
      </c>
      <c r="AM185" s="132">
        <f t="shared" si="14"/>
        <v>0</v>
      </c>
      <c r="AN185" s="132">
        <f t="shared" si="14"/>
        <v>0</v>
      </c>
    </row>
    <row r="186" spans="1:40">
      <c r="A186" s="132" t="s">
        <v>39</v>
      </c>
      <c r="B186" s="132" t="s">
        <v>51</v>
      </c>
      <c r="C186" s="132" t="s">
        <v>75</v>
      </c>
      <c r="D186" s="132">
        <f t="shared" ref="D186:D191" si="15">D174</f>
        <v>36.271691977745704</v>
      </c>
      <c r="E186" s="132">
        <f t="shared" ref="E186:AN186" si="16">E174</f>
        <v>99.669521430821419</v>
      </c>
      <c r="F186" s="132">
        <f t="shared" si="16"/>
        <v>19.98718573439993</v>
      </c>
      <c r="G186" s="132">
        <f t="shared" si="16"/>
        <v>34.924250086600523</v>
      </c>
      <c r="H186" s="132">
        <f t="shared" si="16"/>
        <v>3.4800881310189786</v>
      </c>
      <c r="I186" s="132">
        <f t="shared" si="16"/>
        <v>63.682895984916506</v>
      </c>
      <c r="J186" s="132">
        <f t="shared" si="16"/>
        <v>458.69661833893042</v>
      </c>
      <c r="K186" s="132">
        <f t="shared" si="16"/>
        <v>34.367284402812331</v>
      </c>
      <c r="L186" s="132">
        <f t="shared" si="16"/>
        <v>7.0407342038417404</v>
      </c>
      <c r="M186" s="132">
        <f t="shared" si="16"/>
        <v>438.92054137550548</v>
      </c>
      <c r="N186" s="132">
        <f t="shared" si="16"/>
        <v>42.132752881091889</v>
      </c>
      <c r="O186" s="132">
        <f t="shared" si="16"/>
        <v>345.83016594525566</v>
      </c>
      <c r="P186" s="132">
        <f t="shared" si="16"/>
        <v>61.371182813015338</v>
      </c>
      <c r="Q186" s="132">
        <f t="shared" si="16"/>
        <v>9.7295659328500435</v>
      </c>
      <c r="R186" s="132">
        <f t="shared" si="16"/>
        <v>37.710920178713337</v>
      </c>
      <c r="S186" s="132">
        <f t="shared" si="16"/>
        <v>9.6752563614135649</v>
      </c>
      <c r="T186" s="132">
        <f t="shared" si="16"/>
        <v>1.4516276553704026</v>
      </c>
      <c r="U186" s="132">
        <f t="shared" si="16"/>
        <v>287.52609387919233</v>
      </c>
      <c r="V186" s="132">
        <f t="shared" si="16"/>
        <v>17.664428590185899</v>
      </c>
      <c r="W186" s="132">
        <f t="shared" si="16"/>
        <v>21.761745131842687</v>
      </c>
      <c r="X186" s="132">
        <f t="shared" si="16"/>
        <v>12.395526941015</v>
      </c>
      <c r="Y186" s="132">
        <f t="shared" si="16"/>
        <v>5.0474154225040273</v>
      </c>
      <c r="Z186" s="132">
        <f t="shared" si="16"/>
        <v>2.6769852852800011</v>
      </c>
      <c r="AA186" s="132">
        <f t="shared" si="16"/>
        <v>88.274593174602401</v>
      </c>
      <c r="AB186" s="132">
        <f t="shared" si="16"/>
        <v>18.219639713409141</v>
      </c>
      <c r="AC186" s="132">
        <f t="shared" si="16"/>
        <v>229.7871764267002</v>
      </c>
      <c r="AD186" s="132">
        <f t="shared" si="16"/>
        <v>30.058417227777991</v>
      </c>
      <c r="AE186" s="132">
        <f t="shared" si="16"/>
        <v>62.236417146593553</v>
      </c>
      <c r="AF186" s="132">
        <f t="shared" si="16"/>
        <v>34.049597328279596</v>
      </c>
      <c r="AG186" s="132">
        <f t="shared" si="16"/>
        <v>19.087269194551837</v>
      </c>
      <c r="AH186" s="132">
        <f t="shared" si="16"/>
        <v>36.304829448956916</v>
      </c>
      <c r="AI186" s="132">
        <f t="shared" si="16"/>
        <v>254.78142560265798</v>
      </c>
      <c r="AJ186" s="132">
        <f t="shared" si="16"/>
        <v>13.958440251660308</v>
      </c>
      <c r="AK186" s="132">
        <f t="shared" si="16"/>
        <v>7.2694987793647741</v>
      </c>
      <c r="AL186" s="132">
        <f t="shared" si="16"/>
        <v>3.9128460139016688</v>
      </c>
      <c r="AM186" s="132">
        <f t="shared" si="16"/>
        <v>9.033267821422351</v>
      </c>
      <c r="AN186" s="132">
        <f t="shared" si="16"/>
        <v>1.971388554064321</v>
      </c>
    </row>
    <row r="187" spans="1:40">
      <c r="A187" s="132" t="s">
        <v>39</v>
      </c>
      <c r="B187" s="132" t="s">
        <v>137</v>
      </c>
      <c r="C187" s="132" t="s">
        <v>75</v>
      </c>
      <c r="D187" s="132" t="str">
        <f t="shared" si="15"/>
        <v/>
      </c>
      <c r="E187" s="132" t="str">
        <f t="shared" ref="E187:AN187" si="17">E175</f>
        <v/>
      </c>
      <c r="F187" s="132">
        <f t="shared" si="17"/>
        <v>4.0285767380000065E-3</v>
      </c>
      <c r="G187" s="132" t="str">
        <f t="shared" si="17"/>
        <v/>
      </c>
      <c r="H187" s="132">
        <f t="shared" si="17"/>
        <v>1.7240534901499995E-2</v>
      </c>
      <c r="I187" s="132">
        <f t="shared" si="17"/>
        <v>0.32609975358142035</v>
      </c>
      <c r="J187" s="132" t="str">
        <f t="shared" si="17"/>
        <v/>
      </c>
      <c r="K187" s="132">
        <f t="shared" si="17"/>
        <v>4.5626872890719983E-2</v>
      </c>
      <c r="L187" s="132">
        <f t="shared" si="17"/>
        <v>0.10075978884573927</v>
      </c>
      <c r="M187" s="132">
        <f t="shared" si="17"/>
        <v>0.98535196261659941</v>
      </c>
      <c r="N187" s="132">
        <f t="shared" si="17"/>
        <v>0.34005840602999954</v>
      </c>
      <c r="O187" s="132">
        <f t="shared" si="17"/>
        <v>0.65284048365065839</v>
      </c>
      <c r="P187" s="132">
        <f t="shared" si="17"/>
        <v>1.0817971169000014</v>
      </c>
      <c r="Q187" s="132">
        <f t="shared" si="17"/>
        <v>5.1483102972000025E-2</v>
      </c>
      <c r="R187" s="132">
        <f t="shared" si="17"/>
        <v>0.14985872063222952</v>
      </c>
      <c r="S187" s="132">
        <f t="shared" si="17"/>
        <v>8.6520594147680065E-3</v>
      </c>
      <c r="T187" s="132">
        <f t="shared" si="17"/>
        <v>0.11315366967220029</v>
      </c>
      <c r="U187" s="132">
        <f t="shared" si="17"/>
        <v>4.6700465168099906E-2</v>
      </c>
      <c r="V187" s="132">
        <f t="shared" si="17"/>
        <v>0.36861743450400086</v>
      </c>
      <c r="W187" s="132">
        <f t="shared" si="17"/>
        <v>2.4231400219079102E-2</v>
      </c>
      <c r="X187" s="132">
        <f t="shared" si="17"/>
        <v>0.63717813349683905</v>
      </c>
      <c r="Y187" s="132">
        <f t="shared" si="17"/>
        <v>1.1981086347199988E-3</v>
      </c>
      <c r="Z187" s="132" t="str">
        <f t="shared" si="17"/>
        <v/>
      </c>
      <c r="AA187" s="132">
        <f t="shared" si="17"/>
        <v>0.42467921261900032</v>
      </c>
      <c r="AB187" s="132">
        <f t="shared" si="17"/>
        <v>0.90380390841000235</v>
      </c>
      <c r="AC187" s="132">
        <f t="shared" si="17"/>
        <v>18.335842243000005</v>
      </c>
      <c r="AD187" s="132" t="str">
        <f t="shared" si="17"/>
        <v/>
      </c>
      <c r="AE187" s="132">
        <f t="shared" si="17"/>
        <v>0.12840156069808009</v>
      </c>
      <c r="AF187" s="132">
        <f t="shared" si="17"/>
        <v>0.10486175163899998</v>
      </c>
      <c r="AG187" s="132">
        <f t="shared" si="17"/>
        <v>4.8426425325999939E-3</v>
      </c>
      <c r="AH187" s="132" t="str">
        <f t="shared" si="17"/>
        <v/>
      </c>
      <c r="AI187" s="132">
        <f t="shared" si="17"/>
        <v>0.3659219138659992</v>
      </c>
      <c r="AJ187" s="132">
        <f t="shared" si="17"/>
        <v>3.4626052449247935E-2</v>
      </c>
      <c r="AK187" s="132">
        <f t="shared" si="17"/>
        <v>2.082833478986465E-2</v>
      </c>
      <c r="AL187" s="132">
        <f t="shared" si="17"/>
        <v>1.6952861286089249E-2</v>
      </c>
      <c r="AM187" s="132">
        <f t="shared" si="17"/>
        <v>3.7700961447029564E-2</v>
      </c>
      <c r="AN187" s="132">
        <f t="shared" si="17"/>
        <v>5.6658993381099448E-3</v>
      </c>
    </row>
    <row r="188" spans="1:40">
      <c r="A188" s="132" t="s">
        <v>40</v>
      </c>
      <c r="B188" s="132" t="s">
        <v>50</v>
      </c>
      <c r="C188" s="132" t="s">
        <v>76</v>
      </c>
      <c r="D188" s="132" t="str">
        <f t="shared" si="15"/>
        <v/>
      </c>
      <c r="E188" s="132" t="str">
        <f t="shared" ref="E188:AN188" si="18">E176</f>
        <v/>
      </c>
      <c r="F188" s="132" t="str">
        <f t="shared" si="18"/>
        <v/>
      </c>
      <c r="G188" s="132">
        <f t="shared" si="18"/>
        <v>0.1325967230481005</v>
      </c>
      <c r="H188" s="132" t="str">
        <f t="shared" si="18"/>
        <v/>
      </c>
      <c r="I188" s="132" t="str">
        <f t="shared" si="18"/>
        <v/>
      </c>
      <c r="J188" s="132">
        <f t="shared" si="18"/>
        <v>1.9173429961000026</v>
      </c>
      <c r="K188" s="132" t="str">
        <f t="shared" si="18"/>
        <v/>
      </c>
      <c r="L188" s="132" t="str">
        <f t="shared" si="18"/>
        <v/>
      </c>
      <c r="M188" s="132" t="str">
        <f t="shared" si="18"/>
        <v/>
      </c>
      <c r="N188" s="132" t="str">
        <f t="shared" si="18"/>
        <v/>
      </c>
      <c r="O188" s="132" t="str">
        <f t="shared" si="18"/>
        <v/>
      </c>
      <c r="P188" s="132" t="str">
        <f t="shared" si="18"/>
        <v/>
      </c>
      <c r="Q188" s="132" t="str">
        <f t="shared" si="18"/>
        <v/>
      </c>
      <c r="R188" s="132" t="str">
        <f t="shared" si="18"/>
        <v/>
      </c>
      <c r="S188" s="132" t="str">
        <f t="shared" si="18"/>
        <v/>
      </c>
      <c r="T188" s="132" t="str">
        <f t="shared" si="18"/>
        <v/>
      </c>
      <c r="U188" s="132" t="str">
        <f t="shared" si="18"/>
        <v/>
      </c>
      <c r="V188" s="132" t="str">
        <f t="shared" si="18"/>
        <v/>
      </c>
      <c r="W188" s="132" t="str">
        <f t="shared" si="18"/>
        <v/>
      </c>
      <c r="X188" s="132" t="str">
        <f t="shared" si="18"/>
        <v/>
      </c>
      <c r="Y188" s="132" t="str">
        <f t="shared" si="18"/>
        <v/>
      </c>
      <c r="Z188" s="132" t="str">
        <f t="shared" si="18"/>
        <v/>
      </c>
      <c r="AA188" s="132">
        <f t="shared" si="18"/>
        <v>6.8312322474939582E-2</v>
      </c>
      <c r="AB188" s="132" t="str">
        <f t="shared" si="18"/>
        <v/>
      </c>
      <c r="AC188" s="132" t="str">
        <f t="shared" si="18"/>
        <v/>
      </c>
      <c r="AD188" s="132" t="str">
        <f t="shared" si="18"/>
        <v/>
      </c>
      <c r="AE188" s="132" t="str">
        <f t="shared" si="18"/>
        <v/>
      </c>
      <c r="AF188" s="132" t="str">
        <f t="shared" si="18"/>
        <v/>
      </c>
      <c r="AG188" s="132" t="str">
        <f t="shared" si="18"/>
        <v/>
      </c>
      <c r="AH188" s="132" t="str">
        <f t="shared" si="18"/>
        <v/>
      </c>
      <c r="AI188" s="132" t="str">
        <f t="shared" si="18"/>
        <v/>
      </c>
      <c r="AJ188" s="132" t="str">
        <f t="shared" si="18"/>
        <v/>
      </c>
      <c r="AK188" s="132" t="str">
        <f t="shared" si="18"/>
        <v/>
      </c>
      <c r="AL188" s="132" t="str">
        <f t="shared" si="18"/>
        <v/>
      </c>
      <c r="AM188" s="132" t="str">
        <f t="shared" si="18"/>
        <v/>
      </c>
      <c r="AN188" s="132" t="str">
        <f t="shared" si="18"/>
        <v/>
      </c>
    </row>
    <row r="189" spans="1:40">
      <c r="A189" s="132" t="s">
        <v>40</v>
      </c>
      <c r="B189" s="132" t="s">
        <v>51</v>
      </c>
      <c r="C189" s="132" t="s">
        <v>76</v>
      </c>
      <c r="D189" s="132">
        <f t="shared" si="15"/>
        <v>37.389032040299981</v>
      </c>
      <c r="E189" s="132">
        <f t="shared" ref="E189:AN189" si="19">E177</f>
        <v>46.663560274699975</v>
      </c>
      <c r="F189" s="132">
        <f t="shared" si="19"/>
        <v>8.1950629650000408</v>
      </c>
      <c r="G189" s="132">
        <f t="shared" si="19"/>
        <v>12.052482261242014</v>
      </c>
      <c r="H189" s="132">
        <f t="shared" si="19"/>
        <v>6.9993500130000177</v>
      </c>
      <c r="I189" s="132">
        <f t="shared" si="19"/>
        <v>26.742021149000042</v>
      </c>
      <c r="J189" s="132">
        <f t="shared" si="19"/>
        <v>143.24532241588997</v>
      </c>
      <c r="K189" s="132">
        <f t="shared" si="19"/>
        <v>26.11876416155101</v>
      </c>
      <c r="L189" s="132">
        <f t="shared" si="19"/>
        <v>2.185141376396996</v>
      </c>
      <c r="M189" s="132">
        <f t="shared" si="19"/>
        <v>81.297875961000074</v>
      </c>
      <c r="N189" s="132">
        <f t="shared" si="19"/>
        <v>17.551845899300016</v>
      </c>
      <c r="O189" s="132">
        <f t="shared" si="19"/>
        <v>356.8838833655999</v>
      </c>
      <c r="P189" s="132">
        <f t="shared" si="19"/>
        <v>17.701006304199993</v>
      </c>
      <c r="Q189" s="132">
        <f t="shared" si="19"/>
        <v>13.246192276200016</v>
      </c>
      <c r="R189" s="132">
        <f t="shared" si="19"/>
        <v>26.59157322407</v>
      </c>
      <c r="S189" s="132">
        <f t="shared" si="19"/>
        <v>52.539405282260063</v>
      </c>
      <c r="T189" s="132">
        <f t="shared" si="19"/>
        <v>0.76483491944999793</v>
      </c>
      <c r="U189" s="132">
        <f t="shared" si="19"/>
        <v>259.93321953999936</v>
      </c>
      <c r="V189" s="132">
        <f t="shared" si="19"/>
        <v>6.9711044037330057</v>
      </c>
      <c r="W189" s="132">
        <f t="shared" si="19"/>
        <v>12.746733214930044</v>
      </c>
      <c r="X189" s="132">
        <f t="shared" si="19"/>
        <v>3.0973201133214068</v>
      </c>
      <c r="Y189" s="132">
        <f t="shared" si="19"/>
        <v>1.3794604300999971</v>
      </c>
      <c r="Z189" s="132">
        <f t="shared" si="19"/>
        <v>0.5311576405000008</v>
      </c>
      <c r="AA189" s="132">
        <f t="shared" si="19"/>
        <v>74.871757510038833</v>
      </c>
      <c r="AB189" s="132">
        <f t="shared" si="19"/>
        <v>27.6418521386267</v>
      </c>
      <c r="AC189" s="132">
        <f t="shared" si="19"/>
        <v>49.676676159999801</v>
      </c>
      <c r="AD189" s="132">
        <f t="shared" si="19"/>
        <v>77.566479178999828</v>
      </c>
      <c r="AE189" s="132">
        <f t="shared" si="19"/>
        <v>17.932137882588954</v>
      </c>
      <c r="AF189" s="132">
        <f t="shared" si="19"/>
        <v>32.479786462399971</v>
      </c>
      <c r="AG189" s="132">
        <f t="shared" si="19"/>
        <v>7.56699962563449</v>
      </c>
      <c r="AH189" s="132">
        <f t="shared" si="19"/>
        <v>9.8293353554806124</v>
      </c>
      <c r="AI189" s="132">
        <f t="shared" si="19"/>
        <v>223.0194406164</v>
      </c>
      <c r="AJ189" s="132">
        <f t="shared" si="19"/>
        <v>4.0259683383361278</v>
      </c>
      <c r="AK189" s="132">
        <f t="shared" si="19"/>
        <v>9.8969655221669637</v>
      </c>
      <c r="AL189" s="132">
        <f t="shared" si="19"/>
        <v>1.1285640716826564</v>
      </c>
      <c r="AM189" s="132">
        <f t="shared" si="19"/>
        <v>12.298226176871227</v>
      </c>
      <c r="AN189" s="132">
        <f t="shared" si="19"/>
        <v>2.6839215663330864</v>
      </c>
    </row>
    <row r="190" spans="1:40">
      <c r="A190" s="132" t="s">
        <v>40</v>
      </c>
      <c r="B190" s="132" t="s">
        <v>137</v>
      </c>
      <c r="C190" s="132" t="s">
        <v>76</v>
      </c>
      <c r="D190" s="132">
        <f t="shared" si="15"/>
        <v>1.6782133050999999</v>
      </c>
      <c r="E190" s="132">
        <f t="shared" ref="E190:AN190" si="20">E178</f>
        <v>0.76954999533499902</v>
      </c>
      <c r="F190" s="132">
        <f t="shared" si="20"/>
        <v>1.0167931796199974</v>
      </c>
      <c r="G190" s="132">
        <f t="shared" si="20"/>
        <v>4.1617948420000133</v>
      </c>
      <c r="H190" s="132">
        <f t="shared" si="20"/>
        <v>0.44321728312255076</v>
      </c>
      <c r="I190" s="132">
        <f t="shared" si="20"/>
        <v>4.1628172674050239</v>
      </c>
      <c r="J190" s="132">
        <f t="shared" si="20"/>
        <v>9.380724069146007</v>
      </c>
      <c r="K190" s="132">
        <f t="shared" si="20"/>
        <v>2.9233201243750129</v>
      </c>
      <c r="L190" s="132">
        <f t="shared" si="20"/>
        <v>0.45157554188179089</v>
      </c>
      <c r="M190" s="132">
        <f t="shared" si="20"/>
        <v>1.9844001629999979</v>
      </c>
      <c r="N190" s="132">
        <f t="shared" si="20"/>
        <v>0.65202641472143974</v>
      </c>
      <c r="O190" s="132">
        <f t="shared" si="20"/>
        <v>23.703520131900031</v>
      </c>
      <c r="P190" s="132">
        <f t="shared" si="20"/>
        <v>40.341521604699984</v>
      </c>
      <c r="Q190" s="132">
        <f t="shared" si="20"/>
        <v>0.77609896194999894</v>
      </c>
      <c r="R190" s="132">
        <f t="shared" si="20"/>
        <v>1.5635944093055048</v>
      </c>
      <c r="S190" s="132">
        <f t="shared" si="20"/>
        <v>0.20579391183165022</v>
      </c>
      <c r="T190" s="132">
        <f t="shared" si="20"/>
        <v>0.42162181993435821</v>
      </c>
      <c r="U190" s="132">
        <f t="shared" si="20"/>
        <v>12.455748278000023</v>
      </c>
      <c r="V190" s="132">
        <f t="shared" si="20"/>
        <v>0.16966797714000045</v>
      </c>
      <c r="W190" s="132">
        <f t="shared" si="20"/>
        <v>0.56878444585700116</v>
      </c>
      <c r="X190" s="132">
        <f t="shared" si="20"/>
        <v>0.33383524260837433</v>
      </c>
      <c r="Y190" s="132">
        <f t="shared" si="20"/>
        <v>0.2640822089000005</v>
      </c>
      <c r="Z190" s="132">
        <f t="shared" si="20"/>
        <v>8.190144438999987E-2</v>
      </c>
      <c r="AA190" s="132">
        <f t="shared" si="20"/>
        <v>1.9510076418500057</v>
      </c>
      <c r="AB190" s="132">
        <f t="shared" si="20"/>
        <v>2.7404663035500008</v>
      </c>
      <c r="AC190" s="132">
        <f t="shared" si="20"/>
        <v>11.175640518899987</v>
      </c>
      <c r="AD190" s="132">
        <f t="shared" si="20"/>
        <v>0.83856581980000089</v>
      </c>
      <c r="AE190" s="132">
        <f t="shared" si="20"/>
        <v>6.1844070810990104</v>
      </c>
      <c r="AF190" s="132">
        <f t="shared" si="20"/>
        <v>4.1088657231500116</v>
      </c>
      <c r="AG190" s="132">
        <f t="shared" si="20"/>
        <v>1.0703798051368703</v>
      </c>
      <c r="AH190" s="132">
        <f t="shared" si="20"/>
        <v>2.8559954991975944</v>
      </c>
      <c r="AI190" s="132">
        <f t="shared" si="20"/>
        <v>11.695613799459981</v>
      </c>
      <c r="AJ190" s="132">
        <f t="shared" si="20"/>
        <v>1.291247333852835</v>
      </c>
      <c r="AK190" s="132">
        <f t="shared" si="20"/>
        <v>0.31398358056142289</v>
      </c>
      <c r="AL190" s="132">
        <f t="shared" si="20"/>
        <v>0.63219268118780714</v>
      </c>
      <c r="AM190" s="132">
        <f t="shared" si="20"/>
        <v>0.56833553835070783</v>
      </c>
      <c r="AN190" s="132">
        <f t="shared" si="20"/>
        <v>8.5412462360939273E-2</v>
      </c>
    </row>
    <row r="191" spans="1:40">
      <c r="A191" s="132" t="s">
        <v>40</v>
      </c>
      <c r="B191" s="132" t="s">
        <v>38</v>
      </c>
      <c r="C191" s="132" t="s">
        <v>76</v>
      </c>
      <c r="D191" s="132" t="str">
        <f t="shared" si="15"/>
        <v/>
      </c>
      <c r="E191" s="132" t="str">
        <f t="shared" ref="E191:AN193" si="21">E179</f>
        <v/>
      </c>
      <c r="F191" s="132" t="str">
        <f t="shared" si="21"/>
        <v/>
      </c>
      <c r="G191" s="132" t="str">
        <f t="shared" si="21"/>
        <v/>
      </c>
      <c r="H191" s="132" t="str">
        <f t="shared" si="21"/>
        <v/>
      </c>
      <c r="I191" s="132" t="str">
        <f t="shared" si="21"/>
        <v/>
      </c>
      <c r="J191" s="132">
        <f t="shared" si="21"/>
        <v>0.64161611177400035</v>
      </c>
      <c r="K191" s="132">
        <f t="shared" si="21"/>
        <v>1.0553913280228009E-3</v>
      </c>
      <c r="L191" s="132" t="str">
        <f t="shared" si="21"/>
        <v/>
      </c>
      <c r="M191" s="132" t="str">
        <f t="shared" si="21"/>
        <v/>
      </c>
      <c r="N191" s="132" t="str">
        <f t="shared" si="21"/>
        <v/>
      </c>
      <c r="O191" s="132" t="str">
        <f t="shared" si="21"/>
        <v/>
      </c>
      <c r="P191" s="132" t="str">
        <f t="shared" si="21"/>
        <v/>
      </c>
      <c r="Q191" s="132" t="str">
        <f t="shared" si="21"/>
        <v/>
      </c>
      <c r="R191" s="132" t="str">
        <f t="shared" si="21"/>
        <v/>
      </c>
      <c r="S191" s="132" t="str">
        <f t="shared" si="21"/>
        <v/>
      </c>
      <c r="T191" s="132" t="str">
        <f t="shared" si="21"/>
        <v/>
      </c>
      <c r="U191" s="132" t="str">
        <f t="shared" si="21"/>
        <v/>
      </c>
      <c r="V191" s="132" t="str">
        <f t="shared" si="21"/>
        <v/>
      </c>
      <c r="W191" s="132" t="str">
        <f t="shared" si="21"/>
        <v/>
      </c>
      <c r="X191" s="132">
        <f t="shared" si="21"/>
        <v>6.3079898681000043E-2</v>
      </c>
      <c r="Y191" s="132" t="str">
        <f t="shared" si="21"/>
        <v/>
      </c>
      <c r="Z191" s="132" t="str">
        <f t="shared" si="21"/>
        <v/>
      </c>
      <c r="AA191" s="132">
        <f t="shared" si="21"/>
        <v>1.379758003748397</v>
      </c>
      <c r="AB191" s="132" t="str">
        <f t="shared" si="21"/>
        <v/>
      </c>
      <c r="AC191" s="132">
        <f t="shared" si="21"/>
        <v>5.454651944999994</v>
      </c>
      <c r="AD191" s="132">
        <f t="shared" si="21"/>
        <v>4.4761797446999929E-2</v>
      </c>
      <c r="AE191" s="132" t="str">
        <f t="shared" si="21"/>
        <v/>
      </c>
      <c r="AF191" s="132" t="str">
        <f t="shared" si="21"/>
        <v/>
      </c>
      <c r="AG191" s="132" t="str">
        <f t="shared" si="21"/>
        <v/>
      </c>
      <c r="AH191" s="132" t="str">
        <f t="shared" si="21"/>
        <v/>
      </c>
      <c r="AI191" s="132">
        <f t="shared" si="21"/>
        <v>1.9716400846999984</v>
      </c>
      <c r="AJ191" s="132" t="str">
        <f t="shared" si="21"/>
        <v/>
      </c>
      <c r="AK191" s="132" t="str">
        <f t="shared" si="21"/>
        <v/>
      </c>
      <c r="AL191" s="132" t="str">
        <f t="shared" si="21"/>
        <v/>
      </c>
      <c r="AM191" s="132" t="str">
        <f t="shared" si="21"/>
        <v/>
      </c>
      <c r="AN191" s="132" t="str">
        <f t="shared" si="21"/>
        <v/>
      </c>
    </row>
    <row r="192" spans="1:40">
      <c r="A192" s="132" t="s">
        <v>43</v>
      </c>
      <c r="B192" s="132" t="s">
        <v>137</v>
      </c>
      <c r="C192" s="132" t="s">
        <v>77</v>
      </c>
      <c r="D192" s="132">
        <f t="shared" ref="D192:S193" si="22">D180</f>
        <v>0.41584761518000052</v>
      </c>
      <c r="E192" s="132">
        <f t="shared" si="22"/>
        <v>0.33155329838460151</v>
      </c>
      <c r="F192" s="132">
        <f t="shared" si="22"/>
        <v>6.0583165450000323E-2</v>
      </c>
      <c r="G192" s="132">
        <f t="shared" si="22"/>
        <v>0.30160766013000101</v>
      </c>
      <c r="H192" s="132">
        <f t="shared" si="22"/>
        <v>0.13794200531299969</v>
      </c>
      <c r="I192" s="132">
        <f t="shared" si="22"/>
        <v>1.0220366256606663</v>
      </c>
      <c r="J192" s="132">
        <f t="shared" si="22"/>
        <v>5.9284216520871942</v>
      </c>
      <c r="K192" s="132">
        <f t="shared" si="22"/>
        <v>0.24924107408231908</v>
      </c>
      <c r="L192" s="132" t="str">
        <f t="shared" si="22"/>
        <v/>
      </c>
      <c r="M192" s="132">
        <f t="shared" si="22"/>
        <v>5.9659081324184049</v>
      </c>
      <c r="N192" s="132">
        <f t="shared" si="22"/>
        <v>0.32421992934139809</v>
      </c>
      <c r="O192" s="132">
        <f t="shared" si="22"/>
        <v>4.5527669060299978</v>
      </c>
      <c r="P192" s="132">
        <f t="shared" si="22"/>
        <v>0.67397753982999653</v>
      </c>
      <c r="Q192" s="132">
        <f t="shared" si="22"/>
        <v>0.46374489535399999</v>
      </c>
      <c r="R192" s="132">
        <f t="shared" si="22"/>
        <v>1.2499725101955954</v>
      </c>
      <c r="S192" s="132">
        <f t="shared" si="22"/>
        <v>3.3664099562179944E-2</v>
      </c>
      <c r="T192" s="132" t="str">
        <f t="shared" si="21"/>
        <v/>
      </c>
      <c r="U192" s="132">
        <f t="shared" si="21"/>
        <v>18.856514312999948</v>
      </c>
      <c r="V192" s="132">
        <f t="shared" si="21"/>
        <v>6.4848007639000158E-2</v>
      </c>
      <c r="W192" s="132">
        <f t="shared" si="21"/>
        <v>0.12361156882119965</v>
      </c>
      <c r="X192" s="132">
        <f t="shared" si="21"/>
        <v>1.8685342432361262E-2</v>
      </c>
      <c r="Y192" s="132" t="str">
        <f t="shared" si="21"/>
        <v/>
      </c>
      <c r="Z192" s="132">
        <f t="shared" si="21"/>
        <v>2.6524428560000034E-4</v>
      </c>
      <c r="AA192" s="132">
        <f t="shared" si="21"/>
        <v>0.7491113266599978</v>
      </c>
      <c r="AB192" s="132">
        <f t="shared" si="21"/>
        <v>0.31279848910170049</v>
      </c>
      <c r="AC192" s="132">
        <f t="shared" si="21"/>
        <v>0.86556161763270034</v>
      </c>
      <c r="AD192" s="132">
        <f t="shared" si="21"/>
        <v>0.76974812800966341</v>
      </c>
      <c r="AE192" s="132">
        <f t="shared" si="21"/>
        <v>7.0285112257180482E-2</v>
      </c>
      <c r="AF192" s="132">
        <f t="shared" si="21"/>
        <v>0.18943942828957541</v>
      </c>
      <c r="AG192" s="132">
        <f t="shared" si="21"/>
        <v>0.12571843134315275</v>
      </c>
      <c r="AH192" s="132">
        <f t="shared" si="21"/>
        <v>4.5136952243625017E-2</v>
      </c>
      <c r="AI192" s="132">
        <f t="shared" si="21"/>
        <v>0.38893965373000028</v>
      </c>
      <c r="AJ192" s="132">
        <f t="shared" si="21"/>
        <v>2.1572604769592659E-2</v>
      </c>
      <c r="AK192" s="132">
        <f t="shared" si="21"/>
        <v>0.18761561327756587</v>
      </c>
      <c r="AL192" s="132">
        <f t="shared" si="21"/>
        <v>1.0561913656619409E-2</v>
      </c>
      <c r="AM192" s="132">
        <f t="shared" si="21"/>
        <v>0.33959935224779836</v>
      </c>
      <c r="AN192" s="132">
        <f t="shared" si="21"/>
        <v>5.1036781855730837E-2</v>
      </c>
    </row>
    <row r="193" spans="1:40">
      <c r="A193" s="132" t="s">
        <v>44</v>
      </c>
      <c r="B193" s="132" t="s">
        <v>137</v>
      </c>
      <c r="C193" s="132" t="s">
        <v>78</v>
      </c>
      <c r="D193" s="132">
        <f t="shared" si="22"/>
        <v>1.7684250353399971</v>
      </c>
      <c r="E193" s="132">
        <f t="shared" si="21"/>
        <v>2.8253492007729988</v>
      </c>
      <c r="F193" s="132">
        <f t="shared" si="21"/>
        <v>0.3566496361370009</v>
      </c>
      <c r="G193" s="132">
        <f t="shared" si="21"/>
        <v>2.8232571004589313</v>
      </c>
      <c r="H193" s="132">
        <f t="shared" si="21"/>
        <v>0.23519031668073995</v>
      </c>
      <c r="I193" s="132">
        <f t="shared" si="21"/>
        <v>2.8437776424669985</v>
      </c>
      <c r="J193" s="132">
        <f t="shared" si="21"/>
        <v>12.257522778120007</v>
      </c>
      <c r="K193" s="132">
        <f t="shared" si="21"/>
        <v>0.82269218928999954</v>
      </c>
      <c r="L193" s="132">
        <f t="shared" si="21"/>
        <v>5.5877756198042007E-2</v>
      </c>
      <c r="M193" s="132">
        <f t="shared" si="21"/>
        <v>26.19083787000001</v>
      </c>
      <c r="N193" s="132">
        <f t="shared" si="21"/>
        <v>1.0118663932400009</v>
      </c>
      <c r="O193" s="132">
        <f t="shared" si="21"/>
        <v>23.384484509484206</v>
      </c>
      <c r="P193" s="132">
        <f t="shared" si="21"/>
        <v>17.847098030919998</v>
      </c>
      <c r="Q193" s="132">
        <f t="shared" si="21"/>
        <v>1.3187174382450002</v>
      </c>
      <c r="R193" s="132">
        <f t="shared" si="21"/>
        <v>0.93895701095715545</v>
      </c>
      <c r="S193" s="132">
        <f t="shared" si="21"/>
        <v>1.1027088545785992</v>
      </c>
      <c r="T193" s="132">
        <f t="shared" si="21"/>
        <v>4.066682518976502E-2</v>
      </c>
      <c r="U193" s="132">
        <f t="shared" si="21"/>
        <v>49.467025008000071</v>
      </c>
      <c r="V193" s="132">
        <f t="shared" si="21"/>
        <v>0.13221108206290003</v>
      </c>
      <c r="W193" s="132">
        <f t="shared" si="21"/>
        <v>0.41795821236789915</v>
      </c>
      <c r="X193" s="132">
        <f t="shared" si="21"/>
        <v>3.8772431793846984E-2</v>
      </c>
      <c r="Y193" s="132">
        <f t="shared" si="21"/>
        <v>3.1280391825000094E-2</v>
      </c>
      <c r="Z193" s="132">
        <f t="shared" si="21"/>
        <v>9.382193197999994E-2</v>
      </c>
      <c r="AA193" s="132">
        <f t="shared" si="21"/>
        <v>3.2170686940000053</v>
      </c>
      <c r="AB193" s="132">
        <f t="shared" si="21"/>
        <v>0.90310702296146961</v>
      </c>
      <c r="AC193" s="132">
        <f t="shared" si="21"/>
        <v>3.053763886787995</v>
      </c>
      <c r="AD193" s="132">
        <f t="shared" si="21"/>
        <v>1.9810703319000014</v>
      </c>
      <c r="AE193" s="132">
        <f t="shared" si="21"/>
        <v>0.32778504566040567</v>
      </c>
      <c r="AF193" s="132">
        <f t="shared" si="21"/>
        <v>1.248174281409</v>
      </c>
      <c r="AG193" s="132">
        <f t="shared" si="21"/>
        <v>0.27801297306164124</v>
      </c>
      <c r="AH193" s="132">
        <f t="shared" si="21"/>
        <v>0.28556387333170069</v>
      </c>
      <c r="AI193" s="132">
        <f t="shared" si="21"/>
        <v>11.020334981700001</v>
      </c>
      <c r="AJ193" s="132">
        <f t="shared" si="21"/>
        <v>0.57124810450260199</v>
      </c>
      <c r="AK193" s="132">
        <f t="shared" si="21"/>
        <v>0.53350879631202008</v>
      </c>
      <c r="AL193" s="132">
        <f t="shared" si="21"/>
        <v>0.27968218120643346</v>
      </c>
      <c r="AM193" s="132">
        <f t="shared" si="21"/>
        <v>0.96569383795377939</v>
      </c>
      <c r="AN193" s="132">
        <f t="shared" si="21"/>
        <v>0.14512956347192227</v>
      </c>
    </row>
    <row r="194" spans="1:40">
      <c r="A194" s="132" t="s">
        <v>45</v>
      </c>
      <c r="B194" s="132" t="s">
        <v>50</v>
      </c>
      <c r="C194" s="132" t="s">
        <v>79</v>
      </c>
      <c r="D194" s="132">
        <f>SUM(D150:D153)</f>
        <v>0</v>
      </c>
      <c r="E194" s="132">
        <f t="shared" ref="E194:AN194" si="23">SUM(E150:E153)</f>
        <v>0</v>
      </c>
      <c r="F194" s="132">
        <f t="shared" si="23"/>
        <v>0</v>
      </c>
      <c r="G194" s="132">
        <f t="shared" si="23"/>
        <v>0.30385500000000004</v>
      </c>
      <c r="H194" s="132">
        <f t="shared" si="23"/>
        <v>0</v>
      </c>
      <c r="I194" s="132">
        <f t="shared" si="23"/>
        <v>0</v>
      </c>
      <c r="J194" s="132">
        <f t="shared" si="23"/>
        <v>5.7532492114285727</v>
      </c>
      <c r="K194" s="132">
        <f t="shared" si="23"/>
        <v>0</v>
      </c>
      <c r="L194" s="132">
        <f t="shared" si="23"/>
        <v>0</v>
      </c>
      <c r="M194" s="132">
        <f t="shared" si="23"/>
        <v>0</v>
      </c>
      <c r="N194" s="132">
        <f t="shared" si="23"/>
        <v>0</v>
      </c>
      <c r="O194" s="132">
        <f t="shared" si="23"/>
        <v>0</v>
      </c>
      <c r="P194" s="132">
        <f t="shared" si="23"/>
        <v>0</v>
      </c>
      <c r="Q194" s="132">
        <f t="shared" si="23"/>
        <v>0</v>
      </c>
      <c r="R194" s="132">
        <f t="shared" si="23"/>
        <v>0</v>
      </c>
      <c r="S194" s="132">
        <f t="shared" si="23"/>
        <v>0</v>
      </c>
      <c r="T194" s="132">
        <f t="shared" si="23"/>
        <v>0</v>
      </c>
      <c r="U194" s="132">
        <f t="shared" si="23"/>
        <v>27.06121880571429</v>
      </c>
      <c r="V194" s="132">
        <f t="shared" si="23"/>
        <v>0</v>
      </c>
      <c r="W194" s="132">
        <f t="shared" si="23"/>
        <v>0</v>
      </c>
      <c r="X194" s="132">
        <f t="shared" si="23"/>
        <v>0</v>
      </c>
      <c r="Y194" s="132">
        <f t="shared" si="23"/>
        <v>0</v>
      </c>
      <c r="Z194" s="132">
        <f t="shared" si="23"/>
        <v>0</v>
      </c>
      <c r="AA194" s="132">
        <f t="shared" si="23"/>
        <v>1.8348383142857146E-2</v>
      </c>
      <c r="AB194" s="132">
        <f t="shared" si="23"/>
        <v>0</v>
      </c>
      <c r="AC194" s="132">
        <f t="shared" si="23"/>
        <v>0</v>
      </c>
      <c r="AD194" s="132">
        <f t="shared" si="23"/>
        <v>0</v>
      </c>
      <c r="AE194" s="132">
        <f t="shared" si="23"/>
        <v>0</v>
      </c>
      <c r="AF194" s="132">
        <f t="shared" si="23"/>
        <v>0.37973053600000001</v>
      </c>
      <c r="AG194" s="132">
        <f t="shared" si="23"/>
        <v>0</v>
      </c>
      <c r="AH194" s="132">
        <f t="shared" si="23"/>
        <v>0</v>
      </c>
      <c r="AI194" s="132">
        <f t="shared" si="23"/>
        <v>0</v>
      </c>
      <c r="AJ194" s="132">
        <f t="shared" si="23"/>
        <v>0</v>
      </c>
      <c r="AK194" s="132">
        <f t="shared" si="23"/>
        <v>0</v>
      </c>
      <c r="AL194" s="132">
        <f t="shared" si="23"/>
        <v>0</v>
      </c>
      <c r="AM194" s="132">
        <f t="shared" si="23"/>
        <v>0.29393548278598658</v>
      </c>
      <c r="AN194" s="132">
        <f t="shared" si="23"/>
        <v>0</v>
      </c>
    </row>
    <row r="195" spans="1:40">
      <c r="A195" s="132" t="s">
        <v>45</v>
      </c>
      <c r="B195" s="132" t="s">
        <v>51</v>
      </c>
      <c r="C195" s="132" t="s">
        <v>79</v>
      </c>
      <c r="D195" s="132">
        <f>SUM(D154:D157)</f>
        <v>151.40079007182692</v>
      </c>
      <c r="E195" s="132">
        <f t="shared" ref="E195:AN195" si="24">SUM(E154:E157)</f>
        <v>155.53255312884616</v>
      </c>
      <c r="F195" s="132">
        <f t="shared" si="24"/>
        <v>24.335565754509808</v>
      </c>
      <c r="G195" s="132">
        <f t="shared" si="24"/>
        <v>32.493445155007549</v>
      </c>
      <c r="H195" s="132">
        <f t="shared" si="24"/>
        <v>2.5909282684282422</v>
      </c>
      <c r="I195" s="132">
        <f t="shared" si="24"/>
        <v>47.433788196906555</v>
      </c>
      <c r="J195" s="132">
        <f t="shared" si="24"/>
        <v>612.42225732365387</v>
      </c>
      <c r="K195" s="132">
        <f t="shared" si="24"/>
        <v>32.11176522520848</v>
      </c>
      <c r="L195" s="132">
        <f t="shared" si="24"/>
        <v>5.8126890152654003</v>
      </c>
      <c r="M195" s="132">
        <f t="shared" si="24"/>
        <v>400.82596165260873</v>
      </c>
      <c r="N195" s="132">
        <f t="shared" si="24"/>
        <v>31.67283675581886</v>
      </c>
      <c r="O195" s="132">
        <f t="shared" si="24"/>
        <v>692.7123646921832</v>
      </c>
      <c r="P195" s="132">
        <f t="shared" si="24"/>
        <v>7.0247253107017542</v>
      </c>
      <c r="Q195" s="132">
        <f t="shared" si="24"/>
        <v>19.767818063303768</v>
      </c>
      <c r="R195" s="132">
        <f t="shared" si="24"/>
        <v>29.557040712435061</v>
      </c>
      <c r="S195" s="132">
        <f t="shared" si="24"/>
        <v>24.217524795314638</v>
      </c>
      <c r="T195" s="132">
        <f t="shared" si="24"/>
        <v>1.480390016285726</v>
      </c>
      <c r="U195" s="132">
        <f t="shared" si="24"/>
        <v>458.58362683959854</v>
      </c>
      <c r="V195" s="132">
        <f t="shared" si="24"/>
        <v>8.561487830754567</v>
      </c>
      <c r="W195" s="132">
        <f t="shared" si="24"/>
        <v>34.121648084859586</v>
      </c>
      <c r="X195" s="132">
        <f t="shared" si="24"/>
        <v>9.3552648171473258</v>
      </c>
      <c r="Y195" s="132">
        <f t="shared" si="24"/>
        <v>4.3904899903077661</v>
      </c>
      <c r="Z195" s="132">
        <f t="shared" si="24"/>
        <v>0.45870600742827888</v>
      </c>
      <c r="AA195" s="132">
        <f t="shared" si="24"/>
        <v>102.20409095173285</v>
      </c>
      <c r="AB195" s="132">
        <f t="shared" si="24"/>
        <v>36.805152603996</v>
      </c>
      <c r="AC195" s="132">
        <f t="shared" si="24"/>
        <v>107.59945812048926</v>
      </c>
      <c r="AD195" s="132">
        <f t="shared" si="24"/>
        <v>81.24485089070896</v>
      </c>
      <c r="AE195" s="132">
        <f t="shared" si="24"/>
        <v>33.060439021193773</v>
      </c>
      <c r="AF195" s="132">
        <f t="shared" si="24"/>
        <v>54.818352647900582</v>
      </c>
      <c r="AG195" s="132">
        <f t="shared" si="24"/>
        <v>19.254627975603917</v>
      </c>
      <c r="AH195" s="132">
        <f t="shared" si="24"/>
        <v>10.036356676470589</v>
      </c>
      <c r="AI195" s="132">
        <f t="shared" si="24"/>
        <v>291.45000952448487</v>
      </c>
      <c r="AJ195" s="132">
        <f t="shared" si="24"/>
        <v>1.5976930062764991</v>
      </c>
      <c r="AK195" s="132">
        <f t="shared" si="24"/>
        <v>14.769427857143492</v>
      </c>
      <c r="AL195" s="132">
        <f t="shared" si="24"/>
        <v>0.44786713976183529</v>
      </c>
      <c r="AM195" s="132">
        <f t="shared" si="24"/>
        <v>18.352874311151808</v>
      </c>
      <c r="AN195" s="132">
        <f t="shared" si="24"/>
        <v>4.0052666506115919</v>
      </c>
    </row>
    <row r="196" spans="1:40">
      <c r="A196" s="132" t="s">
        <v>45</v>
      </c>
      <c r="B196" s="132" t="s">
        <v>137</v>
      </c>
      <c r="C196" s="132" t="s">
        <v>79</v>
      </c>
      <c r="D196" s="132">
        <f>SUM(D158:D161)</f>
        <v>0</v>
      </c>
      <c r="E196" s="132">
        <f t="shared" ref="E196:AN196" si="25">SUM(E158:E161)</f>
        <v>0</v>
      </c>
      <c r="F196" s="132">
        <f t="shared" si="25"/>
        <v>0</v>
      </c>
      <c r="G196" s="132">
        <f t="shared" si="25"/>
        <v>0.11004265210212172</v>
      </c>
      <c r="H196" s="132">
        <f t="shared" si="25"/>
        <v>0</v>
      </c>
      <c r="I196" s="132">
        <f t="shared" si="25"/>
        <v>0</v>
      </c>
      <c r="J196" s="132">
        <f t="shared" si="25"/>
        <v>0</v>
      </c>
      <c r="K196" s="132">
        <f t="shared" si="25"/>
        <v>0</v>
      </c>
      <c r="L196" s="132">
        <f t="shared" si="25"/>
        <v>0</v>
      </c>
      <c r="M196" s="132">
        <f t="shared" si="25"/>
        <v>0</v>
      </c>
      <c r="N196" s="132">
        <f t="shared" si="25"/>
        <v>0</v>
      </c>
      <c r="O196" s="132">
        <f t="shared" si="25"/>
        <v>0</v>
      </c>
      <c r="P196" s="132">
        <f t="shared" si="25"/>
        <v>0</v>
      </c>
      <c r="Q196" s="132">
        <f t="shared" si="25"/>
        <v>0</v>
      </c>
      <c r="R196" s="132">
        <f t="shared" si="25"/>
        <v>0</v>
      </c>
      <c r="S196" s="132">
        <f t="shared" si="25"/>
        <v>0</v>
      </c>
      <c r="T196" s="132">
        <f t="shared" si="25"/>
        <v>0</v>
      </c>
      <c r="U196" s="132">
        <f t="shared" si="25"/>
        <v>0</v>
      </c>
      <c r="V196" s="132">
        <f t="shared" si="25"/>
        <v>0</v>
      </c>
      <c r="W196" s="132">
        <f t="shared" si="25"/>
        <v>0</v>
      </c>
      <c r="X196" s="132">
        <f t="shared" si="25"/>
        <v>0</v>
      </c>
      <c r="Y196" s="132">
        <f t="shared" si="25"/>
        <v>0</v>
      </c>
      <c r="Z196" s="132">
        <f t="shared" si="25"/>
        <v>0</v>
      </c>
      <c r="AA196" s="132">
        <f t="shared" si="25"/>
        <v>0</v>
      </c>
      <c r="AB196" s="132">
        <f t="shared" si="25"/>
        <v>0</v>
      </c>
      <c r="AC196" s="132">
        <f t="shared" si="25"/>
        <v>0</v>
      </c>
      <c r="AD196" s="132">
        <f t="shared" si="25"/>
        <v>0</v>
      </c>
      <c r="AE196" s="132">
        <f t="shared" si="25"/>
        <v>0</v>
      </c>
      <c r="AF196" s="132">
        <f t="shared" si="25"/>
        <v>10.89288035159705</v>
      </c>
      <c r="AG196" s="132">
        <f t="shared" si="25"/>
        <v>0</v>
      </c>
      <c r="AH196" s="132">
        <f t="shared" si="25"/>
        <v>0</v>
      </c>
      <c r="AI196" s="132">
        <f t="shared" si="25"/>
        <v>0</v>
      </c>
      <c r="AJ196" s="132">
        <f t="shared" si="25"/>
        <v>0</v>
      </c>
      <c r="AK196" s="132">
        <f t="shared" si="25"/>
        <v>0</v>
      </c>
      <c r="AL196" s="132">
        <f t="shared" si="25"/>
        <v>0</v>
      </c>
      <c r="AM196" s="132">
        <f t="shared" si="25"/>
        <v>0</v>
      </c>
      <c r="AN196" s="132">
        <f t="shared" si="25"/>
        <v>0</v>
      </c>
    </row>
    <row r="197" spans="1:40">
      <c r="A197" s="132" t="s">
        <v>45</v>
      </c>
      <c r="B197" s="132" t="s">
        <v>137</v>
      </c>
      <c r="C197" s="132" t="s">
        <v>79</v>
      </c>
      <c r="D197" s="132">
        <f>SUM(D162:D165)</f>
        <v>71.527474121894628</v>
      </c>
      <c r="E197" s="132">
        <f t="shared" ref="E197:AN197" si="26">SUM(E162:E165)</f>
        <v>51.109580608050436</v>
      </c>
      <c r="F197" s="132">
        <f t="shared" si="26"/>
        <v>24.218773340125598</v>
      </c>
      <c r="G197" s="132">
        <f t="shared" si="26"/>
        <v>124.4142462211905</v>
      </c>
      <c r="H197" s="132">
        <f t="shared" si="26"/>
        <v>16.642998228614193</v>
      </c>
      <c r="I197" s="132">
        <f t="shared" si="26"/>
        <v>69.378717725564755</v>
      </c>
      <c r="J197" s="132">
        <f t="shared" si="26"/>
        <v>796.71476691736439</v>
      </c>
      <c r="K197" s="132">
        <f t="shared" si="26"/>
        <v>59.607942927519467</v>
      </c>
      <c r="L197" s="132">
        <f t="shared" si="26"/>
        <v>11.179689846901615</v>
      </c>
      <c r="M197" s="132">
        <f t="shared" si="26"/>
        <v>213.00138849990071</v>
      </c>
      <c r="N197" s="132">
        <f t="shared" si="26"/>
        <v>64.189134183631481</v>
      </c>
      <c r="O197" s="132">
        <f t="shared" si="26"/>
        <v>302.41247255919058</v>
      </c>
      <c r="P197" s="132">
        <f t="shared" si="26"/>
        <v>102.18561861534104</v>
      </c>
      <c r="Q197" s="132">
        <f t="shared" si="26"/>
        <v>25.792238511594352</v>
      </c>
      <c r="R197" s="132">
        <f t="shared" si="26"/>
        <v>53.795624130885706</v>
      </c>
      <c r="S197" s="132">
        <f t="shared" si="26"/>
        <v>63.14637581334037</v>
      </c>
      <c r="T197" s="132">
        <f t="shared" si="26"/>
        <v>6.00210010663492</v>
      </c>
      <c r="U197" s="132">
        <f t="shared" si="26"/>
        <v>356.51904185291227</v>
      </c>
      <c r="V197" s="132">
        <f t="shared" si="26"/>
        <v>11.989486317442282</v>
      </c>
      <c r="W197" s="132">
        <f t="shared" si="26"/>
        <v>14.068366423330353</v>
      </c>
      <c r="X197" s="132">
        <f t="shared" si="26"/>
        <v>11.65007700735589</v>
      </c>
      <c r="Y197" s="132">
        <f t="shared" si="26"/>
        <v>5.1019503892605842</v>
      </c>
      <c r="Z197" s="132">
        <f t="shared" si="26"/>
        <v>3.1156469242208558</v>
      </c>
      <c r="AA197" s="132">
        <f t="shared" si="26"/>
        <v>177.51816368320107</v>
      </c>
      <c r="AB197" s="132">
        <f t="shared" si="26"/>
        <v>45.030000221349205</v>
      </c>
      <c r="AC197" s="132">
        <f t="shared" si="26"/>
        <v>153.73579256167909</v>
      </c>
      <c r="AD197" s="132">
        <f t="shared" si="26"/>
        <v>56.913118266583027</v>
      </c>
      <c r="AE197" s="132">
        <f t="shared" si="26"/>
        <v>51.972769335594407</v>
      </c>
      <c r="AF197" s="132">
        <f t="shared" si="26"/>
        <v>126.63400422074547</v>
      </c>
      <c r="AG197" s="132">
        <f t="shared" si="26"/>
        <v>23.284983658634609</v>
      </c>
      <c r="AH197" s="132">
        <f t="shared" si="26"/>
        <v>23.755962441432924</v>
      </c>
      <c r="AI197" s="132">
        <f t="shared" si="26"/>
        <v>648.68539603705415</v>
      </c>
      <c r="AJ197" s="132">
        <f t="shared" si="26"/>
        <v>3.2707516594100423</v>
      </c>
      <c r="AK197" s="132">
        <f t="shared" si="26"/>
        <v>10.434607245670279</v>
      </c>
      <c r="AL197" s="132">
        <f t="shared" si="26"/>
        <v>1.6013549123018498</v>
      </c>
      <c r="AM197" s="132">
        <f t="shared" si="26"/>
        <v>18.887478497577334</v>
      </c>
      <c r="AN197" s="132">
        <f t="shared" si="26"/>
        <v>2.8385098896840164</v>
      </c>
    </row>
    <row r="198" spans="1:40">
      <c r="A198" s="132" t="s">
        <v>45</v>
      </c>
      <c r="B198" s="132" t="s">
        <v>38</v>
      </c>
      <c r="C198" s="132" t="s">
        <v>79</v>
      </c>
      <c r="D198" s="132">
        <f>SUM(D166:D169)</f>
        <v>0</v>
      </c>
      <c r="E198" s="132">
        <f t="shared" ref="E198:AN198" si="27">SUM(E166:E169)</f>
        <v>2.4753870885714289</v>
      </c>
      <c r="F198" s="132">
        <f t="shared" si="27"/>
        <v>15.592184275000001</v>
      </c>
      <c r="G198" s="132">
        <f t="shared" si="27"/>
        <v>0</v>
      </c>
      <c r="H198" s="132">
        <f t="shared" si="27"/>
        <v>0</v>
      </c>
      <c r="I198" s="132">
        <f t="shared" si="27"/>
        <v>0</v>
      </c>
      <c r="J198" s="132">
        <f t="shared" si="27"/>
        <v>21.28749396695703</v>
      </c>
      <c r="K198" s="132">
        <f t="shared" si="27"/>
        <v>6.6916848025825606E-4</v>
      </c>
      <c r="L198" s="132">
        <f t="shared" si="27"/>
        <v>0</v>
      </c>
      <c r="M198" s="132">
        <f t="shared" si="27"/>
        <v>0</v>
      </c>
      <c r="N198" s="132">
        <f t="shared" si="27"/>
        <v>0</v>
      </c>
      <c r="O198" s="132">
        <f t="shared" si="27"/>
        <v>5.3642340710526319</v>
      </c>
      <c r="P198" s="132">
        <f t="shared" si="27"/>
        <v>1.9819125189189188</v>
      </c>
      <c r="Q198" s="132">
        <f t="shared" si="27"/>
        <v>2.7340659000000005</v>
      </c>
      <c r="R198" s="132">
        <f t="shared" si="27"/>
        <v>1.2235294615384618</v>
      </c>
      <c r="S198" s="132">
        <f t="shared" si="27"/>
        <v>9.1115078378378372E-2</v>
      </c>
      <c r="T198" s="132">
        <f t="shared" si="27"/>
        <v>0</v>
      </c>
      <c r="U198" s="132">
        <f t="shared" si="27"/>
        <v>55.476188356944448</v>
      </c>
      <c r="V198" s="132">
        <f t="shared" si="27"/>
        <v>0</v>
      </c>
      <c r="W198" s="132">
        <f t="shared" si="27"/>
        <v>0</v>
      </c>
      <c r="X198" s="132">
        <f t="shared" si="27"/>
        <v>0.92642697692307707</v>
      </c>
      <c r="Y198" s="132">
        <f t="shared" si="27"/>
        <v>0</v>
      </c>
      <c r="Z198" s="132">
        <f t="shared" si="27"/>
        <v>0</v>
      </c>
      <c r="AA198" s="132">
        <f t="shared" si="27"/>
        <v>12.292134877361853</v>
      </c>
      <c r="AB198" s="132">
        <f t="shared" si="27"/>
        <v>0</v>
      </c>
      <c r="AC198" s="132">
        <f t="shared" si="27"/>
        <v>69.861341052631587</v>
      </c>
      <c r="AD198" s="132">
        <f t="shared" si="27"/>
        <v>1.2960389395238097</v>
      </c>
      <c r="AE198" s="132">
        <f t="shared" si="27"/>
        <v>0.80315907750000015</v>
      </c>
      <c r="AF198" s="132">
        <f t="shared" si="27"/>
        <v>0</v>
      </c>
      <c r="AG198" s="132">
        <f t="shared" si="27"/>
        <v>0</v>
      </c>
      <c r="AH198" s="132">
        <f t="shared" si="27"/>
        <v>1.2673394207692308</v>
      </c>
      <c r="AI198" s="132">
        <f t="shared" si="27"/>
        <v>2.3943314270270273</v>
      </c>
      <c r="AJ198" s="132">
        <f t="shared" si="27"/>
        <v>0</v>
      </c>
      <c r="AK198" s="132">
        <f t="shared" si="27"/>
        <v>0</v>
      </c>
      <c r="AL198" s="132">
        <f t="shared" si="27"/>
        <v>0</v>
      </c>
      <c r="AM198" s="132">
        <f t="shared" si="27"/>
        <v>14.006644630785406</v>
      </c>
      <c r="AN198" s="132">
        <f t="shared" si="27"/>
        <v>0.54837419460580439</v>
      </c>
    </row>
    <row r="199" spans="1:40">
      <c r="A199" s="133" t="s">
        <v>45</v>
      </c>
      <c r="B199" s="133" t="s">
        <v>137</v>
      </c>
      <c r="C199" s="133" t="s">
        <v>79</v>
      </c>
      <c r="D199" s="133">
        <f>SUM(D170:D173)</f>
        <v>0</v>
      </c>
      <c r="E199" s="133">
        <f t="shared" ref="E199:AN199" si="28">SUM(E170:E173)</f>
        <v>0</v>
      </c>
      <c r="F199" s="133">
        <f t="shared" si="28"/>
        <v>0</v>
      </c>
      <c r="G199" s="133">
        <f t="shared" si="28"/>
        <v>0</v>
      </c>
      <c r="H199" s="133">
        <f t="shared" si="28"/>
        <v>0</v>
      </c>
      <c r="I199" s="133">
        <f t="shared" si="28"/>
        <v>0.15743861000419024</v>
      </c>
      <c r="J199" s="133">
        <f t="shared" si="28"/>
        <v>0</v>
      </c>
      <c r="K199" s="133">
        <f t="shared" si="28"/>
        <v>6.8268674598565386E-3</v>
      </c>
      <c r="L199" s="133">
        <f t="shared" si="28"/>
        <v>0</v>
      </c>
      <c r="M199" s="133">
        <f t="shared" si="28"/>
        <v>0</v>
      </c>
      <c r="N199" s="133">
        <f t="shared" si="28"/>
        <v>0</v>
      </c>
      <c r="O199" s="133">
        <f t="shared" si="28"/>
        <v>0</v>
      </c>
      <c r="P199" s="133">
        <f t="shared" si="28"/>
        <v>0</v>
      </c>
      <c r="Q199" s="133">
        <f t="shared" si="28"/>
        <v>0</v>
      </c>
      <c r="R199" s="133">
        <f t="shared" si="28"/>
        <v>0</v>
      </c>
      <c r="S199" s="133">
        <f t="shared" si="28"/>
        <v>0</v>
      </c>
      <c r="T199" s="133">
        <f t="shared" si="28"/>
        <v>2.0305367555555561E-2</v>
      </c>
      <c r="U199" s="133">
        <f t="shared" si="28"/>
        <v>0</v>
      </c>
      <c r="V199" s="133">
        <f t="shared" si="28"/>
        <v>0</v>
      </c>
      <c r="W199" s="133">
        <f t="shared" si="28"/>
        <v>0</v>
      </c>
      <c r="X199" s="133">
        <f t="shared" si="28"/>
        <v>0</v>
      </c>
      <c r="Y199" s="133">
        <f t="shared" si="28"/>
        <v>0</v>
      </c>
      <c r="Z199" s="133">
        <f t="shared" si="28"/>
        <v>0</v>
      </c>
      <c r="AA199" s="133">
        <f t="shared" si="28"/>
        <v>2.007365361512996</v>
      </c>
      <c r="AB199" s="133">
        <f t="shared" si="28"/>
        <v>0</v>
      </c>
      <c r="AC199" s="133">
        <f t="shared" si="28"/>
        <v>8.7139728045045803</v>
      </c>
      <c r="AD199" s="133">
        <f t="shared" si="28"/>
        <v>0.28315790652845974</v>
      </c>
      <c r="AE199" s="133">
        <f t="shared" si="28"/>
        <v>0</v>
      </c>
      <c r="AF199" s="133">
        <f t="shared" si="28"/>
        <v>0.62016280050397743</v>
      </c>
      <c r="AG199" s="133">
        <f t="shared" si="28"/>
        <v>0</v>
      </c>
      <c r="AH199" s="133">
        <f t="shared" si="28"/>
        <v>0</v>
      </c>
      <c r="AI199" s="133">
        <f t="shared" si="28"/>
        <v>5.0634861440914156E-2</v>
      </c>
      <c r="AJ199" s="133">
        <f t="shared" si="28"/>
        <v>0</v>
      </c>
      <c r="AK199" s="133">
        <f t="shared" si="28"/>
        <v>0</v>
      </c>
      <c r="AL199" s="133">
        <f t="shared" si="28"/>
        <v>0</v>
      </c>
      <c r="AM199" s="133">
        <f t="shared" si="28"/>
        <v>0</v>
      </c>
      <c r="AN199" s="133">
        <f t="shared" si="28"/>
        <v>0</v>
      </c>
    </row>
    <row r="200" spans="1:40">
      <c r="A200" s="131" t="s">
        <v>414</v>
      </c>
      <c r="B200" s="134" t="s">
        <v>50</v>
      </c>
      <c r="C200" s="131"/>
      <c r="D200" s="131">
        <f>SUM(D182,D188,D194)</f>
        <v>0</v>
      </c>
      <c r="E200" s="131">
        <f t="shared" ref="E200:AN200" si="29">SUM(E182,E188,E194)</f>
        <v>0</v>
      </c>
      <c r="F200" s="131">
        <f t="shared" si="29"/>
        <v>0</v>
      </c>
      <c r="G200" s="131">
        <f t="shared" si="29"/>
        <v>0.70279637304810061</v>
      </c>
      <c r="H200" s="131">
        <f t="shared" si="29"/>
        <v>0</v>
      </c>
      <c r="I200" s="131">
        <f t="shared" si="29"/>
        <v>0</v>
      </c>
      <c r="J200" s="131">
        <f t="shared" si="29"/>
        <v>9.6573660575285754</v>
      </c>
      <c r="K200" s="131">
        <f t="shared" si="29"/>
        <v>0</v>
      </c>
      <c r="L200" s="131">
        <f t="shared" si="29"/>
        <v>0</v>
      </c>
      <c r="M200" s="131">
        <f t="shared" si="29"/>
        <v>0</v>
      </c>
      <c r="N200" s="131">
        <f t="shared" si="29"/>
        <v>0</v>
      </c>
      <c r="O200" s="131">
        <f t="shared" si="29"/>
        <v>0</v>
      </c>
      <c r="P200" s="131">
        <f t="shared" si="29"/>
        <v>0</v>
      </c>
      <c r="Q200" s="131">
        <f t="shared" si="29"/>
        <v>0</v>
      </c>
      <c r="R200" s="131">
        <f t="shared" si="29"/>
        <v>0</v>
      </c>
      <c r="S200" s="131">
        <f t="shared" si="29"/>
        <v>0</v>
      </c>
      <c r="T200" s="131">
        <f t="shared" si="29"/>
        <v>0</v>
      </c>
      <c r="U200" s="131">
        <f t="shared" si="29"/>
        <v>29.16344005571429</v>
      </c>
      <c r="V200" s="131">
        <f t="shared" si="29"/>
        <v>0</v>
      </c>
      <c r="W200" s="131">
        <f t="shared" si="29"/>
        <v>0</v>
      </c>
      <c r="X200" s="131">
        <f t="shared" si="29"/>
        <v>0</v>
      </c>
      <c r="Y200" s="131">
        <f t="shared" si="29"/>
        <v>0</v>
      </c>
      <c r="Z200" s="131">
        <f t="shared" si="29"/>
        <v>0</v>
      </c>
      <c r="AA200" s="131">
        <f t="shared" si="29"/>
        <v>0.4333051124946079</v>
      </c>
      <c r="AB200" s="131">
        <f t="shared" si="29"/>
        <v>0</v>
      </c>
      <c r="AC200" s="131">
        <f t="shared" si="29"/>
        <v>0</v>
      </c>
      <c r="AD200" s="131">
        <f t="shared" si="29"/>
        <v>0</v>
      </c>
      <c r="AE200" s="131">
        <f t="shared" si="29"/>
        <v>0</v>
      </c>
      <c r="AF200" s="131">
        <f t="shared" si="29"/>
        <v>1.271956036</v>
      </c>
      <c r="AG200" s="131">
        <f t="shared" si="29"/>
        <v>0</v>
      </c>
      <c r="AH200" s="131">
        <f t="shared" si="29"/>
        <v>0</v>
      </c>
      <c r="AI200" s="131">
        <f t="shared" si="29"/>
        <v>0</v>
      </c>
      <c r="AJ200" s="131">
        <f t="shared" si="29"/>
        <v>0</v>
      </c>
      <c r="AK200" s="131">
        <f t="shared" si="29"/>
        <v>0</v>
      </c>
      <c r="AL200" s="131">
        <f t="shared" si="29"/>
        <v>0</v>
      </c>
      <c r="AM200" s="131">
        <f t="shared" si="29"/>
        <v>0.31676960443486979</v>
      </c>
      <c r="AN200" s="131">
        <f t="shared" si="29"/>
        <v>0</v>
      </c>
    </row>
    <row r="201" spans="1:40">
      <c r="A201" s="132" t="s">
        <v>414</v>
      </c>
      <c r="B201" s="135" t="s">
        <v>51</v>
      </c>
      <c r="C201" s="132"/>
      <c r="D201" s="132">
        <f>SUM(D183,D189,D195,D186)</f>
        <v>238.4388390898726</v>
      </c>
      <c r="E201" s="132">
        <f t="shared" ref="E201:AN201" si="30">SUM(E183,E189,E195,E186)</f>
        <v>314.16824170381199</v>
      </c>
      <c r="F201" s="132">
        <f t="shared" si="30"/>
        <v>60.50805906724311</v>
      </c>
      <c r="G201" s="132">
        <f t="shared" si="30"/>
        <v>84.126390586183419</v>
      </c>
      <c r="H201" s="132">
        <f t="shared" si="30"/>
        <v>15.536769777447239</v>
      </c>
      <c r="I201" s="132">
        <f t="shared" si="30"/>
        <v>146.17302401945946</v>
      </c>
      <c r="J201" s="132">
        <f t="shared" si="30"/>
        <v>1255.8019200012016</v>
      </c>
      <c r="K201" s="132">
        <f t="shared" si="30"/>
        <v>101.7905187673496</v>
      </c>
      <c r="L201" s="132">
        <f t="shared" si="30"/>
        <v>16.541926805504136</v>
      </c>
      <c r="M201" s="132">
        <f t="shared" si="30"/>
        <v>962.10390903911434</v>
      </c>
      <c r="N201" s="132">
        <f t="shared" si="30"/>
        <v>100.4147423634835</v>
      </c>
      <c r="O201" s="132">
        <f t="shared" si="30"/>
        <v>1437.6828815474832</v>
      </c>
      <c r="P201" s="132">
        <f t="shared" si="30"/>
        <v>109.03414454382617</v>
      </c>
      <c r="Q201" s="132">
        <f t="shared" si="30"/>
        <v>47.055033822353828</v>
      </c>
      <c r="R201" s="132">
        <f t="shared" si="30"/>
        <v>105.20909864855173</v>
      </c>
      <c r="S201" s="132">
        <f t="shared" si="30"/>
        <v>91.764024488988255</v>
      </c>
      <c r="T201" s="132">
        <f t="shared" si="30"/>
        <v>4.627108016106126</v>
      </c>
      <c r="U201" s="132">
        <f t="shared" si="30"/>
        <v>1049.2125403445045</v>
      </c>
      <c r="V201" s="132">
        <f t="shared" si="30"/>
        <v>37.952019261816332</v>
      </c>
      <c r="W201" s="132">
        <f t="shared" si="30"/>
        <v>72.357400473298981</v>
      </c>
      <c r="X201" s="132">
        <f t="shared" si="30"/>
        <v>28.293929461382724</v>
      </c>
      <c r="Y201" s="132">
        <f t="shared" si="30"/>
        <v>11.34373109291179</v>
      </c>
      <c r="Z201" s="132">
        <f t="shared" si="30"/>
        <v>3.9374668282082812</v>
      </c>
      <c r="AA201" s="132">
        <f t="shared" si="30"/>
        <v>273.03745490304073</v>
      </c>
      <c r="AB201" s="132">
        <f t="shared" si="30"/>
        <v>92.737633884440925</v>
      </c>
      <c r="AC201" s="132">
        <f t="shared" si="30"/>
        <v>423.84394864052263</v>
      </c>
      <c r="AD201" s="132">
        <f t="shared" si="30"/>
        <v>195.1173673317725</v>
      </c>
      <c r="AE201" s="132">
        <f t="shared" si="30"/>
        <v>123.64654668037628</v>
      </c>
      <c r="AF201" s="132">
        <f t="shared" si="30"/>
        <v>136.46654143858015</v>
      </c>
      <c r="AG201" s="132">
        <f t="shared" si="30"/>
        <v>47.709696636901356</v>
      </c>
      <c r="AH201" s="132">
        <f t="shared" si="30"/>
        <v>63.204347064999027</v>
      </c>
      <c r="AI201" s="132">
        <f t="shared" si="30"/>
        <v>930.22318382687627</v>
      </c>
      <c r="AJ201" s="132">
        <f t="shared" si="30"/>
        <v>24.79920289075649</v>
      </c>
      <c r="AK201" s="132">
        <f t="shared" si="30"/>
        <v>35.157221419553636</v>
      </c>
      <c r="AL201" s="132">
        <f t="shared" si="30"/>
        <v>6.951741056275484</v>
      </c>
      <c r="AM201" s="132">
        <f t="shared" si="30"/>
        <v>43.687275640154361</v>
      </c>
      <c r="AN201" s="132">
        <f t="shared" si="30"/>
        <v>9.5341571685729551</v>
      </c>
    </row>
    <row r="202" spans="1:40">
      <c r="A202" s="132" t="s">
        <v>414</v>
      </c>
      <c r="B202" s="135" t="s">
        <v>63</v>
      </c>
      <c r="C202" s="132"/>
      <c r="D202" s="132">
        <f>SUM(D184,D190,D196:D197,D187,D192:D193,D199)</f>
        <v>75.38996007751463</v>
      </c>
      <c r="E202" s="132">
        <f t="shared" ref="E202:AN202" si="31">SUM(E184,E190,E196:E197,E187,E192:E193,E199)</f>
        <v>55.03603310254303</v>
      </c>
      <c r="F202" s="132">
        <f t="shared" si="31"/>
        <v>25.656827898070599</v>
      </c>
      <c r="G202" s="132">
        <f t="shared" si="31"/>
        <v>131.81094847588156</v>
      </c>
      <c r="H202" s="132">
        <f t="shared" si="31"/>
        <v>17.476588368631983</v>
      </c>
      <c r="I202" s="132">
        <f t="shared" si="31"/>
        <v>78.69859852468305</v>
      </c>
      <c r="J202" s="132">
        <f t="shared" si="31"/>
        <v>824.28143541671761</v>
      </c>
      <c r="K202" s="132">
        <f t="shared" si="31"/>
        <v>63.779423888950717</v>
      </c>
      <c r="L202" s="132">
        <f t="shared" si="31"/>
        <v>11.787902933827187</v>
      </c>
      <c r="M202" s="132">
        <f t="shared" si="31"/>
        <v>248.12788662793571</v>
      </c>
      <c r="N202" s="132">
        <f t="shared" si="31"/>
        <v>66.517305326964305</v>
      </c>
      <c r="O202" s="132">
        <f t="shared" si="31"/>
        <v>354.70608459025544</v>
      </c>
      <c r="P202" s="132">
        <f t="shared" si="31"/>
        <v>162.130012907691</v>
      </c>
      <c r="Q202" s="132">
        <f t="shared" si="31"/>
        <v>28.40228291011535</v>
      </c>
      <c r="R202" s="132">
        <f t="shared" si="31"/>
        <v>57.69800678197619</v>
      </c>
      <c r="S202" s="132">
        <f t="shared" si="31"/>
        <v>64.497194738727572</v>
      </c>
      <c r="T202" s="132">
        <f t="shared" si="31"/>
        <v>6.6654697389867987</v>
      </c>
      <c r="U202" s="132">
        <f t="shared" si="31"/>
        <v>437.34502991708041</v>
      </c>
      <c r="V202" s="132">
        <f t="shared" si="31"/>
        <v>12.724830818788183</v>
      </c>
      <c r="W202" s="132">
        <f t="shared" si="31"/>
        <v>15.202952050595535</v>
      </c>
      <c r="X202" s="132">
        <f t="shared" si="31"/>
        <v>12.678548157687311</v>
      </c>
      <c r="Y202" s="132">
        <f t="shared" si="31"/>
        <v>5.437119321953638</v>
      </c>
      <c r="Z202" s="132">
        <f t="shared" si="31"/>
        <v>3.2916355448764554</v>
      </c>
      <c r="AA202" s="132">
        <f t="shared" si="31"/>
        <v>185.88117758650975</v>
      </c>
      <c r="AB202" s="132">
        <f t="shared" si="31"/>
        <v>49.890175945372384</v>
      </c>
      <c r="AC202" s="132">
        <f t="shared" si="31"/>
        <v>196.78930474679007</v>
      </c>
      <c r="AD202" s="132">
        <f t="shared" si="31"/>
        <v>60.788110475674252</v>
      </c>
      <c r="AE202" s="132">
        <f t="shared" si="31"/>
        <v>58.683648135309085</v>
      </c>
      <c r="AF202" s="132">
        <f t="shared" si="31"/>
        <v>143.79838855733408</v>
      </c>
      <c r="AG202" s="132">
        <f t="shared" si="31"/>
        <v>24.763937510708875</v>
      </c>
      <c r="AH202" s="132">
        <f t="shared" si="31"/>
        <v>26.942658766205842</v>
      </c>
      <c r="AI202" s="132">
        <f t="shared" si="31"/>
        <v>677.33379384725106</v>
      </c>
      <c r="AJ202" s="132">
        <f t="shared" si="31"/>
        <v>5.1894457549843196</v>
      </c>
      <c r="AK202" s="132">
        <f t="shared" si="31"/>
        <v>11.490543570611154</v>
      </c>
      <c r="AL202" s="132">
        <f t="shared" si="31"/>
        <v>2.5407445496387995</v>
      </c>
      <c r="AM202" s="132">
        <f t="shared" si="31"/>
        <v>20.79880818757665</v>
      </c>
      <c r="AN202" s="132">
        <f t="shared" si="31"/>
        <v>3.1257545967107183</v>
      </c>
    </row>
    <row r="203" spans="1:40">
      <c r="A203" s="132" t="s">
        <v>414</v>
      </c>
      <c r="B203" s="135" t="s">
        <v>38</v>
      </c>
      <c r="C203" s="132"/>
      <c r="D203" s="132">
        <f>SUM(D185,D191,D198)</f>
        <v>0</v>
      </c>
      <c r="E203" s="132">
        <f t="shared" ref="E203:AN203" si="32">SUM(E185,E191,E198)</f>
        <v>2.4753870885714289</v>
      </c>
      <c r="F203" s="132">
        <f t="shared" si="32"/>
        <v>15.592184275000001</v>
      </c>
      <c r="G203" s="132">
        <f t="shared" si="32"/>
        <v>0</v>
      </c>
      <c r="H203" s="132">
        <f t="shared" si="32"/>
        <v>0</v>
      </c>
      <c r="I203" s="132">
        <f t="shared" si="32"/>
        <v>0</v>
      </c>
      <c r="J203" s="132">
        <f t="shared" si="32"/>
        <v>21.929110078731028</v>
      </c>
      <c r="K203" s="132">
        <f t="shared" si="32"/>
        <v>1.724559808281057E-3</v>
      </c>
      <c r="L203" s="132">
        <f t="shared" si="32"/>
        <v>0</v>
      </c>
      <c r="M203" s="132">
        <f t="shared" si="32"/>
        <v>0</v>
      </c>
      <c r="N203" s="132">
        <f t="shared" si="32"/>
        <v>0</v>
      </c>
      <c r="O203" s="132">
        <f t="shared" si="32"/>
        <v>5.3642340710526319</v>
      </c>
      <c r="P203" s="132">
        <f t="shared" si="32"/>
        <v>1.9819125189189188</v>
      </c>
      <c r="Q203" s="132">
        <f t="shared" si="32"/>
        <v>2.7340659000000005</v>
      </c>
      <c r="R203" s="132">
        <f t="shared" si="32"/>
        <v>1.2235294615384618</v>
      </c>
      <c r="S203" s="132">
        <f t="shared" si="32"/>
        <v>9.1115078378378372E-2</v>
      </c>
      <c r="T203" s="132">
        <f t="shared" si="32"/>
        <v>0</v>
      </c>
      <c r="U203" s="132">
        <f t="shared" si="32"/>
        <v>55.476188356944448</v>
      </c>
      <c r="V203" s="132">
        <f t="shared" si="32"/>
        <v>0</v>
      </c>
      <c r="W203" s="132">
        <f t="shared" si="32"/>
        <v>0</v>
      </c>
      <c r="X203" s="132">
        <f t="shared" si="32"/>
        <v>0.99625868555452401</v>
      </c>
      <c r="Y203" s="132">
        <f t="shared" si="32"/>
        <v>0</v>
      </c>
      <c r="Z203" s="132">
        <f t="shared" si="32"/>
        <v>0</v>
      </c>
      <c r="AA203" s="132">
        <f t="shared" si="32"/>
        <v>13.719811681110251</v>
      </c>
      <c r="AB203" s="132">
        <f t="shared" si="32"/>
        <v>0</v>
      </c>
      <c r="AC203" s="132">
        <f t="shared" si="32"/>
        <v>75.589647697631577</v>
      </c>
      <c r="AD203" s="132">
        <f t="shared" si="32"/>
        <v>1.3422175341139264</v>
      </c>
      <c r="AE203" s="132">
        <f t="shared" si="32"/>
        <v>0.80315907750000015</v>
      </c>
      <c r="AF203" s="132">
        <f t="shared" si="32"/>
        <v>0</v>
      </c>
      <c r="AG203" s="132">
        <f t="shared" si="32"/>
        <v>0</v>
      </c>
      <c r="AH203" s="132">
        <f t="shared" si="32"/>
        <v>1.2673394207692308</v>
      </c>
      <c r="AI203" s="132">
        <f t="shared" si="32"/>
        <v>4.8463788545841684</v>
      </c>
      <c r="AJ203" s="132">
        <f t="shared" si="32"/>
        <v>0</v>
      </c>
      <c r="AK203" s="132">
        <f t="shared" si="32"/>
        <v>0</v>
      </c>
      <c r="AL203" s="132">
        <f t="shared" si="32"/>
        <v>0</v>
      </c>
      <c r="AM203" s="132">
        <f t="shared" si="32"/>
        <v>14.006644630785406</v>
      </c>
      <c r="AN203" s="132">
        <f t="shared" si="32"/>
        <v>0.54837419460580439</v>
      </c>
    </row>
    <row r="204" spans="1:40">
      <c r="A204" s="136" t="s">
        <v>414</v>
      </c>
      <c r="B204" s="136" t="s">
        <v>52</v>
      </c>
      <c r="C204" s="136"/>
      <c r="D204" s="142">
        <f>SUM(D200:D203)</f>
        <v>313.82879916738722</v>
      </c>
      <c r="E204" s="142">
        <f t="shared" ref="E204:AN204" si="33">SUM(E200:E203)</f>
        <v>371.67966189492643</v>
      </c>
      <c r="F204" s="142">
        <f t="shared" si="33"/>
        <v>101.75707124031371</v>
      </c>
      <c r="G204" s="142">
        <f t="shared" si="33"/>
        <v>216.64013543511308</v>
      </c>
      <c r="H204" s="142">
        <f>SUM(H200:H203)</f>
        <v>33.01335814607922</v>
      </c>
      <c r="I204" s="142">
        <f t="shared" si="33"/>
        <v>224.8716225441425</v>
      </c>
      <c r="J204" s="142">
        <f t="shared" si="33"/>
        <v>2111.6698315541785</v>
      </c>
      <c r="K204" s="142">
        <f t="shared" si="33"/>
        <v>165.57166721610861</v>
      </c>
      <c r="L204" s="142">
        <f t="shared" si="33"/>
        <v>28.329829739331323</v>
      </c>
      <c r="M204" s="142">
        <f t="shared" si="33"/>
        <v>1210.2317956670499</v>
      </c>
      <c r="N204" s="142">
        <f t="shared" si="33"/>
        <v>166.9320476904478</v>
      </c>
      <c r="O204" s="142">
        <f t="shared" si="33"/>
        <v>1797.7532002087912</v>
      </c>
      <c r="P204" s="142">
        <f t="shared" si="33"/>
        <v>273.14606997043609</v>
      </c>
      <c r="Q204" s="142">
        <f t="shared" si="33"/>
        <v>78.191382632469185</v>
      </c>
      <c r="R204" s="142">
        <f t="shared" si="33"/>
        <v>164.13063489206638</v>
      </c>
      <c r="S204" s="142">
        <f t="shared" si="33"/>
        <v>156.35233430609421</v>
      </c>
      <c r="T204" s="142">
        <f t="shared" si="33"/>
        <v>11.292577755092925</v>
      </c>
      <c r="U204" s="142">
        <f t="shared" si="33"/>
        <v>1571.1971986742437</v>
      </c>
      <c r="V204" s="142">
        <f t="shared" si="33"/>
        <v>50.676850080604517</v>
      </c>
      <c r="W204" s="142">
        <f t="shared" si="33"/>
        <v>87.560352523894522</v>
      </c>
      <c r="X204" s="142">
        <f t="shared" si="33"/>
        <v>41.968736304624557</v>
      </c>
      <c r="Y204" s="142">
        <f t="shared" si="33"/>
        <v>16.780850414865427</v>
      </c>
      <c r="Z204" s="142">
        <f t="shared" si="33"/>
        <v>7.2291023730847366</v>
      </c>
      <c r="AA204" s="142">
        <f t="shared" si="33"/>
        <v>473.07174928315533</v>
      </c>
      <c r="AB204" s="142">
        <f t="shared" si="33"/>
        <v>142.62780982981332</v>
      </c>
      <c r="AC204" s="142">
        <f t="shared" si="33"/>
        <v>696.22290108494428</v>
      </c>
      <c r="AD204" s="142">
        <f t="shared" si="33"/>
        <v>257.24769534156064</v>
      </c>
      <c r="AE204" s="142">
        <f t="shared" si="33"/>
        <v>183.13335389318536</v>
      </c>
      <c r="AF204" s="142">
        <f t="shared" si="33"/>
        <v>281.53688603191426</v>
      </c>
      <c r="AG204" s="142">
        <f t="shared" si="33"/>
        <v>72.473634147610227</v>
      </c>
      <c r="AH204" s="142">
        <f t="shared" si="33"/>
        <v>91.414345251974098</v>
      </c>
      <c r="AI204" s="142">
        <f t="shared" si="33"/>
        <v>1612.4033565287114</v>
      </c>
      <c r="AJ204" s="142">
        <f t="shared" si="33"/>
        <v>29.98864864574081</v>
      </c>
      <c r="AK204" s="142">
        <f t="shared" si="33"/>
        <v>46.647764990164788</v>
      </c>
      <c r="AL204" s="142">
        <f t="shared" si="33"/>
        <v>9.4924856059142826</v>
      </c>
      <c r="AM204" s="142">
        <f t="shared" si="33"/>
        <v>78.809498062951278</v>
      </c>
      <c r="AN204" s="142">
        <f t="shared" si="33"/>
        <v>13.208285959889478</v>
      </c>
    </row>
    <row r="205" spans="1:40">
      <c r="A205" s="137"/>
      <c r="B205" s="137"/>
      <c r="C205" s="137"/>
      <c r="D205" s="143">
        <f>SUM(D182:D199)</f>
        <v>313.82879916738722</v>
      </c>
      <c r="E205" s="143">
        <f t="shared" ref="E205:AN205" si="34">SUM(E182:E199)</f>
        <v>371.67966189492654</v>
      </c>
      <c r="F205" s="143">
        <f t="shared" si="34"/>
        <v>101.75707124031371</v>
      </c>
      <c r="G205" s="143">
        <f t="shared" si="34"/>
        <v>216.64013543511308</v>
      </c>
      <c r="H205" s="143">
        <f t="shared" si="34"/>
        <v>33.013358146079227</v>
      </c>
      <c r="I205" s="143">
        <f t="shared" si="34"/>
        <v>224.8716225441425</v>
      </c>
      <c r="J205" s="143">
        <f t="shared" si="34"/>
        <v>2111.6698315541785</v>
      </c>
      <c r="K205" s="143">
        <f t="shared" si="34"/>
        <v>165.57166721610861</v>
      </c>
      <c r="L205" s="143">
        <f t="shared" si="34"/>
        <v>28.329829739331323</v>
      </c>
      <c r="M205" s="143">
        <f t="shared" si="34"/>
        <v>1210.2317956670499</v>
      </c>
      <c r="N205" s="143">
        <f t="shared" si="34"/>
        <v>166.9320476904478</v>
      </c>
      <c r="O205" s="143">
        <f t="shared" si="34"/>
        <v>1797.7532002087912</v>
      </c>
      <c r="P205" s="143">
        <f t="shared" si="34"/>
        <v>273.14606997043614</v>
      </c>
      <c r="Q205" s="143">
        <f t="shared" si="34"/>
        <v>78.191382632469185</v>
      </c>
      <c r="R205" s="143">
        <f t="shared" si="34"/>
        <v>164.13063489206638</v>
      </c>
      <c r="S205" s="143">
        <f t="shared" si="34"/>
        <v>156.35233430609421</v>
      </c>
      <c r="T205" s="143">
        <f t="shared" si="34"/>
        <v>11.292577755092926</v>
      </c>
      <c r="U205" s="143">
        <f t="shared" si="34"/>
        <v>1571.1971986742437</v>
      </c>
      <c r="V205" s="143">
        <f t="shared" si="34"/>
        <v>50.67685008060451</v>
      </c>
      <c r="W205" s="143">
        <f t="shared" si="34"/>
        <v>87.560352523894522</v>
      </c>
      <c r="X205" s="143">
        <f t="shared" si="34"/>
        <v>41.968736304624557</v>
      </c>
      <c r="Y205" s="143">
        <f t="shared" si="34"/>
        <v>16.78085041486543</v>
      </c>
      <c r="Z205" s="143">
        <f t="shared" si="34"/>
        <v>7.2291023730847357</v>
      </c>
      <c r="AA205" s="143">
        <f t="shared" si="34"/>
        <v>473.07174928315533</v>
      </c>
      <c r="AB205" s="143">
        <f t="shared" si="34"/>
        <v>142.62780982981332</v>
      </c>
      <c r="AC205" s="143">
        <f t="shared" si="34"/>
        <v>696.22290108494428</v>
      </c>
      <c r="AD205" s="143">
        <f t="shared" si="34"/>
        <v>257.24769534156064</v>
      </c>
      <c r="AE205" s="143">
        <f t="shared" si="34"/>
        <v>183.13335389318539</v>
      </c>
      <c r="AF205" s="143">
        <f t="shared" si="34"/>
        <v>281.53688603191421</v>
      </c>
      <c r="AG205" s="143">
        <f t="shared" si="34"/>
        <v>72.473634147610227</v>
      </c>
      <c r="AH205" s="143">
        <f t="shared" si="34"/>
        <v>91.414345251974112</v>
      </c>
      <c r="AI205" s="143">
        <f t="shared" si="34"/>
        <v>1612.4033565287111</v>
      </c>
      <c r="AJ205" s="143">
        <f t="shared" si="34"/>
        <v>29.98864864574081</v>
      </c>
      <c r="AK205" s="143">
        <f t="shared" si="34"/>
        <v>46.647764990164795</v>
      </c>
      <c r="AL205" s="143">
        <f t="shared" si="34"/>
        <v>9.4924856059142826</v>
      </c>
      <c r="AM205" s="143">
        <f t="shared" si="34"/>
        <v>78.809498062951278</v>
      </c>
      <c r="AN205" s="143">
        <f t="shared" si="34"/>
        <v>13.208285959889478</v>
      </c>
    </row>
    <row r="207" spans="1:40">
      <c r="A207" s="126" t="s">
        <v>415</v>
      </c>
    </row>
    <row r="208" spans="1:40" ht="14.65" thickBot="1">
      <c r="A208" s="14" t="s">
        <v>54</v>
      </c>
      <c r="B208" s="14" t="s">
        <v>60</v>
      </c>
      <c r="C208" s="14" t="s">
        <v>61</v>
      </c>
      <c r="D208" s="15" t="s">
        <v>1</v>
      </c>
      <c r="E208" s="15" t="s">
        <v>2</v>
      </c>
      <c r="F208" s="15" t="s">
        <v>3</v>
      </c>
      <c r="G208" s="15" t="s">
        <v>4</v>
      </c>
      <c r="H208" s="15" t="s">
        <v>5</v>
      </c>
      <c r="I208" s="15" t="s">
        <v>6</v>
      </c>
      <c r="J208" s="15" t="s">
        <v>7</v>
      </c>
      <c r="K208" s="15" t="s">
        <v>8</v>
      </c>
      <c r="L208" s="15" t="s">
        <v>9</v>
      </c>
      <c r="M208" s="15" t="s">
        <v>10</v>
      </c>
      <c r="N208" s="15" t="s">
        <v>11</v>
      </c>
      <c r="O208" s="15" t="s">
        <v>12</v>
      </c>
      <c r="P208" s="15" t="s">
        <v>110</v>
      </c>
      <c r="Q208" s="15" t="s">
        <v>13</v>
      </c>
      <c r="R208" s="15" t="s">
        <v>14</v>
      </c>
      <c r="S208" s="15" t="s">
        <v>15</v>
      </c>
      <c r="T208" s="15" t="s">
        <v>16</v>
      </c>
      <c r="U208" s="15" t="s">
        <v>17</v>
      </c>
      <c r="V208" s="15" t="s">
        <v>18</v>
      </c>
      <c r="W208" s="15" t="s">
        <v>19</v>
      </c>
      <c r="X208" s="15" t="s">
        <v>20</v>
      </c>
      <c r="Y208" s="15" t="s">
        <v>21</v>
      </c>
      <c r="Z208" s="15" t="s">
        <v>22</v>
      </c>
      <c r="AA208" s="15" t="s">
        <v>23</v>
      </c>
      <c r="AB208" s="15" t="s">
        <v>24</v>
      </c>
      <c r="AC208" s="15" t="s">
        <v>25</v>
      </c>
      <c r="AD208" s="15" t="s">
        <v>26</v>
      </c>
      <c r="AE208" s="15" t="s">
        <v>27</v>
      </c>
      <c r="AF208" s="15" t="s">
        <v>28</v>
      </c>
      <c r="AG208" s="15" t="s">
        <v>29</v>
      </c>
      <c r="AH208" s="15" t="s">
        <v>30</v>
      </c>
      <c r="AI208" s="15" t="s">
        <v>31</v>
      </c>
      <c r="AJ208" s="15" t="s">
        <v>127</v>
      </c>
      <c r="AK208" s="15" t="s">
        <v>128</v>
      </c>
      <c r="AL208" s="15" t="s">
        <v>129</v>
      </c>
      <c r="AM208" s="15" t="s">
        <v>130</v>
      </c>
      <c r="AN208" s="15" t="s">
        <v>131</v>
      </c>
    </row>
    <row r="209" spans="1:40">
      <c r="A209" s="131" t="s">
        <v>34</v>
      </c>
      <c r="B209" s="131" t="s">
        <v>50</v>
      </c>
      <c r="C209" s="132" t="s">
        <v>74</v>
      </c>
      <c r="D209" s="138" t="str">
        <f>IFERROR(D182/EnCons!D3-1,"")</f>
        <v/>
      </c>
      <c r="E209" s="138" t="str">
        <f>IFERROR(E182/EnCons!E3-1,"")</f>
        <v/>
      </c>
      <c r="F209" s="138" t="str">
        <f>IFERROR(F182/EnCons!F3-1,"")</f>
        <v/>
      </c>
      <c r="G209" s="138">
        <f>IFERROR(G182/EnCons!G3-1,"")</f>
        <v>-3.4749829017674649E-2</v>
      </c>
      <c r="H209" s="138" t="str">
        <f>IFERROR(H182/EnCons!H3-1,"")</f>
        <v/>
      </c>
      <c r="I209" s="138" t="str">
        <f>IFERROR(I182/EnCons!I3-1,"")</f>
        <v/>
      </c>
      <c r="J209" s="138">
        <f>IFERROR(J182/EnCons!J3-1,"")</f>
        <v>-6.0948111204571775E-2</v>
      </c>
      <c r="K209" s="138" t="str">
        <f>IFERROR(K182/EnCons!K3-1,"")</f>
        <v/>
      </c>
      <c r="L209" s="138" t="str">
        <f>IFERROR(L182/EnCons!L3-1,"")</f>
        <v/>
      </c>
      <c r="M209" s="138" t="str">
        <f>IFERROR(M182/EnCons!M3-1,"")</f>
        <v/>
      </c>
      <c r="N209" s="138" t="str">
        <f>IFERROR(N182/EnCons!N3-1,"")</f>
        <v/>
      </c>
      <c r="O209" s="138" t="str">
        <f>IFERROR(O182/EnCons!O3-1,"")</f>
        <v/>
      </c>
      <c r="P209" s="138" t="str">
        <f>IFERROR(P182/EnCons!P3-1,"")</f>
        <v/>
      </c>
      <c r="Q209" s="138" t="str">
        <f>IFERROR(Q182/EnCons!Q3-1,"")</f>
        <v/>
      </c>
      <c r="R209" s="138" t="str">
        <f>IFERROR(R182/EnCons!R3-1,"")</f>
        <v/>
      </c>
      <c r="S209" s="138" t="str">
        <f>IFERROR(S182/EnCons!S3-1,"")</f>
        <v/>
      </c>
      <c r="T209" s="138" t="str">
        <f>IFERROR(T182/EnCons!T3-1,"")</f>
        <v/>
      </c>
      <c r="U209" s="138">
        <f>IFERROR(U182/EnCons!U3-1,"")</f>
        <v>-6.1562987678756342E-2</v>
      </c>
      <c r="V209" s="138" t="str">
        <f>IFERROR(V182/EnCons!V3-1,"")</f>
        <v/>
      </c>
      <c r="W209" s="138" t="str">
        <f>IFERROR(W182/EnCons!W3-1,"")</f>
        <v/>
      </c>
      <c r="X209" s="138" t="str">
        <f>IFERROR(X182/EnCons!X3-1,"")</f>
        <v/>
      </c>
      <c r="Y209" s="138" t="str">
        <f>IFERROR(Y182/EnCons!Y3-1,"")</f>
        <v/>
      </c>
      <c r="Z209" s="138" t="str">
        <f>IFERROR(Z182/EnCons!Z3-1,"")</f>
        <v/>
      </c>
      <c r="AA209" s="138">
        <f>IFERROR(AA182/EnCons!AA3-1,"")</f>
        <v>-6.1561942687458959E-2</v>
      </c>
      <c r="AB209" s="138" t="str">
        <f>IFERROR(AB182/EnCons!AB3-1,"")</f>
        <v/>
      </c>
      <c r="AC209" s="138" t="str">
        <f>IFERROR(AC182/EnCons!AC3-1,"")</f>
        <v/>
      </c>
      <c r="AD209" s="138" t="str">
        <f>IFERROR(AD182/EnCons!AD3-1,"")</f>
        <v/>
      </c>
      <c r="AE209" s="138" t="str">
        <f>IFERROR(AE182/EnCons!AE3-1,"")</f>
        <v/>
      </c>
      <c r="AF209" s="138">
        <f>IFERROR(AF182/EnCons!AF3-1,"")</f>
        <v>-6.3270743751206893E-2</v>
      </c>
      <c r="AG209" s="138" t="str">
        <f>IFERROR(AG182/EnCons!AG3-1,"")</f>
        <v/>
      </c>
      <c r="AH209" s="138" t="str">
        <f>IFERROR(AH182/EnCons!AH3-1,"")</f>
        <v/>
      </c>
      <c r="AI209" s="138" t="str">
        <f>IFERROR(AI182/EnCons!AI3-1,"")</f>
        <v/>
      </c>
      <c r="AJ209" s="138" t="str">
        <f>IFERROR(AJ182/EnCons!AJ3-1,"")</f>
        <v/>
      </c>
      <c r="AK209" s="138" t="str">
        <f>IFERROR(AK182/EnCons!AK3-1,"")</f>
        <v/>
      </c>
      <c r="AL209" s="138" t="str">
        <f>IFERROR(AL182/EnCons!AL3-1,"")</f>
        <v/>
      </c>
      <c r="AM209" s="138">
        <f>IFERROR(AM182/EnCons!AM3-1,"")</f>
        <v>-6.1562982867613969E-2</v>
      </c>
      <c r="AN209" s="138" t="str">
        <f>IFERROR(AN182/EnCons!AN3-1,"")</f>
        <v/>
      </c>
    </row>
    <row r="210" spans="1:40">
      <c r="A210" s="132" t="s">
        <v>34</v>
      </c>
      <c r="B210" s="132" t="s">
        <v>51</v>
      </c>
      <c r="C210" s="132" t="s">
        <v>74</v>
      </c>
      <c r="D210" s="138">
        <f>IFERROR(D183/EnCons!D4-1,"")</f>
        <v>-4.8431691435794066E-3</v>
      </c>
      <c r="E210" s="138">
        <f>IFERROR(E183/EnCons!E4-1,"")</f>
        <v>1.0820825501547837E-2</v>
      </c>
      <c r="F210" s="138">
        <f>IFERROR(F183/EnCons!F4-1,"")</f>
        <v>1.4943642486038966E-2</v>
      </c>
      <c r="G210" s="138">
        <f>IFERROR(G183/EnCons!G4-1,"")</f>
        <v>1.9184735166294598E-2</v>
      </c>
      <c r="H210" s="138">
        <f>IFERROR(H183/EnCons!H4-1,"")</f>
        <v>-1.6448862339234593E-2</v>
      </c>
      <c r="I210" s="138">
        <f>IFERROR(I183/EnCons!I4-1,"")</f>
        <v>-2.042108128116138E-2</v>
      </c>
      <c r="J210" s="138">
        <f>IFERROR(J183/EnCons!J4-1,"")</f>
        <v>-4.6136612021272172E-2</v>
      </c>
      <c r="K210" s="138">
        <f>IFERROR(K183/EnCons!K4-1,"")</f>
        <v>1.7355269017292896E-2</v>
      </c>
      <c r="L210" s="138">
        <f>IFERROR(L183/EnCons!L4-1,"")</f>
        <v>6.9702283425681077E-3</v>
      </c>
      <c r="M210" s="138">
        <f>IFERROR(M183/EnCons!M4-1,"")</f>
        <v>5.2016845781172272E-2</v>
      </c>
      <c r="N210" s="138">
        <f>IFERROR(N183/EnCons!N4-1,"")</f>
        <v>6.1368197630895516E-4</v>
      </c>
      <c r="O210" s="138">
        <f>IFERROR(O183/EnCons!O4-1,"")</f>
        <v>-3.2261887715358983E-2</v>
      </c>
      <c r="P210" s="138">
        <f>IFERROR(P183/EnCons!P4-1,"")</f>
        <v>-9.0545559382683161E-3</v>
      </c>
      <c r="Q210" s="138">
        <f>IFERROR(Q183/EnCons!Q4-1,"")</f>
        <v>7.0814825617937505E-3</v>
      </c>
      <c r="R210" s="138">
        <f>IFERROR(R183/EnCons!R4-1,"")</f>
        <v>3.631462246696926E-2</v>
      </c>
      <c r="S210" s="138">
        <f>IFERROR(S183/EnCons!S4-1,"")</f>
        <v>3.3668254536969311E-3</v>
      </c>
      <c r="T210" s="138">
        <f>IFERROR(T183/EnCons!T4-1,"")</f>
        <v>2.6472295672760993E-2</v>
      </c>
      <c r="U210" s="138">
        <f>IFERROR(U183/EnCons!U4-1,"")</f>
        <v>-2.9037643441412908E-2</v>
      </c>
      <c r="V210" s="138">
        <f>IFERROR(V183/EnCons!V4-1,"")</f>
        <v>-4.2178040857605126E-2</v>
      </c>
      <c r="W210" s="138">
        <f>IFERROR(W183/EnCons!W4-1,"")</f>
        <v>1.2211559518220394E-3</v>
      </c>
      <c r="X210" s="138">
        <f>IFERROR(X183/EnCons!X4-1,"")</f>
        <v>6.4890871619975865E-3</v>
      </c>
      <c r="Y210" s="138">
        <f>IFERROR(Y183/EnCons!Y4-1,"")</f>
        <v>-2.1969922979313883E-2</v>
      </c>
      <c r="Z210" s="138">
        <f>IFERROR(Z183/EnCons!Z4-1,"")</f>
        <v>1.9733761350060997E-2</v>
      </c>
      <c r="AA210" s="138">
        <f>IFERROR(AA183/EnCons!AA4-1,"")</f>
        <v>-4.4204986189739781E-3</v>
      </c>
      <c r="AB210" s="138">
        <f>IFERROR(AB183/EnCons!AB4-1,"")</f>
        <v>-1.48800860306606E-2</v>
      </c>
      <c r="AC210" s="138">
        <f>IFERROR(AC183/EnCons!AC4-1,"")</f>
        <v>-2.8060112609496812E-2</v>
      </c>
      <c r="AD210" s="138">
        <f>IFERROR(AD183/EnCons!AD4-1,"")</f>
        <v>3.5608440598795976E-2</v>
      </c>
      <c r="AE210" s="138">
        <f>IFERROR(AE183/EnCons!AE4-1,"")</f>
        <v>2.9891340779891085E-2</v>
      </c>
      <c r="AF210" s="138">
        <f>IFERROR(AF183/EnCons!AF4-1,"")</f>
        <v>1.9881923566529736E-2</v>
      </c>
      <c r="AG210" s="138">
        <f>IFERROR(AG183/EnCons!AG4-1,"")</f>
        <v>1.347172862155821E-2</v>
      </c>
      <c r="AH210" s="138">
        <f>IFERROR(AH183/EnCons!AH4-1,"")</f>
        <v>7.0827892215346022E-3</v>
      </c>
      <c r="AI210" s="138">
        <f>IFERROR(AI183/EnCons!AI4-1,"")</f>
        <v>-2.1954632670997509E-2</v>
      </c>
      <c r="AJ210" s="138">
        <f>IFERROR(AJ183/EnCons!AJ4-1,"")</f>
        <v>-9.0182779288349169E-3</v>
      </c>
      <c r="AK210" s="138">
        <f>IFERROR(AK183/EnCons!AK4-1,"")</f>
        <v>7.0814837869028757E-3</v>
      </c>
      <c r="AL210" s="138">
        <f>IFERROR(AL183/EnCons!AL4-1,"")</f>
        <v>-9.0182779288351389E-3</v>
      </c>
      <c r="AM210" s="138">
        <f>IFERROR(AM183/EnCons!AM4-1,"")</f>
        <v>7.0814837869033198E-3</v>
      </c>
      <c r="AN210" s="138">
        <f>IFERROR(AN183/EnCons!AN4-1,"")</f>
        <v>7.0814837869028757E-3</v>
      </c>
    </row>
    <row r="211" spans="1:40">
      <c r="A211" s="132" t="s">
        <v>34</v>
      </c>
      <c r="B211" s="132" t="s">
        <v>137</v>
      </c>
      <c r="C211" s="132" t="s">
        <v>74</v>
      </c>
      <c r="D211" s="138" t="str">
        <f>IFERROR(D184/EnCons!D5-1,"")</f>
        <v/>
      </c>
      <c r="E211" s="138" t="str">
        <f>IFERROR(E184/EnCons!E5-1,"")</f>
        <v/>
      </c>
      <c r="F211" s="138" t="str">
        <f>IFERROR(F184/EnCons!F5-1,"")</f>
        <v/>
      </c>
      <c r="G211" s="138" t="str">
        <f>IFERROR(G184/EnCons!G5-1,"")</f>
        <v/>
      </c>
      <c r="H211" s="138" t="str">
        <f>IFERROR(H184/EnCons!H5-1,"")</f>
        <v/>
      </c>
      <c r="I211" s="138">
        <f>IFERROR(I184/EnCons!I5-1,"")</f>
        <v>2.7415976970089018E-2</v>
      </c>
      <c r="J211" s="138" t="str">
        <f>IFERROR(J184/EnCons!J5-1,"")</f>
        <v/>
      </c>
      <c r="K211" s="138">
        <f>IFERROR(K184/EnCons!K5-1,"")</f>
        <v>-1.1629526281173863E-2</v>
      </c>
      <c r="L211" s="138" t="str">
        <f>IFERROR(L184/EnCons!L5-1,"")</f>
        <v/>
      </c>
      <c r="M211" s="138" t="str">
        <f>IFERROR(M184/EnCons!M5-1,"")</f>
        <v/>
      </c>
      <c r="N211" s="138" t="str">
        <f>IFERROR(N184/EnCons!N5-1,"")</f>
        <v/>
      </c>
      <c r="O211" s="138" t="str">
        <f>IFERROR(O184/EnCons!O5-1,"")</f>
        <v/>
      </c>
      <c r="P211" s="138" t="str">
        <f>IFERROR(P184/EnCons!P5-1,"")</f>
        <v/>
      </c>
      <c r="Q211" s="138" t="str">
        <f>IFERROR(Q184/EnCons!Q5-1,"")</f>
        <v/>
      </c>
      <c r="R211" s="138" t="str">
        <f>IFERROR(R184/EnCons!R5-1,"")</f>
        <v/>
      </c>
      <c r="S211" s="138" t="str">
        <f>IFERROR(S184/EnCons!S5-1,"")</f>
        <v/>
      </c>
      <c r="T211" s="138">
        <f>IFERROR(T184/EnCons!T5-1,"")</f>
        <v>5.4856232814317396E-2</v>
      </c>
      <c r="U211" s="138" t="str">
        <f>IFERROR(U184/EnCons!U5-1,"")</f>
        <v/>
      </c>
      <c r="V211" s="138" t="str">
        <f>IFERROR(V184/EnCons!V5-1,"")</f>
        <v/>
      </c>
      <c r="W211" s="138" t="str">
        <f>IFERROR(W184/EnCons!W5-1,"")</f>
        <v/>
      </c>
      <c r="X211" s="138" t="str">
        <f>IFERROR(X184/EnCons!X5-1,"")</f>
        <v/>
      </c>
      <c r="Y211" s="138">
        <f>IFERROR(Y184/EnCons!Y5-1,"")</f>
        <v>3.2399633249140303E-2</v>
      </c>
      <c r="Z211" s="138" t="str">
        <f>IFERROR(Z184/EnCons!Z5-1,"")</f>
        <v/>
      </c>
      <c r="AA211" s="138">
        <f>IFERROR(AA184/EnCons!AA5-1,"")</f>
        <v>-0.12782759774486574</v>
      </c>
      <c r="AB211" s="138" t="str">
        <f>IFERROR(AB184/EnCons!AB5-1,"")</f>
        <v/>
      </c>
      <c r="AC211" s="138">
        <f>IFERROR(AC184/EnCons!AC5-1,"")</f>
        <v>4.1169017293270382E-2</v>
      </c>
      <c r="AD211" s="138">
        <f>IFERROR(AD184/EnCons!AD5-1,"")</f>
        <v>3.2689094982973899E-4</v>
      </c>
      <c r="AE211" s="138" t="str">
        <f>IFERROR(AE184/EnCons!AE5-1,"")</f>
        <v/>
      </c>
      <c r="AF211" s="138" t="str">
        <f>IFERROR(AF184/EnCons!AF5-1,"")</f>
        <v/>
      </c>
      <c r="AG211" s="138" t="str">
        <f>IFERROR(AG184/EnCons!AG5-1,"")</f>
        <v/>
      </c>
      <c r="AH211" s="138" t="str">
        <f>IFERROR(AH184/EnCons!AH5-1,"")</f>
        <v/>
      </c>
      <c r="AI211" s="138">
        <f>IFERROR(AI184/EnCons!AI5-1,"")</f>
        <v>2.5492024201436481E-2</v>
      </c>
      <c r="AJ211" s="138" t="str">
        <f>IFERROR(AJ184/EnCons!AJ5-1,"")</f>
        <v/>
      </c>
      <c r="AK211" s="138" t="str">
        <f>IFERROR(AK184/EnCons!AK5-1,"")</f>
        <v/>
      </c>
      <c r="AL211" s="138" t="str">
        <f>IFERROR(AL184/EnCons!AL5-1,"")</f>
        <v/>
      </c>
      <c r="AM211" s="138" t="str">
        <f>IFERROR(AM184/EnCons!AM5-1,"")</f>
        <v/>
      </c>
      <c r="AN211" s="138" t="str">
        <f>IFERROR(AN184/EnCons!AN5-1,"")</f>
        <v/>
      </c>
    </row>
    <row r="212" spans="1:40">
      <c r="A212" s="132" t="s">
        <v>34</v>
      </c>
      <c r="B212" s="132" t="s">
        <v>38</v>
      </c>
      <c r="C212" s="132" t="s">
        <v>74</v>
      </c>
      <c r="D212" s="138" t="str">
        <f>IFERROR(D185/EnCons!D6-1,"")</f>
        <v/>
      </c>
      <c r="E212" s="138" t="str">
        <f>IFERROR(E185/EnCons!E6-1,"")</f>
        <v/>
      </c>
      <c r="F212" s="138" t="str">
        <f>IFERROR(F185/EnCons!F6-1,"")</f>
        <v/>
      </c>
      <c r="G212" s="138" t="str">
        <f>IFERROR(G185/EnCons!G6-1,"")</f>
        <v/>
      </c>
      <c r="H212" s="138" t="str">
        <f>IFERROR(H185/EnCons!H6-1,"")</f>
        <v/>
      </c>
      <c r="I212" s="138" t="str">
        <f>IFERROR(I185/EnCons!I6-1,"")</f>
        <v/>
      </c>
      <c r="J212" s="138" t="str">
        <f>IFERROR(J185/EnCons!J6-1,"")</f>
        <v/>
      </c>
      <c r="K212" s="138" t="str">
        <f>IFERROR(K185/EnCons!K6-1,"")</f>
        <v/>
      </c>
      <c r="L212" s="138" t="str">
        <f>IFERROR(L185/EnCons!L6-1,"")</f>
        <v/>
      </c>
      <c r="M212" s="138" t="str">
        <f>IFERROR(M185/EnCons!M6-1,"")</f>
        <v/>
      </c>
      <c r="N212" s="138" t="str">
        <f>IFERROR(N185/EnCons!N6-1,"")</f>
        <v/>
      </c>
      <c r="O212" s="138" t="str">
        <f>IFERROR(O185/EnCons!O6-1,"")</f>
        <v/>
      </c>
      <c r="P212" s="138" t="str">
        <f>IFERROR(P185/EnCons!P6-1,"")</f>
        <v/>
      </c>
      <c r="Q212" s="138" t="str">
        <f>IFERROR(Q185/EnCons!Q6-1,"")</f>
        <v/>
      </c>
      <c r="R212" s="138" t="str">
        <f>IFERROR(R185/EnCons!R6-1,"")</f>
        <v/>
      </c>
      <c r="S212" s="138" t="str">
        <f>IFERROR(S185/EnCons!S6-1,"")</f>
        <v/>
      </c>
      <c r="T212" s="138" t="str">
        <f>IFERROR(T185/EnCons!T6-1,"")</f>
        <v/>
      </c>
      <c r="U212" s="138" t="str">
        <f>IFERROR(U185/EnCons!U6-1,"")</f>
        <v/>
      </c>
      <c r="V212" s="138" t="str">
        <f>IFERROR(V185/EnCons!V6-1,"")</f>
        <v/>
      </c>
      <c r="W212" s="138" t="str">
        <f>IFERROR(W185/EnCons!W6-1,"")</f>
        <v/>
      </c>
      <c r="X212" s="138">
        <f>IFERROR(X185/EnCons!X6-1,"")</f>
        <v>4.1271638731857019E-2</v>
      </c>
      <c r="Y212" s="138" t="str">
        <f>IFERROR(Y185/EnCons!Y6-1,"")</f>
        <v/>
      </c>
      <c r="Z212" s="138" t="str">
        <f>IFERROR(Z185/EnCons!Z6-1,"")</f>
        <v/>
      </c>
      <c r="AA212" s="138">
        <f>IFERROR(AA185/EnCons!AA6-1,"")</f>
        <v>3.8062901414389838E-2</v>
      </c>
      <c r="AB212" s="138" t="str">
        <f>IFERROR(AB185/EnCons!AB6-1,"")</f>
        <v/>
      </c>
      <c r="AC212" s="138">
        <f>IFERROR(AC185/EnCons!AC6-1,"")</f>
        <v>-8.8363817863627014E-3</v>
      </c>
      <c r="AD212" s="138">
        <f>IFERROR(AD185/EnCons!AD6-1,"")</f>
        <v>-5.9611320068459706E-2</v>
      </c>
      <c r="AE212" s="138" t="str">
        <f>IFERROR(AE185/EnCons!AE6-1,"")</f>
        <v/>
      </c>
      <c r="AF212" s="138" t="str">
        <f>IFERROR(AF185/EnCons!AF6-1,"")</f>
        <v/>
      </c>
      <c r="AG212" s="138" t="str">
        <f>IFERROR(AG185/EnCons!AG6-1,"")</f>
        <v/>
      </c>
      <c r="AH212" s="138" t="str">
        <f>IFERROR(AH185/EnCons!AH6-1,"")</f>
        <v/>
      </c>
      <c r="AI212" s="138">
        <f>IFERROR(AI185/EnCons!AI6-1,"")</f>
        <v>3.7308253022206417E-2</v>
      </c>
      <c r="AJ212" s="138" t="str">
        <f>IFERROR(AJ185/EnCons!AJ6-1,"")</f>
        <v/>
      </c>
      <c r="AK212" s="138" t="str">
        <f>IFERROR(AK185/EnCons!AK6-1,"")</f>
        <v/>
      </c>
      <c r="AL212" s="138" t="str">
        <f>IFERROR(AL185/EnCons!AL6-1,"")</f>
        <v/>
      </c>
      <c r="AM212" s="138" t="str">
        <f>IFERROR(AM185/EnCons!AM6-1,"")</f>
        <v/>
      </c>
      <c r="AN212" s="138" t="str">
        <f>IFERROR(AN185/EnCons!AN6-1,"")</f>
        <v/>
      </c>
    </row>
    <row r="213" spans="1:40">
      <c r="A213" s="132" t="s">
        <v>39</v>
      </c>
      <c r="B213" s="132" t="s">
        <v>51</v>
      </c>
      <c r="C213" s="132" t="s">
        <v>75</v>
      </c>
      <c r="D213" s="138">
        <f>IFERROR(D186/EnCons!D7-1,"")</f>
        <v>2.2204460492503131E-16</v>
      </c>
      <c r="E213" s="138">
        <f>IFERROR(E186/EnCons!E7-1,"")</f>
        <v>0</v>
      </c>
      <c r="F213" s="138">
        <f>IFERROR(F186/EnCons!F7-1,"")</f>
        <v>0</v>
      </c>
      <c r="G213" s="138">
        <f>IFERROR(G186/EnCons!G7-1,"")</f>
        <v>0</v>
      </c>
      <c r="H213" s="138">
        <f>IFERROR(H186/EnCons!H7-1,"")</f>
        <v>0</v>
      </c>
      <c r="I213" s="138">
        <f>IFERROR(I186/EnCons!I7-1,"")</f>
        <v>2.2204460492503131E-16</v>
      </c>
      <c r="J213" s="138">
        <f>IFERROR(J186/EnCons!J7-1,"")</f>
        <v>2.2204460492503131E-16</v>
      </c>
      <c r="K213" s="138">
        <f>IFERROR(K186/EnCons!K7-1,"")</f>
        <v>0</v>
      </c>
      <c r="L213" s="138">
        <f>IFERROR(L186/EnCons!L7-1,"")</f>
        <v>-1.1102230246251565E-16</v>
      </c>
      <c r="M213" s="138">
        <f>IFERROR(M186/EnCons!M7-1,"")</f>
        <v>0</v>
      </c>
      <c r="N213" s="138">
        <f>IFERROR(N186/EnCons!N7-1,"")</f>
        <v>-3.3306690738754696E-16</v>
      </c>
      <c r="O213" s="138">
        <f>IFERROR(O186/EnCons!O7-1,"")</f>
        <v>-1.1102230246251565E-16</v>
      </c>
      <c r="P213" s="138">
        <f>IFERROR(P186/EnCons!P7-1,"")</f>
        <v>2.2204460492503131E-16</v>
      </c>
      <c r="Q213" s="138">
        <f>IFERROR(Q186/EnCons!Q7-1,"")</f>
        <v>2.2204460492503131E-16</v>
      </c>
      <c r="R213" s="138">
        <f>IFERROR(R186/EnCons!R7-1,"")</f>
        <v>2.2204460492503131E-16</v>
      </c>
      <c r="S213" s="138">
        <f>IFERROR(S186/EnCons!S7-1,"")</f>
        <v>0</v>
      </c>
      <c r="T213" s="138">
        <f>IFERROR(T186/EnCons!T7-1,"")</f>
        <v>2.2204460492503131E-16</v>
      </c>
      <c r="U213" s="138">
        <f>IFERROR(U186/EnCons!U7-1,"")</f>
        <v>2.2204460492503131E-16</v>
      </c>
      <c r="V213" s="138">
        <f>IFERROR(V186/EnCons!V7-1,"")</f>
        <v>0</v>
      </c>
      <c r="W213" s="138">
        <f>IFERROR(W186/EnCons!W7-1,"")</f>
        <v>2.2204460492503131E-16</v>
      </c>
      <c r="X213" s="138">
        <f>IFERROR(X186/EnCons!X7-1,"")</f>
        <v>0</v>
      </c>
      <c r="Y213" s="138">
        <f>IFERROR(Y186/EnCons!Y7-1,"")</f>
        <v>4.4408920985006262E-16</v>
      </c>
      <c r="Z213" s="138">
        <f>IFERROR(Z186/EnCons!Z7-1,"")</f>
        <v>-1.1102230246251565E-16</v>
      </c>
      <c r="AA213" s="138">
        <f>IFERROR(AA186/EnCons!AA7-1,"")</f>
        <v>2.2204460492503131E-16</v>
      </c>
      <c r="AB213" s="138">
        <f>IFERROR(AB186/EnCons!AB7-1,"")</f>
        <v>0</v>
      </c>
      <c r="AC213" s="138">
        <f>IFERROR(AC186/EnCons!AC7-1,"")</f>
        <v>2.2204460492503131E-16</v>
      </c>
      <c r="AD213" s="138">
        <f>IFERROR(AD186/EnCons!AD7-1,"")</f>
        <v>2.2204460492503131E-16</v>
      </c>
      <c r="AE213" s="138">
        <f>IFERROR(AE186/EnCons!AE7-1,"")</f>
        <v>2.2204460492503131E-16</v>
      </c>
      <c r="AF213" s="138">
        <f>IFERROR(AF186/EnCons!AF7-1,"")</f>
        <v>2.2204460492503131E-16</v>
      </c>
      <c r="AG213" s="138">
        <f>IFERROR(AG186/EnCons!AG7-1,"")</f>
        <v>0</v>
      </c>
      <c r="AH213" s="138">
        <f>IFERROR(AH186/EnCons!AH7-1,"")</f>
        <v>0</v>
      </c>
      <c r="AI213" s="138">
        <f>IFERROR(AI186/EnCons!AI7-1,"")</f>
        <v>0</v>
      </c>
      <c r="AJ213" s="138">
        <f>IFERROR(AJ186/EnCons!AJ7-1,"")</f>
        <v>2.2204460492503131E-16</v>
      </c>
      <c r="AK213" s="138">
        <f>IFERROR(AK186/EnCons!AK7-1,"")</f>
        <v>-1.1102230246251565E-16</v>
      </c>
      <c r="AL213" s="138">
        <f>IFERROR(AL186/EnCons!AL7-1,"")</f>
        <v>2.2204460492503131E-16</v>
      </c>
      <c r="AM213" s="138">
        <f>IFERROR(AM186/EnCons!AM7-1,"")</f>
        <v>0</v>
      </c>
      <c r="AN213" s="138">
        <f>IFERROR(AN186/EnCons!AN7-1,"")</f>
        <v>0</v>
      </c>
    </row>
    <row r="214" spans="1:40">
      <c r="A214" s="132" t="s">
        <v>39</v>
      </c>
      <c r="B214" s="132" t="s">
        <v>137</v>
      </c>
      <c r="C214" s="132" t="s">
        <v>75</v>
      </c>
      <c r="D214" s="138" t="str">
        <f>IFERROR(D187/EnCons!D8-1,"")</f>
        <v/>
      </c>
      <c r="E214" s="138" t="str">
        <f>IFERROR(E187/EnCons!E8-1,"")</f>
        <v/>
      </c>
      <c r="F214" s="138">
        <f>IFERROR(F187/EnCons!F8-1,"")</f>
        <v>0</v>
      </c>
      <c r="G214" s="138" t="str">
        <f>IFERROR(G187/EnCons!G8-1,"")</f>
        <v/>
      </c>
      <c r="H214" s="138">
        <f>IFERROR(H187/EnCons!H8-1,"")</f>
        <v>0</v>
      </c>
      <c r="I214" s="138">
        <f>IFERROR(I187/EnCons!I8-1,"")</f>
        <v>2.2204460492503131E-16</v>
      </c>
      <c r="J214" s="138" t="str">
        <f>IFERROR(J187/EnCons!J8-1,"")</f>
        <v/>
      </c>
      <c r="K214" s="138">
        <f>IFERROR(K187/EnCons!K8-1,"")</f>
        <v>2.2204460492503131E-16</v>
      </c>
      <c r="L214" s="138">
        <f>IFERROR(L187/EnCons!L8-1,"")</f>
        <v>2.2204460492503131E-16</v>
      </c>
      <c r="M214" s="138">
        <f>IFERROR(M187/EnCons!M8-1,"")</f>
        <v>0</v>
      </c>
      <c r="N214" s="138">
        <f>IFERROR(N187/EnCons!N8-1,"")</f>
        <v>-1.1102230246251565E-16</v>
      </c>
      <c r="O214" s="138">
        <f>IFERROR(O187/EnCons!O8-1,"")</f>
        <v>0</v>
      </c>
      <c r="P214" s="138">
        <f>IFERROR(P187/EnCons!P8-1,"")</f>
        <v>0</v>
      </c>
      <c r="Q214" s="138">
        <f>IFERROR(Q187/EnCons!Q8-1,"")</f>
        <v>-1.1102230246251565E-16</v>
      </c>
      <c r="R214" s="138">
        <f>IFERROR(R187/EnCons!R8-1,"")</f>
        <v>2.2204460492503131E-16</v>
      </c>
      <c r="S214" s="138">
        <f>IFERROR(S187/EnCons!S8-1,"")</f>
        <v>2.2204460492503131E-16</v>
      </c>
      <c r="T214" s="138">
        <f>IFERROR(T187/EnCons!T8-1,"")</f>
        <v>-1.1102230246251565E-16</v>
      </c>
      <c r="U214" s="138">
        <f>IFERROR(U187/EnCons!U8-1,"")</f>
        <v>0</v>
      </c>
      <c r="V214" s="138">
        <f>IFERROR(V187/EnCons!V8-1,"")</f>
        <v>0</v>
      </c>
      <c r="W214" s="138">
        <f>IFERROR(W187/EnCons!W8-1,"")</f>
        <v>0</v>
      </c>
      <c r="X214" s="138">
        <f>IFERROR(X187/EnCons!X8-1,"")</f>
        <v>0</v>
      </c>
      <c r="Y214" s="138">
        <f>IFERROR(Y187/EnCons!Y8-1,"")</f>
        <v>2.2204460492503131E-16</v>
      </c>
      <c r="Z214" s="138" t="str">
        <f>IFERROR(Z187/EnCons!Z8-1,"")</f>
        <v/>
      </c>
      <c r="AA214" s="138">
        <f>IFERROR(AA187/EnCons!AA8-1,"")</f>
        <v>2.2204460492503131E-16</v>
      </c>
      <c r="AB214" s="138">
        <f>IFERROR(AB187/EnCons!AB8-1,"")</f>
        <v>0</v>
      </c>
      <c r="AC214" s="138">
        <f>IFERROR(AC187/EnCons!AC8-1,"")</f>
        <v>0</v>
      </c>
      <c r="AD214" s="138" t="str">
        <f>IFERROR(AD187/EnCons!AD8-1,"")</f>
        <v/>
      </c>
      <c r="AE214" s="138">
        <f>IFERROR(AE187/EnCons!AE8-1,"")</f>
        <v>-2.2204460492503131E-16</v>
      </c>
      <c r="AF214" s="138">
        <f>IFERROR(AF187/EnCons!AF8-1,"")</f>
        <v>0</v>
      </c>
      <c r="AG214" s="138">
        <f>IFERROR(AG187/EnCons!AG8-1,"")</f>
        <v>0</v>
      </c>
      <c r="AH214" s="138" t="str">
        <f>IFERROR(AH187/EnCons!AH8-1,"")</f>
        <v/>
      </c>
      <c r="AI214" s="138">
        <f>IFERROR(AI187/EnCons!AI8-1,"")</f>
        <v>2.2204460492503131E-16</v>
      </c>
      <c r="AJ214" s="138">
        <f>IFERROR(AJ187/EnCons!AJ8-1,"")</f>
        <v>0</v>
      </c>
      <c r="AK214" s="138">
        <f>IFERROR(AK187/EnCons!AK8-1,"")</f>
        <v>0</v>
      </c>
      <c r="AL214" s="138">
        <f>IFERROR(AL187/EnCons!AL8-1,"")</f>
        <v>-2.2204460492503131E-16</v>
      </c>
      <c r="AM214" s="138">
        <f>IFERROR(AM187/EnCons!AM8-1,"")</f>
        <v>0</v>
      </c>
      <c r="AN214" s="138">
        <f>IFERROR(AN187/EnCons!AN8-1,"")</f>
        <v>0</v>
      </c>
    </row>
    <row r="215" spans="1:40">
      <c r="A215" s="132" t="s">
        <v>40</v>
      </c>
      <c r="B215" s="132" t="s">
        <v>50</v>
      </c>
      <c r="C215" s="132" t="s">
        <v>76</v>
      </c>
      <c r="D215" s="138" t="str">
        <f>IFERROR(D188/EnCons!D9-1,"")</f>
        <v/>
      </c>
      <c r="E215" s="138" t="str">
        <f>IFERROR(E188/EnCons!E9-1,"")</f>
        <v/>
      </c>
      <c r="F215" s="138" t="str">
        <f>IFERROR(F188/EnCons!F9-1,"")</f>
        <v/>
      </c>
      <c r="G215" s="138">
        <f>IFERROR(G188/EnCons!G9-1,"")</f>
        <v>2.2204460492503131E-16</v>
      </c>
      <c r="H215" s="138" t="str">
        <f>IFERROR(H188/EnCons!H9-1,"")</f>
        <v/>
      </c>
      <c r="I215" s="138" t="str">
        <f>IFERROR(I188/EnCons!I9-1,"")</f>
        <v/>
      </c>
      <c r="J215" s="138">
        <f>IFERROR(J188/EnCons!J9-1,"")</f>
        <v>2.2204460492503131E-16</v>
      </c>
      <c r="K215" s="138" t="str">
        <f>IFERROR(K188/EnCons!K9-1,"")</f>
        <v/>
      </c>
      <c r="L215" s="138" t="str">
        <f>IFERROR(L188/EnCons!L9-1,"")</f>
        <v/>
      </c>
      <c r="M215" s="138" t="str">
        <f>IFERROR(M188/EnCons!M9-1,"")</f>
        <v/>
      </c>
      <c r="N215" s="138" t="str">
        <f>IFERROR(N188/EnCons!N9-1,"")</f>
        <v/>
      </c>
      <c r="O215" s="138" t="str">
        <f>IFERROR(O188/EnCons!O9-1,"")</f>
        <v/>
      </c>
      <c r="P215" s="138" t="str">
        <f>IFERROR(P188/EnCons!P9-1,"")</f>
        <v/>
      </c>
      <c r="Q215" s="138" t="str">
        <f>IFERROR(Q188/EnCons!Q9-1,"")</f>
        <v/>
      </c>
      <c r="R215" s="138" t="str">
        <f>IFERROR(R188/EnCons!R9-1,"")</f>
        <v/>
      </c>
      <c r="S215" s="138" t="str">
        <f>IFERROR(S188/EnCons!S9-1,"")</f>
        <v/>
      </c>
      <c r="T215" s="138" t="str">
        <f>IFERROR(T188/EnCons!T9-1,"")</f>
        <v/>
      </c>
      <c r="U215" s="138" t="str">
        <f>IFERROR(U188/EnCons!U9-1,"")</f>
        <v/>
      </c>
      <c r="V215" s="138" t="str">
        <f>IFERROR(V188/EnCons!V9-1,"")</f>
        <v/>
      </c>
      <c r="W215" s="138" t="str">
        <f>IFERROR(W188/EnCons!W9-1,"")</f>
        <v/>
      </c>
      <c r="X215" s="138" t="str">
        <f>IFERROR(X188/EnCons!X9-1,"")</f>
        <v/>
      </c>
      <c r="Y215" s="138" t="str">
        <f>IFERROR(Y188/EnCons!Y9-1,"")</f>
        <v/>
      </c>
      <c r="Z215" s="138" t="str">
        <f>IFERROR(Z188/EnCons!Z9-1,"")</f>
        <v/>
      </c>
      <c r="AA215" s="138">
        <f>IFERROR(AA188/EnCons!AA9-1,"")</f>
        <v>0</v>
      </c>
      <c r="AB215" s="138" t="str">
        <f>IFERROR(AB188/EnCons!AB9-1,"")</f>
        <v/>
      </c>
      <c r="AC215" s="138" t="str">
        <f>IFERROR(AC188/EnCons!AC9-1,"")</f>
        <v/>
      </c>
      <c r="AD215" s="138" t="str">
        <f>IFERROR(AD188/EnCons!AD9-1,"")</f>
        <v/>
      </c>
      <c r="AE215" s="138" t="str">
        <f>IFERROR(AE188/EnCons!AE9-1,"")</f>
        <v/>
      </c>
      <c r="AF215" s="138" t="str">
        <f>IFERROR(AF188/EnCons!AF9-1,"")</f>
        <v/>
      </c>
      <c r="AG215" s="138" t="str">
        <f>IFERROR(AG188/EnCons!AG9-1,"")</f>
        <v/>
      </c>
      <c r="AH215" s="138" t="str">
        <f>IFERROR(AH188/EnCons!AH9-1,"")</f>
        <v/>
      </c>
      <c r="AI215" s="138" t="str">
        <f>IFERROR(AI188/EnCons!AI9-1,"")</f>
        <v/>
      </c>
      <c r="AJ215" s="138" t="str">
        <f>IFERROR(AJ188/EnCons!AJ9-1,"")</f>
        <v/>
      </c>
      <c r="AK215" s="138" t="str">
        <f>IFERROR(AK188/EnCons!AK9-1,"")</f>
        <v/>
      </c>
      <c r="AL215" s="138" t="str">
        <f>IFERROR(AL188/EnCons!AL9-1,"")</f>
        <v/>
      </c>
      <c r="AM215" s="138" t="str">
        <f>IFERROR(AM188/EnCons!AM9-1,"")</f>
        <v/>
      </c>
      <c r="AN215" s="138" t="str">
        <f>IFERROR(AN188/EnCons!AN9-1,"")</f>
        <v/>
      </c>
    </row>
    <row r="216" spans="1:40">
      <c r="A216" s="132" t="s">
        <v>40</v>
      </c>
      <c r="B216" s="132" t="s">
        <v>51</v>
      </c>
      <c r="C216" s="132" t="s">
        <v>76</v>
      </c>
      <c r="D216" s="138">
        <f>IFERROR(D189/EnCons!D10-1,"")</f>
        <v>0</v>
      </c>
      <c r="E216" s="138">
        <f>IFERROR(E189/EnCons!E10-1,"")</f>
        <v>2.2204460492503131E-16</v>
      </c>
      <c r="F216" s="138">
        <f>IFERROR(F189/EnCons!F10-1,"")</f>
        <v>2.2204460492503131E-16</v>
      </c>
      <c r="G216" s="138">
        <f>IFERROR(G189/EnCons!G10-1,"")</f>
        <v>2.2204460492503131E-16</v>
      </c>
      <c r="H216" s="138">
        <f>IFERROR(H189/EnCons!H10-1,"")</f>
        <v>2.2204460492503131E-16</v>
      </c>
      <c r="I216" s="138">
        <f>IFERROR(I189/EnCons!I10-1,"")</f>
        <v>2.2204460492503131E-16</v>
      </c>
      <c r="J216" s="138">
        <f>IFERROR(J189/EnCons!J10-1,"")</f>
        <v>0</v>
      </c>
      <c r="K216" s="138">
        <f>IFERROR(K189/EnCons!K10-1,"")</f>
        <v>2.2204460492503131E-16</v>
      </c>
      <c r="L216" s="138">
        <f>IFERROR(L189/EnCons!L10-1,"")</f>
        <v>0</v>
      </c>
      <c r="M216" s="138">
        <f>IFERROR(M189/EnCons!M10-1,"")</f>
        <v>0</v>
      </c>
      <c r="N216" s="138">
        <f>IFERROR(N189/EnCons!N10-1,"")</f>
        <v>2.2204460492503131E-16</v>
      </c>
      <c r="O216" s="138">
        <f>IFERROR(O189/EnCons!O10-1,"")</f>
        <v>-1.1102230246251565E-16</v>
      </c>
      <c r="P216" s="138">
        <f>IFERROR(P189/EnCons!P10-1,"")</f>
        <v>2.2204460492503131E-16</v>
      </c>
      <c r="Q216" s="138">
        <f>IFERROR(Q189/EnCons!Q10-1,"")</f>
        <v>2.2204460492503131E-16</v>
      </c>
      <c r="R216" s="138">
        <f>IFERROR(R189/EnCons!R10-1,"")</f>
        <v>0</v>
      </c>
      <c r="S216" s="138">
        <f>IFERROR(S189/EnCons!S10-1,"")</f>
        <v>2.2204460492503131E-16</v>
      </c>
      <c r="T216" s="138">
        <f>IFERROR(T189/EnCons!T10-1,"")</f>
        <v>2.2204460492503131E-16</v>
      </c>
      <c r="U216" s="138">
        <f>IFERROR(U189/EnCons!U10-1,"")</f>
        <v>2.2204460492503131E-16</v>
      </c>
      <c r="V216" s="138">
        <f>IFERROR(V189/EnCons!V10-1,"")</f>
        <v>0</v>
      </c>
      <c r="W216" s="138">
        <f>IFERROR(W189/EnCons!W10-1,"")</f>
        <v>2.2204460492503131E-16</v>
      </c>
      <c r="X216" s="138">
        <f>IFERROR(X189/EnCons!X10-1,"")</f>
        <v>2.2204460492503131E-16</v>
      </c>
      <c r="Y216" s="138">
        <f>IFERROR(Y189/EnCons!Y10-1,"")</f>
        <v>-1.1102230246251565E-16</v>
      </c>
      <c r="Z216" s="138">
        <f>IFERROR(Z189/EnCons!Z10-1,"")</f>
        <v>2.2204460492503131E-16</v>
      </c>
      <c r="AA216" s="138">
        <f>IFERROR(AA189/EnCons!AA10-1,"")</f>
        <v>2.2204460492503131E-16</v>
      </c>
      <c r="AB216" s="138">
        <f>IFERROR(AB189/EnCons!AB10-1,"")</f>
        <v>-2.2204460492503131E-16</v>
      </c>
      <c r="AC216" s="138">
        <f>IFERROR(AC189/EnCons!AC10-1,"")</f>
        <v>2.2204460492503131E-16</v>
      </c>
      <c r="AD216" s="138">
        <f>IFERROR(AD189/EnCons!AD10-1,"")</f>
        <v>0</v>
      </c>
      <c r="AE216" s="138">
        <f>IFERROR(AE189/EnCons!AE10-1,"")</f>
        <v>-2.2204460492503131E-16</v>
      </c>
      <c r="AF216" s="138">
        <f>IFERROR(AF189/EnCons!AF10-1,"")</f>
        <v>2.2204460492503131E-16</v>
      </c>
      <c r="AG216" s="138">
        <f>IFERROR(AG189/EnCons!AG10-1,"")</f>
        <v>0</v>
      </c>
      <c r="AH216" s="138">
        <f>IFERROR(AH189/EnCons!AH10-1,"")</f>
        <v>0</v>
      </c>
      <c r="AI216" s="138">
        <f>IFERROR(AI189/EnCons!AI10-1,"")</f>
        <v>2.2204460492503131E-16</v>
      </c>
      <c r="AJ216" s="138">
        <f>IFERROR(AJ189/EnCons!AJ10-1,"")</f>
        <v>2.2204460492503131E-16</v>
      </c>
      <c r="AK216" s="138">
        <f>IFERROR(AK189/EnCons!AK10-1,"")</f>
        <v>0</v>
      </c>
      <c r="AL216" s="138">
        <f>IFERROR(AL189/EnCons!AL10-1,"")</f>
        <v>2.2204460492503131E-16</v>
      </c>
      <c r="AM216" s="138">
        <f>IFERROR(AM189/EnCons!AM10-1,"")</f>
        <v>2.2204460492503131E-16</v>
      </c>
      <c r="AN216" s="138">
        <f>IFERROR(AN189/EnCons!AN10-1,"")</f>
        <v>0</v>
      </c>
    </row>
    <row r="217" spans="1:40">
      <c r="A217" s="132" t="s">
        <v>40</v>
      </c>
      <c r="B217" s="132" t="s">
        <v>137</v>
      </c>
      <c r="C217" s="132" t="s">
        <v>76</v>
      </c>
      <c r="D217" s="138">
        <f>IFERROR(D190/EnCons!D11-1,"")</f>
        <v>-1.1102230246251565E-16</v>
      </c>
      <c r="E217" s="138">
        <f>IFERROR(E190/EnCons!E11-1,"")</f>
        <v>0</v>
      </c>
      <c r="F217" s="138">
        <f>IFERROR(F190/EnCons!F11-1,"")</f>
        <v>2.2204460492503131E-16</v>
      </c>
      <c r="G217" s="138">
        <f>IFERROR(G190/EnCons!G11-1,"")</f>
        <v>0</v>
      </c>
      <c r="H217" s="138">
        <f>IFERROR(H190/EnCons!H11-1,"")</f>
        <v>2.2204460492503131E-16</v>
      </c>
      <c r="I217" s="138">
        <f>IFERROR(I190/EnCons!I11-1,"")</f>
        <v>0</v>
      </c>
      <c r="J217" s="138">
        <f>IFERROR(J190/EnCons!J11-1,"")</f>
        <v>0</v>
      </c>
      <c r="K217" s="138">
        <f>IFERROR(K190/EnCons!K11-1,"")</f>
        <v>2.2204460492503131E-16</v>
      </c>
      <c r="L217" s="138">
        <f>IFERROR(L190/EnCons!L11-1,"")</f>
        <v>2.2204460492503131E-16</v>
      </c>
      <c r="M217" s="138">
        <f>IFERROR(M190/EnCons!M11-1,"")</f>
        <v>-1.1102230246251565E-16</v>
      </c>
      <c r="N217" s="138">
        <f>IFERROR(N190/EnCons!N11-1,"")</f>
        <v>-2.2204460492503131E-16</v>
      </c>
      <c r="O217" s="138">
        <f>IFERROR(O190/EnCons!O11-1,"")</f>
        <v>-1.1102230246251565E-16</v>
      </c>
      <c r="P217" s="138">
        <f>IFERROR(P190/EnCons!P11-1,"")</f>
        <v>2.2204460492503131E-16</v>
      </c>
      <c r="Q217" s="138">
        <f>IFERROR(Q190/EnCons!Q11-1,"")</f>
        <v>2.2204460492503131E-16</v>
      </c>
      <c r="R217" s="138">
        <f>IFERROR(R190/EnCons!R11-1,"")</f>
        <v>0</v>
      </c>
      <c r="S217" s="138">
        <f>IFERROR(S190/EnCons!S11-1,"")</f>
        <v>0</v>
      </c>
      <c r="T217" s="138">
        <f>IFERROR(T190/EnCons!T11-1,"")</f>
        <v>2.2204460492503131E-16</v>
      </c>
      <c r="U217" s="138">
        <f>IFERROR(U190/EnCons!U11-1,"")</f>
        <v>2.2204460492503131E-16</v>
      </c>
      <c r="V217" s="138">
        <f>IFERROR(V190/EnCons!V11-1,"")</f>
        <v>-1.1102230246251565E-16</v>
      </c>
      <c r="W217" s="138">
        <f>IFERROR(W190/EnCons!W11-1,"")</f>
        <v>0</v>
      </c>
      <c r="X217" s="138">
        <f>IFERROR(X190/EnCons!X11-1,"")</f>
        <v>2.2204460492503131E-16</v>
      </c>
      <c r="Y217" s="138">
        <f>IFERROR(Y190/EnCons!Y11-1,"")</f>
        <v>0</v>
      </c>
      <c r="Z217" s="138">
        <f>IFERROR(Z190/EnCons!Z11-1,"")</f>
        <v>4.4408920985006262E-16</v>
      </c>
      <c r="AA217" s="138">
        <f>IFERROR(AA190/EnCons!AA11-1,"")</f>
        <v>-1.1102230246251565E-16</v>
      </c>
      <c r="AB217" s="138">
        <f>IFERROR(AB190/EnCons!AB11-1,"")</f>
        <v>0</v>
      </c>
      <c r="AC217" s="138">
        <f>IFERROR(AC190/EnCons!AC11-1,"")</f>
        <v>2.2204460492503131E-16</v>
      </c>
      <c r="AD217" s="138">
        <f>IFERROR(AD190/EnCons!AD11-1,"")</f>
        <v>0</v>
      </c>
      <c r="AE217" s="138">
        <f>IFERROR(AE190/EnCons!AE11-1,"")</f>
        <v>0</v>
      </c>
      <c r="AF217" s="138">
        <f>IFERROR(AF190/EnCons!AF11-1,"")</f>
        <v>0</v>
      </c>
      <c r="AG217" s="138">
        <f>IFERROR(AG190/EnCons!AG11-1,"")</f>
        <v>2.2204460492503131E-16</v>
      </c>
      <c r="AH217" s="138">
        <f>IFERROR(AH190/EnCons!AH11-1,"")</f>
        <v>-1.1102230246251565E-16</v>
      </c>
      <c r="AI217" s="138">
        <f>IFERROR(AI190/EnCons!AI11-1,"")</f>
        <v>0</v>
      </c>
      <c r="AJ217" s="138">
        <f>IFERROR(AJ190/EnCons!AJ11-1,"")</f>
        <v>0</v>
      </c>
      <c r="AK217" s="138">
        <f>IFERROR(AK190/EnCons!AK11-1,"")</f>
        <v>0</v>
      </c>
      <c r="AL217" s="138">
        <f>IFERROR(AL190/EnCons!AL11-1,"")</f>
        <v>0</v>
      </c>
      <c r="AM217" s="138">
        <f>IFERROR(AM190/EnCons!AM11-1,"")</f>
        <v>-2.2204460492503131E-16</v>
      </c>
      <c r="AN217" s="138">
        <f>IFERROR(AN190/EnCons!AN11-1,"")</f>
        <v>0</v>
      </c>
    </row>
    <row r="218" spans="1:40">
      <c r="A218" s="132" t="s">
        <v>40</v>
      </c>
      <c r="B218" s="132" t="s">
        <v>38</v>
      </c>
      <c r="C218" s="132" t="s">
        <v>76</v>
      </c>
      <c r="D218" s="138" t="str">
        <f>IFERROR(D191/EnCons!D12-1,"")</f>
        <v/>
      </c>
      <c r="E218" s="138" t="str">
        <f>IFERROR(E191/EnCons!E12-1,"")</f>
        <v/>
      </c>
      <c r="F218" s="138" t="str">
        <f>IFERROR(F191/EnCons!F12-1,"")</f>
        <v/>
      </c>
      <c r="G218" s="138" t="str">
        <f>IFERROR(G191/EnCons!G12-1,"")</f>
        <v/>
      </c>
      <c r="H218" s="138" t="str">
        <f>IFERROR(H191/EnCons!H12-1,"")</f>
        <v/>
      </c>
      <c r="I218" s="138" t="str">
        <f>IFERROR(I191/EnCons!I12-1,"")</f>
        <v/>
      </c>
      <c r="J218" s="138">
        <f>IFERROR(J191/EnCons!J12-1,"")</f>
        <v>0</v>
      </c>
      <c r="K218" s="138">
        <f>IFERROR(K191/EnCons!K12-1,"")</f>
        <v>0</v>
      </c>
      <c r="L218" s="138" t="str">
        <f>IFERROR(L191/EnCons!L12-1,"")</f>
        <v/>
      </c>
      <c r="M218" s="138" t="str">
        <f>IFERROR(M191/EnCons!M12-1,"")</f>
        <v/>
      </c>
      <c r="N218" s="138" t="str">
        <f>IFERROR(N191/EnCons!N12-1,"")</f>
        <v/>
      </c>
      <c r="O218" s="138" t="str">
        <f>IFERROR(O191/EnCons!O12-1,"")</f>
        <v/>
      </c>
      <c r="P218" s="138" t="str">
        <f>IFERROR(P191/EnCons!P12-1,"")</f>
        <v/>
      </c>
      <c r="Q218" s="138" t="str">
        <f>IFERROR(Q191/EnCons!Q12-1,"")</f>
        <v/>
      </c>
      <c r="R218" s="138" t="str">
        <f>IFERROR(R191/EnCons!R12-1,"")</f>
        <v/>
      </c>
      <c r="S218" s="138" t="str">
        <f>IFERROR(S191/EnCons!S12-1,"")</f>
        <v/>
      </c>
      <c r="T218" s="138" t="str">
        <f>IFERROR(T191/EnCons!T12-1,"")</f>
        <v/>
      </c>
      <c r="U218" s="138" t="str">
        <f>IFERROR(U191/EnCons!U12-1,"")</f>
        <v/>
      </c>
      <c r="V218" s="138" t="str">
        <f>IFERROR(V191/EnCons!V12-1,"")</f>
        <v/>
      </c>
      <c r="W218" s="138" t="str">
        <f>IFERROR(W191/EnCons!W12-1,"")</f>
        <v/>
      </c>
      <c r="X218" s="138">
        <f>IFERROR(X191/EnCons!X12-1,"")</f>
        <v>2.2204460492503131E-16</v>
      </c>
      <c r="Y218" s="138" t="str">
        <f>IFERROR(Y191/EnCons!Y12-1,"")</f>
        <v/>
      </c>
      <c r="Z218" s="138" t="str">
        <f>IFERROR(Z191/EnCons!Z12-1,"")</f>
        <v/>
      </c>
      <c r="AA218" s="138">
        <f>IFERROR(AA191/EnCons!AA12-1,"")</f>
        <v>2.2204460492503131E-16</v>
      </c>
      <c r="AB218" s="138" t="str">
        <f>IFERROR(AB191/EnCons!AB12-1,"")</f>
        <v/>
      </c>
      <c r="AC218" s="138">
        <f>IFERROR(AC191/EnCons!AC12-1,"")</f>
        <v>-1.1102230246251565E-16</v>
      </c>
      <c r="AD218" s="138">
        <f>IFERROR(AD191/EnCons!AD12-1,"")</f>
        <v>2.2204460492503131E-16</v>
      </c>
      <c r="AE218" s="138" t="str">
        <f>IFERROR(AE191/EnCons!AE12-1,"")</f>
        <v/>
      </c>
      <c r="AF218" s="138" t="str">
        <f>IFERROR(AF191/EnCons!AF12-1,"")</f>
        <v/>
      </c>
      <c r="AG218" s="138" t="str">
        <f>IFERROR(AG191/EnCons!AG12-1,"")</f>
        <v/>
      </c>
      <c r="AH218" s="138" t="str">
        <f>IFERROR(AH191/EnCons!AH12-1,"")</f>
        <v/>
      </c>
      <c r="AI218" s="138">
        <f>IFERROR(AI191/EnCons!AI12-1,"")</f>
        <v>2.2204460492503131E-16</v>
      </c>
      <c r="AJ218" s="138" t="str">
        <f>IFERROR(AJ191/EnCons!AJ12-1,"")</f>
        <v/>
      </c>
      <c r="AK218" s="138" t="str">
        <f>IFERROR(AK191/EnCons!AK12-1,"")</f>
        <v/>
      </c>
      <c r="AL218" s="138" t="str">
        <f>IFERROR(AL191/EnCons!AL12-1,"")</f>
        <v/>
      </c>
      <c r="AM218" s="138" t="str">
        <f>IFERROR(AM191/EnCons!AM12-1,"")</f>
        <v/>
      </c>
      <c r="AN218" s="138" t="str">
        <f>IFERROR(AN191/EnCons!AN12-1,"")</f>
        <v/>
      </c>
    </row>
    <row r="219" spans="1:40">
      <c r="A219" s="132" t="s">
        <v>43</v>
      </c>
      <c r="B219" s="132" t="s">
        <v>137</v>
      </c>
      <c r="C219" s="132" t="s">
        <v>77</v>
      </c>
      <c r="D219" s="138">
        <f>IFERROR(D192/EnCons!D13-1,"")</f>
        <v>2.2204460492503131E-16</v>
      </c>
      <c r="E219" s="138">
        <f>IFERROR(E192/EnCons!E13-1,"")</f>
        <v>2.2204460492503131E-16</v>
      </c>
      <c r="F219" s="138">
        <f>IFERROR(F192/EnCons!F13-1,"")</f>
        <v>2.2204460492503131E-16</v>
      </c>
      <c r="G219" s="138">
        <f>IFERROR(G192/EnCons!G13-1,"")</f>
        <v>0</v>
      </c>
      <c r="H219" s="138">
        <f>IFERROR(H192/EnCons!H13-1,"")</f>
        <v>0</v>
      </c>
      <c r="I219" s="138">
        <f>IFERROR(I192/EnCons!I13-1,"")</f>
        <v>2.2204460492503131E-16</v>
      </c>
      <c r="J219" s="138">
        <f>IFERROR(J192/EnCons!J13-1,"")</f>
        <v>-1.1102230246251565E-16</v>
      </c>
      <c r="K219" s="138">
        <f>IFERROR(K192/EnCons!K13-1,"")</f>
        <v>-2.2204460492503131E-16</v>
      </c>
      <c r="L219" s="138" t="str">
        <f>IFERROR(L192/EnCons!L13-1,"")</f>
        <v/>
      </c>
      <c r="M219" s="138">
        <f>IFERROR(M192/EnCons!M13-1,"")</f>
        <v>0</v>
      </c>
      <c r="N219" s="138">
        <f>IFERROR(N192/EnCons!N13-1,"")</f>
        <v>2.2204460492503131E-16</v>
      </c>
      <c r="O219" s="138">
        <f>IFERROR(O192/EnCons!O13-1,"")</f>
        <v>0</v>
      </c>
      <c r="P219" s="138">
        <f>IFERROR(P192/EnCons!P13-1,"")</f>
        <v>-1.1102230246251565E-16</v>
      </c>
      <c r="Q219" s="138">
        <f>IFERROR(Q192/EnCons!Q13-1,"")</f>
        <v>2.2204460492503131E-16</v>
      </c>
      <c r="R219" s="138">
        <f>IFERROR(R192/EnCons!R13-1,"")</f>
        <v>2.2204460492503131E-16</v>
      </c>
      <c r="S219" s="138">
        <f>IFERROR(S192/EnCons!S13-1,"")</f>
        <v>0</v>
      </c>
      <c r="T219" s="138" t="str">
        <f>IFERROR(T192/EnCons!T13-1,"")</f>
        <v/>
      </c>
      <c r="U219" s="138">
        <f>IFERROR(U192/EnCons!U13-1,"")</f>
        <v>0</v>
      </c>
      <c r="V219" s="138">
        <f>IFERROR(V192/EnCons!V13-1,"")</f>
        <v>0</v>
      </c>
      <c r="W219" s="138">
        <f>IFERROR(W192/EnCons!W13-1,"")</f>
        <v>0</v>
      </c>
      <c r="X219" s="138">
        <f>IFERROR(X192/EnCons!X13-1,"")</f>
        <v>2.2204460492503131E-16</v>
      </c>
      <c r="Y219" s="138" t="str">
        <f>IFERROR(Y192/EnCons!Y13-1,"")</f>
        <v/>
      </c>
      <c r="Z219" s="138">
        <f>IFERROR(Z192/EnCons!Z13-1,"")</f>
        <v>0</v>
      </c>
      <c r="AA219" s="138">
        <f>IFERROR(AA192/EnCons!AA13-1,"")</f>
        <v>2.2204460492503131E-16</v>
      </c>
      <c r="AB219" s="138">
        <f>IFERROR(AB192/EnCons!AB13-1,"")</f>
        <v>0</v>
      </c>
      <c r="AC219" s="138">
        <f>IFERROR(AC192/EnCons!AC13-1,"")</f>
        <v>2.2204460492503131E-16</v>
      </c>
      <c r="AD219" s="138">
        <f>IFERROR(AD192/EnCons!AD13-1,"")</f>
        <v>2.2204460492503131E-16</v>
      </c>
      <c r="AE219" s="138">
        <f>IFERROR(AE192/EnCons!AE13-1,"")</f>
        <v>2.2204460492503131E-16</v>
      </c>
      <c r="AF219" s="138">
        <f>IFERROR(AF192/EnCons!AF13-1,"")</f>
        <v>-1.1102230246251565E-16</v>
      </c>
      <c r="AG219" s="138">
        <f>IFERROR(AG192/EnCons!AG13-1,"")</f>
        <v>-2.2204460492503131E-16</v>
      </c>
      <c r="AH219" s="138">
        <f>IFERROR(AH192/EnCons!AH13-1,"")</f>
        <v>2.2204460492503131E-16</v>
      </c>
      <c r="AI219" s="138">
        <f>IFERROR(AI192/EnCons!AI13-1,"")</f>
        <v>0</v>
      </c>
      <c r="AJ219" s="138">
        <f>IFERROR(AJ192/EnCons!AJ13-1,"")</f>
        <v>0</v>
      </c>
      <c r="AK219" s="138">
        <f>IFERROR(AK192/EnCons!AK13-1,"")</f>
        <v>2.2204460492503131E-16</v>
      </c>
      <c r="AL219" s="138">
        <f>IFERROR(AL192/EnCons!AL13-1,"")</f>
        <v>0</v>
      </c>
      <c r="AM219" s="138">
        <f>IFERROR(AM192/EnCons!AM13-1,"")</f>
        <v>2.2204460492503131E-16</v>
      </c>
      <c r="AN219" s="138">
        <f>IFERROR(AN192/EnCons!AN13-1,"")</f>
        <v>0</v>
      </c>
    </row>
    <row r="220" spans="1:40">
      <c r="A220" s="132" t="s">
        <v>44</v>
      </c>
      <c r="B220" s="132" t="s">
        <v>137</v>
      </c>
      <c r="C220" s="132" t="s">
        <v>78</v>
      </c>
      <c r="D220" s="138">
        <f>IFERROR(D193/EnCons!D14-1,"")</f>
        <v>0</v>
      </c>
      <c r="E220" s="138">
        <f>IFERROR(E193/EnCons!E14-1,"")</f>
        <v>0</v>
      </c>
      <c r="F220" s="138">
        <f>IFERROR(F193/EnCons!F14-1,"")</f>
        <v>2.2204460492503131E-16</v>
      </c>
      <c r="G220" s="138">
        <f>IFERROR(G193/EnCons!G14-1,"")</f>
        <v>-1.1102230246251565E-16</v>
      </c>
      <c r="H220" s="138">
        <f>IFERROR(H193/EnCons!H14-1,"")</f>
        <v>2.2204460492503131E-16</v>
      </c>
      <c r="I220" s="138">
        <f>IFERROR(I193/EnCons!I14-1,"")</f>
        <v>0</v>
      </c>
      <c r="J220" s="138">
        <f>IFERROR(J193/EnCons!J14-1,"")</f>
        <v>-1.1102230246251565E-16</v>
      </c>
      <c r="K220" s="138">
        <f>IFERROR(K193/EnCons!K14-1,"")</f>
        <v>2.2204460492503131E-16</v>
      </c>
      <c r="L220" s="138">
        <f>IFERROR(L193/EnCons!L14-1,"")</f>
        <v>0</v>
      </c>
      <c r="M220" s="138">
        <f>IFERROR(M193/EnCons!M14-1,"")</f>
        <v>0</v>
      </c>
      <c r="N220" s="138">
        <f>IFERROR(N193/EnCons!N14-1,"")</f>
        <v>0</v>
      </c>
      <c r="O220" s="138">
        <f>IFERROR(O193/EnCons!O14-1,"")</f>
        <v>2.2204460492503131E-16</v>
      </c>
      <c r="P220" s="138">
        <f>IFERROR(P193/EnCons!P14-1,"")</f>
        <v>0</v>
      </c>
      <c r="Q220" s="138">
        <f>IFERROR(Q193/EnCons!Q14-1,"")</f>
        <v>2.2204460492503131E-16</v>
      </c>
      <c r="R220" s="138">
        <f>IFERROR(R193/EnCons!R14-1,"")</f>
        <v>2.2204460492503131E-16</v>
      </c>
      <c r="S220" s="138">
        <f>IFERROR(S193/EnCons!S14-1,"")</f>
        <v>2.2204460492503131E-16</v>
      </c>
      <c r="T220" s="138">
        <f>IFERROR(T193/EnCons!T14-1,"")</f>
        <v>-2.2204460492503131E-16</v>
      </c>
      <c r="U220" s="138">
        <f>IFERROR(U193/EnCons!U14-1,"")</f>
        <v>2.2204460492503131E-16</v>
      </c>
      <c r="V220" s="138">
        <f>IFERROR(V193/EnCons!V14-1,"")</f>
        <v>2.2204460492503131E-16</v>
      </c>
      <c r="W220" s="138">
        <f>IFERROR(W193/EnCons!W14-1,"")</f>
        <v>2.2204460492503131E-16</v>
      </c>
      <c r="X220" s="138">
        <f>IFERROR(X193/EnCons!X14-1,"")</f>
        <v>-2.2204460492503131E-16</v>
      </c>
      <c r="Y220" s="138">
        <f>IFERROR(Y193/EnCons!Y14-1,"")</f>
        <v>0</v>
      </c>
      <c r="Z220" s="138">
        <f>IFERROR(Z193/EnCons!Z14-1,"")</f>
        <v>2.2204460492503131E-16</v>
      </c>
      <c r="AA220" s="138">
        <f>IFERROR(AA193/EnCons!AA14-1,"")</f>
        <v>0</v>
      </c>
      <c r="AB220" s="138">
        <f>IFERROR(AB193/EnCons!AB14-1,"")</f>
        <v>2.2204460492503131E-16</v>
      </c>
      <c r="AC220" s="138">
        <f>IFERROR(AC193/EnCons!AC14-1,"")</f>
        <v>0</v>
      </c>
      <c r="AD220" s="138">
        <f>IFERROR(AD193/EnCons!AD14-1,"")</f>
        <v>0</v>
      </c>
      <c r="AE220" s="138">
        <f>IFERROR(AE193/EnCons!AE14-1,"")</f>
        <v>0</v>
      </c>
      <c r="AF220" s="138">
        <f>IFERROR(AF193/EnCons!AF14-1,"")</f>
        <v>0</v>
      </c>
      <c r="AG220" s="138">
        <f>IFERROR(AG193/EnCons!AG14-1,"")</f>
        <v>0</v>
      </c>
      <c r="AH220" s="138">
        <f>IFERROR(AH193/EnCons!AH14-1,"")</f>
        <v>0</v>
      </c>
      <c r="AI220" s="138">
        <f>IFERROR(AI193/EnCons!AI14-1,"")</f>
        <v>0</v>
      </c>
      <c r="AJ220" s="138">
        <f>IFERROR(AJ193/EnCons!AJ14-1,"")</f>
        <v>0</v>
      </c>
      <c r="AK220" s="138">
        <f>IFERROR(AK193/EnCons!AK14-1,"")</f>
        <v>0</v>
      </c>
      <c r="AL220" s="138">
        <f>IFERROR(AL193/EnCons!AL14-1,"")</f>
        <v>2.2204460492503131E-16</v>
      </c>
      <c r="AM220" s="138">
        <f>IFERROR(AM193/EnCons!AM14-1,"")</f>
        <v>2.2204460492503131E-16</v>
      </c>
      <c r="AN220" s="138">
        <f>IFERROR(AN193/EnCons!AN14-1,"")</f>
        <v>2.2204460492503131E-16</v>
      </c>
    </row>
    <row r="221" spans="1:40">
      <c r="A221" s="132" t="s">
        <v>45</v>
      </c>
      <c r="B221" s="132" t="s">
        <v>50</v>
      </c>
      <c r="C221" s="132" t="s">
        <v>79</v>
      </c>
      <c r="D221" s="138" t="str">
        <f>IFERROR(D194/EnCons!D15-1,"")</f>
        <v/>
      </c>
      <c r="E221" s="138" t="str">
        <f>IFERROR(E194/EnCons!E15-1,"")</f>
        <v/>
      </c>
      <c r="F221" s="138" t="str">
        <f>IFERROR(F194/EnCons!F15-1,"")</f>
        <v/>
      </c>
      <c r="G221" s="138">
        <f>IFERROR(G194/EnCons!G15-1,"")</f>
        <v>7.9112617200718383E-3</v>
      </c>
      <c r="H221" s="138" t="str">
        <f>IFERROR(H194/EnCons!H15-1,"")</f>
        <v/>
      </c>
      <c r="I221" s="138" t="str">
        <f>IFERROR(I194/EnCons!I15-1,"")</f>
        <v/>
      </c>
      <c r="J221" s="138">
        <f>IFERROR(J194/EnCons!J15-1,"")</f>
        <v>7.7624622673344579E-3</v>
      </c>
      <c r="K221" s="138" t="str">
        <f>IFERROR(K194/EnCons!K15-1,"")</f>
        <v/>
      </c>
      <c r="L221" s="138" t="str">
        <f>IFERROR(L194/EnCons!L15-1,"")</f>
        <v/>
      </c>
      <c r="M221" s="138" t="str">
        <f>IFERROR(M194/EnCons!M15-1,"")</f>
        <v/>
      </c>
      <c r="N221" s="138" t="str">
        <f>IFERROR(N194/EnCons!N15-1,"")</f>
        <v/>
      </c>
      <c r="O221" s="138" t="str">
        <f>IFERROR(O194/EnCons!O15-1,"")</f>
        <v/>
      </c>
      <c r="P221" s="138" t="str">
        <f>IFERROR(P194/EnCons!P15-1,"")</f>
        <v/>
      </c>
      <c r="Q221" s="138" t="str">
        <f>IFERROR(Q194/EnCons!Q15-1,"")</f>
        <v/>
      </c>
      <c r="R221" s="138" t="str">
        <f>IFERROR(R194/EnCons!R15-1,"")</f>
        <v/>
      </c>
      <c r="S221" s="138" t="str">
        <f>IFERROR(S194/EnCons!S15-1,"")</f>
        <v/>
      </c>
      <c r="T221" s="138" t="str">
        <f>IFERROR(T194/EnCons!T15-1,"")</f>
        <v/>
      </c>
      <c r="U221" s="138">
        <f>IFERROR(U194/EnCons!U15-1,"")</f>
        <v>7.7772961755617764E-3</v>
      </c>
      <c r="V221" s="138" t="str">
        <f>IFERROR(V194/EnCons!V15-1,"")</f>
        <v/>
      </c>
      <c r="W221" s="138" t="str">
        <f>IFERROR(W194/EnCons!W15-1,"")</f>
        <v/>
      </c>
      <c r="X221" s="138" t="str">
        <f>IFERROR(X194/EnCons!X15-1,"")</f>
        <v/>
      </c>
      <c r="Y221" s="138" t="str">
        <f>IFERROR(Y194/EnCons!Y15-1,"")</f>
        <v/>
      </c>
      <c r="Z221" s="138" t="str">
        <f>IFERROR(Z194/EnCons!Z15-1,"")</f>
        <v/>
      </c>
      <c r="AA221" s="138">
        <f>IFERROR(AA194/EnCons!AA15-1,"")</f>
        <v>6.3144685662899214E-3</v>
      </c>
      <c r="AB221" s="138" t="str">
        <f>IFERROR(AB194/EnCons!AB15-1,"")</f>
        <v/>
      </c>
      <c r="AC221" s="138" t="str">
        <f>IFERROR(AC194/EnCons!AC15-1,"")</f>
        <v/>
      </c>
      <c r="AD221" s="138" t="str">
        <f>IFERROR(AD194/EnCons!AD15-1,"")</f>
        <v/>
      </c>
      <c r="AE221" s="138" t="str">
        <f>IFERROR(AE194/EnCons!AE15-1,"")</f>
        <v/>
      </c>
      <c r="AF221" s="138">
        <f>IFERROR(AF194/EnCons!AF15-1,"")</f>
        <v>7.3429947876522128E-3</v>
      </c>
      <c r="AG221" s="138" t="str">
        <f>IFERROR(AG194/EnCons!AG15-1,"")</f>
        <v/>
      </c>
      <c r="AH221" s="138" t="str">
        <f>IFERROR(AH194/EnCons!AH15-1,"")</f>
        <v/>
      </c>
      <c r="AI221" s="138" t="str">
        <f>IFERROR(AI194/EnCons!AI15-1,"")</f>
        <v/>
      </c>
      <c r="AJ221" s="138" t="str">
        <f>IFERROR(AJ194/EnCons!AJ15-1,"")</f>
        <v/>
      </c>
      <c r="AK221" s="138" t="str">
        <f>IFERROR(AK194/EnCons!AK15-1,"")</f>
        <v/>
      </c>
      <c r="AL221" s="138" t="str">
        <f>IFERROR(AL194/EnCons!AL15-1,"")</f>
        <v/>
      </c>
      <c r="AM221" s="138">
        <f>IFERROR(AM194/EnCons!AM15-1,"")</f>
        <v>7.7744567958750732E-3</v>
      </c>
      <c r="AN221" s="138" t="str">
        <f>IFERROR(AN194/EnCons!AN15-1,"")</f>
        <v/>
      </c>
    </row>
    <row r="222" spans="1:40">
      <c r="A222" s="132" t="s">
        <v>45</v>
      </c>
      <c r="B222" s="132" t="s">
        <v>51</v>
      </c>
      <c r="C222" s="132" t="s">
        <v>79</v>
      </c>
      <c r="D222" s="138">
        <f>IFERROR(D195/EnCons!D16-1,"")</f>
        <v>-3.0199939605619619E-3</v>
      </c>
      <c r="E222" s="138">
        <f>IFERROR(E195/EnCons!E16-1,"")</f>
        <v>4.4933109615101774E-3</v>
      </c>
      <c r="F222" s="138">
        <f>IFERROR(F195/EnCons!F16-1,"")</f>
        <v>2.8169959848831638E-3</v>
      </c>
      <c r="G222" s="138">
        <f>IFERROR(G195/EnCons!G16-1,"")</f>
        <v>-3.7233214095108158E-3</v>
      </c>
      <c r="H222" s="138">
        <f>IFERROR(H195/EnCons!H16-1,"")</f>
        <v>-1.0868454740796119E-2</v>
      </c>
      <c r="I222" s="138">
        <f>IFERROR(I195/EnCons!I16-1,"")</f>
        <v>-4.7809347949717695E-3</v>
      </c>
      <c r="J222" s="138">
        <f>IFERROR(J195/EnCons!J16-1,"")</f>
        <v>3.6402650632165745E-3</v>
      </c>
      <c r="K222" s="138">
        <f>IFERROR(K195/EnCons!K16-1,"")</f>
        <v>-1.5950533266931854E-3</v>
      </c>
      <c r="L222" s="138">
        <f>IFERROR(L195/EnCons!L16-1,"")</f>
        <v>1.1926158001738241E-3</v>
      </c>
      <c r="M222" s="138">
        <f>IFERROR(M195/EnCons!M16-1,"")</f>
        <v>1.3867290442750591E-3</v>
      </c>
      <c r="N222" s="138">
        <f>IFERROR(N195/EnCons!N16-1,"")</f>
        <v>3.6614256623110908E-3</v>
      </c>
      <c r="O222" s="138">
        <f>IFERROR(O195/EnCons!O16-1,"")</f>
        <v>4.233968136249322E-3</v>
      </c>
      <c r="P222" s="138">
        <f>IFERROR(P195/EnCons!P16-1,"")</f>
        <v>6.8762163000914978E-3</v>
      </c>
      <c r="Q222" s="138">
        <f>IFERROR(Q195/EnCons!Q16-1,"")</f>
        <v>-3.5624147762911562E-3</v>
      </c>
      <c r="R222" s="138">
        <f>IFERROR(R195/EnCons!R16-1,"")</f>
        <v>-3.5768717579633957E-3</v>
      </c>
      <c r="S222" s="138">
        <f>IFERROR(S195/EnCons!S16-1,"")</f>
        <v>-2.8721741383580524E-3</v>
      </c>
      <c r="T222" s="138">
        <f>IFERROR(T195/EnCons!T16-1,"")</f>
        <v>-5.7922538633004006E-3</v>
      </c>
      <c r="U222" s="138">
        <f>IFERROR(U195/EnCons!U16-1,"")</f>
        <v>3.4761866074568548E-3</v>
      </c>
      <c r="V222" s="138">
        <f>IFERROR(V195/EnCons!V16-1,"")</f>
        <v>-4.5504446028666878E-3</v>
      </c>
      <c r="W222" s="138">
        <f>IFERROR(W195/EnCons!W16-1,"")</f>
        <v>3.4108919572244378E-3</v>
      </c>
      <c r="X222" s="138">
        <f>IFERROR(X195/EnCons!X16-1,"")</f>
        <v>6.1822590023112856E-3</v>
      </c>
      <c r="Y222" s="138">
        <f>IFERROR(Y195/EnCons!Y16-1,"")</f>
        <v>-7.3571547409753135E-3</v>
      </c>
      <c r="Z222" s="138">
        <f>IFERROR(Z195/EnCons!Z16-1,"")</f>
        <v>-2.4014547559042532E-3</v>
      </c>
      <c r="AA222" s="138">
        <f>IFERROR(AA195/EnCons!AA16-1,"")</f>
        <v>-1.0654084034463773E-3</v>
      </c>
      <c r="AB222" s="138">
        <f>IFERROR(AB195/EnCons!AB16-1,"")</f>
        <v>-6.6242098353472834E-3</v>
      </c>
      <c r="AC222" s="138">
        <f>IFERROR(AC195/EnCons!AC16-1,"")</f>
        <v>-3.3794334294697803E-3</v>
      </c>
      <c r="AD222" s="138">
        <f>IFERROR(AD195/EnCons!AD16-1,"")</f>
        <v>-1.5213130064005709E-3</v>
      </c>
      <c r="AE222" s="138">
        <f>IFERROR(AE195/EnCons!AE16-1,"")</f>
        <v>-4.5008788077316453E-4</v>
      </c>
      <c r="AF222" s="138">
        <f>IFERROR(AF195/EnCons!AF16-1,"")</f>
        <v>-6.7711645789358954E-4</v>
      </c>
      <c r="AG222" s="138">
        <f>IFERROR(AG195/EnCons!AG16-1,"")</f>
        <v>-3.4588117741004565E-3</v>
      </c>
      <c r="AH222" s="138">
        <f>IFERROR(AH195/EnCons!AH16-1,"")</f>
        <v>-5.0649454862299326E-3</v>
      </c>
      <c r="AI222" s="138">
        <f>IFERROR(AI195/EnCons!AI16-1,"")</f>
        <v>2.8253928742869583E-3</v>
      </c>
      <c r="AJ222" s="138">
        <f>IFERROR(AJ195/EnCons!AJ16-1,"")</f>
        <v>6.8567166353843412E-3</v>
      </c>
      <c r="AK222" s="138">
        <f>IFERROR(AK195/EnCons!AK16-1,"")</f>
        <v>-3.5763324894948489E-3</v>
      </c>
      <c r="AL222" s="138">
        <f>IFERROR(AL195/EnCons!AL16-1,"")</f>
        <v>6.8567166353843412E-3</v>
      </c>
      <c r="AM222" s="138">
        <f>IFERROR(AM195/EnCons!AM16-1,"")</f>
        <v>-3.5763324894948489E-3</v>
      </c>
      <c r="AN222" s="138">
        <f>IFERROR(AN195/EnCons!AN16-1,"")</f>
        <v>-3.576332489495071E-3</v>
      </c>
    </row>
    <row r="223" spans="1:40">
      <c r="A223" s="132" t="s">
        <v>45</v>
      </c>
      <c r="B223" s="132" t="s">
        <v>137</v>
      </c>
      <c r="C223" s="132" t="s">
        <v>79</v>
      </c>
      <c r="D223" s="138" t="str">
        <f>IFERROR(D196/EnCons!D17-1,"")</f>
        <v/>
      </c>
      <c r="E223" s="138" t="str">
        <f>IFERROR(E196/EnCons!E17-1,"")</f>
        <v/>
      </c>
      <c r="F223" s="138" t="str">
        <f>IFERROR(F196/EnCons!F17-1,"")</f>
        <v/>
      </c>
      <c r="G223" s="138">
        <f>IFERROR(G196/EnCons!G17-1,"")</f>
        <v>-1.1530011614767188E-2</v>
      </c>
      <c r="H223" s="138" t="str">
        <f>IFERROR(H196/EnCons!H17-1,"")</f>
        <v/>
      </c>
      <c r="I223" s="138" t="str">
        <f>IFERROR(I196/EnCons!I17-1,"")</f>
        <v/>
      </c>
      <c r="J223" s="138" t="str">
        <f>IFERROR(J196/EnCons!J17-1,"")</f>
        <v/>
      </c>
      <c r="K223" s="138" t="str">
        <f>IFERROR(K196/EnCons!K17-1,"")</f>
        <v/>
      </c>
      <c r="L223" s="138" t="str">
        <f>IFERROR(L196/EnCons!L17-1,"")</f>
        <v/>
      </c>
      <c r="M223" s="138" t="str">
        <f>IFERROR(M196/EnCons!M17-1,"")</f>
        <v/>
      </c>
      <c r="N223" s="138" t="str">
        <f>IFERROR(N196/EnCons!N17-1,"")</f>
        <v/>
      </c>
      <c r="O223" s="138" t="str">
        <f>IFERROR(O196/EnCons!O17-1,"")</f>
        <v/>
      </c>
      <c r="P223" s="138" t="str">
        <f>IFERROR(P196/EnCons!P17-1,"")</f>
        <v/>
      </c>
      <c r="Q223" s="138" t="str">
        <f>IFERROR(Q196/EnCons!Q17-1,"")</f>
        <v/>
      </c>
      <c r="R223" s="138" t="str">
        <f>IFERROR(R196/EnCons!R17-1,"")</f>
        <v/>
      </c>
      <c r="S223" s="138" t="str">
        <f>IFERROR(S196/EnCons!S17-1,"")</f>
        <v/>
      </c>
      <c r="T223" s="138" t="str">
        <f>IFERROR(T196/EnCons!T17-1,"")</f>
        <v/>
      </c>
      <c r="U223" s="138" t="str">
        <f>IFERROR(U196/EnCons!U17-1,"")</f>
        <v/>
      </c>
      <c r="V223" s="138" t="str">
        <f>IFERROR(V196/EnCons!V17-1,"")</f>
        <v/>
      </c>
      <c r="W223" s="138" t="str">
        <f>IFERROR(W196/EnCons!W17-1,"")</f>
        <v/>
      </c>
      <c r="X223" s="138" t="str">
        <f>IFERROR(X196/EnCons!X17-1,"")</f>
        <v/>
      </c>
      <c r="Y223" s="138" t="str">
        <f>IFERROR(Y196/EnCons!Y17-1,"")</f>
        <v/>
      </c>
      <c r="Z223" s="138" t="str">
        <f>IFERROR(Z196/EnCons!Z17-1,"")</f>
        <v/>
      </c>
      <c r="AA223" s="138" t="str">
        <f>IFERROR(AA196/EnCons!AA17-1,"")</f>
        <v/>
      </c>
      <c r="AB223" s="138" t="str">
        <f>IFERROR(AB196/EnCons!AB17-1,"")</f>
        <v/>
      </c>
      <c r="AC223" s="138" t="str">
        <f>IFERROR(AC196/EnCons!AC17-1,"")</f>
        <v/>
      </c>
      <c r="AD223" s="138" t="str">
        <f>IFERROR(AD196/EnCons!AD17-1,"")</f>
        <v/>
      </c>
      <c r="AE223" s="138" t="str">
        <f>IFERROR(AE196/EnCons!AE17-1,"")</f>
        <v/>
      </c>
      <c r="AF223" s="138">
        <f>IFERROR(AF196/EnCons!AF17-1,"")</f>
        <v>1.3660859903330547E-4</v>
      </c>
      <c r="AG223" s="138" t="str">
        <f>IFERROR(AG196/EnCons!AG17-1,"")</f>
        <v/>
      </c>
      <c r="AH223" s="138" t="str">
        <f>IFERROR(AH196/EnCons!AH17-1,"")</f>
        <v/>
      </c>
      <c r="AI223" s="138" t="str">
        <f>IFERROR(AI196/EnCons!AI17-1,"")</f>
        <v/>
      </c>
      <c r="AJ223" s="138" t="str">
        <f>IFERROR(AJ196/EnCons!AJ17-1,"")</f>
        <v/>
      </c>
      <c r="AK223" s="138" t="str">
        <f>IFERROR(AK196/EnCons!AK17-1,"")</f>
        <v/>
      </c>
      <c r="AL223" s="138" t="str">
        <f>IFERROR(AL196/EnCons!AL17-1,"")</f>
        <v/>
      </c>
      <c r="AM223" s="138" t="str">
        <f>IFERROR(AM196/EnCons!AM17-1,"")</f>
        <v/>
      </c>
      <c r="AN223" s="138" t="str">
        <f>IFERROR(AN196/EnCons!AN17-1,"")</f>
        <v/>
      </c>
    </row>
    <row r="224" spans="1:40">
      <c r="A224" s="132" t="s">
        <v>45</v>
      </c>
      <c r="B224" s="132" t="s">
        <v>137</v>
      </c>
      <c r="C224" s="132" t="s">
        <v>79</v>
      </c>
      <c r="D224" s="138">
        <f>IFERROR(D197/EnCons!D18-1,"")</f>
        <v>-1.9915236386665036E-3</v>
      </c>
      <c r="E224" s="138">
        <f>IFERROR(E197/EnCons!E18-1,"")</f>
        <v>-6.5505551778307636E-3</v>
      </c>
      <c r="F224" s="138">
        <f>IFERROR(F197/EnCons!F18-1,"")</f>
        <v>3.8476465914056845E-3</v>
      </c>
      <c r="G224" s="138">
        <f>IFERROR(G197/EnCons!G18-1,"")</f>
        <v>-1.0733724048914706E-3</v>
      </c>
      <c r="H224" s="138">
        <f>IFERROR(H197/EnCons!H18-1,"")</f>
        <v>2.7577450760252198E-4</v>
      </c>
      <c r="I224" s="138">
        <f>IFERROR(I197/EnCons!I18-1,"")</f>
        <v>7.6625003740222741E-3</v>
      </c>
      <c r="J224" s="138">
        <f>IFERROR(J197/EnCons!J18-1,"")</f>
        <v>-1.6263018174736965E-3</v>
      </c>
      <c r="K224" s="138">
        <f>IFERROR(K197/EnCons!K18-1,"")</f>
        <v>-2.358979804689576E-3</v>
      </c>
      <c r="L224" s="138">
        <f>IFERROR(L197/EnCons!L18-1,"")</f>
        <v>-5.0232265809754262E-3</v>
      </c>
      <c r="M224" s="138">
        <f>IFERROR(M197/EnCons!M18-1,"")</f>
        <v>7.2100155694632129E-4</v>
      </c>
      <c r="N224" s="138">
        <f>IFERROR(N197/EnCons!N18-1,"")</f>
        <v>5.0421303487091507E-5</v>
      </c>
      <c r="O224" s="138">
        <f>IFERROR(O197/EnCons!O18-1,"")</f>
        <v>-5.7344751846847286E-3</v>
      </c>
      <c r="P224" s="138">
        <f>IFERROR(P197/EnCons!P18-1,"")</f>
        <v>-7.8482586197359261E-4</v>
      </c>
      <c r="Q224" s="138">
        <f>IFERROR(Q197/EnCons!Q18-1,"")</f>
        <v>6.3194626085416594E-4</v>
      </c>
      <c r="R224" s="138">
        <f>IFERROR(R197/EnCons!R18-1,"")</f>
        <v>-2.4940750178691351E-3</v>
      </c>
      <c r="S224" s="138">
        <f>IFERROR(S197/EnCons!S18-1,"")</f>
        <v>3.9927795210554784E-3</v>
      </c>
      <c r="T224" s="138">
        <f>IFERROR(T197/EnCons!T18-1,"")</f>
        <v>2.767423971496985E-4</v>
      </c>
      <c r="U224" s="138">
        <f>IFERROR(U197/EnCons!U18-1,"")</f>
        <v>6.6491018659784462E-3</v>
      </c>
      <c r="V224" s="138">
        <f>IFERROR(V197/EnCons!V18-1,"")</f>
        <v>-8.8148363087079407E-3</v>
      </c>
      <c r="W224" s="138">
        <f>IFERROR(W197/EnCons!W18-1,"")</f>
        <v>2.0006132038967728E-3</v>
      </c>
      <c r="X224" s="138">
        <f>IFERROR(X197/EnCons!X18-1,"")</f>
        <v>2.5055551106232254E-3</v>
      </c>
      <c r="Y224" s="138">
        <f>IFERROR(Y197/EnCons!Y18-1,"")</f>
        <v>-1.356913950033567E-3</v>
      </c>
      <c r="Z224" s="138">
        <f>IFERROR(Z197/EnCons!Z18-1,"")</f>
        <v>-5.7534479871390598E-4</v>
      </c>
      <c r="AA224" s="138">
        <f>IFERROR(AA197/EnCons!AA18-1,"")</f>
        <v>1.2250990612379109E-3</v>
      </c>
      <c r="AB224" s="138">
        <f>IFERROR(AB197/EnCons!AB18-1,"")</f>
        <v>4.3820311495856856E-4</v>
      </c>
      <c r="AC224" s="138">
        <f>IFERROR(AC197/EnCons!AC18-1,"")</f>
        <v>9.4453745203937345E-4</v>
      </c>
      <c r="AD224" s="138">
        <f>IFERROR(AD197/EnCons!AD18-1,"")</f>
        <v>-3.6633395284837444E-3</v>
      </c>
      <c r="AE224" s="138">
        <f>IFERROR(AE197/EnCons!AE18-1,"")</f>
        <v>-3.3442871252442607E-3</v>
      </c>
      <c r="AF224" s="138">
        <f>IFERROR(AF197/EnCons!AF18-1,"")</f>
        <v>-8.2215521846762396E-3</v>
      </c>
      <c r="AG224" s="138">
        <f>IFERROR(AG197/EnCons!AG18-1,"")</f>
        <v>-1.4845492946369276E-4</v>
      </c>
      <c r="AH224" s="138">
        <f>IFERROR(AH197/EnCons!AH18-1,"")</f>
        <v>1.3352816401548395E-3</v>
      </c>
      <c r="AI224" s="138">
        <f>IFERROR(AI197/EnCons!AI18-1,"")</f>
        <v>7.0577687972490644E-3</v>
      </c>
      <c r="AJ224" s="138">
        <f>IFERROR(AJ197/EnCons!AJ18-1,"")</f>
        <v>-7.833784121517029E-4</v>
      </c>
      <c r="AK224" s="138">
        <f>IFERROR(AK197/EnCons!AK18-1,"")</f>
        <v>6.2557712561828183E-4</v>
      </c>
      <c r="AL224" s="138">
        <f>IFERROR(AL197/EnCons!AL18-1,"")</f>
        <v>-7.8337841215181392E-4</v>
      </c>
      <c r="AM224" s="138">
        <f>IFERROR(AM197/EnCons!AM18-1,"")</f>
        <v>6.2557712561850387E-4</v>
      </c>
      <c r="AN224" s="138">
        <f>IFERROR(AN197/EnCons!AN18-1,"")</f>
        <v>6.2557712561850387E-4</v>
      </c>
    </row>
    <row r="225" spans="1:40">
      <c r="A225" s="132" t="s">
        <v>45</v>
      </c>
      <c r="B225" s="132" t="s">
        <v>38</v>
      </c>
      <c r="C225" s="132" t="s">
        <v>79</v>
      </c>
      <c r="D225" s="138" t="str">
        <f>IFERROR(D198/EnCons!D19-1,"")</f>
        <v/>
      </c>
      <c r="E225" s="138">
        <f>IFERROR(E198/EnCons!E19-1,"")</f>
        <v>-2.3612882804882052E-3</v>
      </c>
      <c r="F225" s="138">
        <f>IFERROR(F198/EnCons!F19-1,"")</f>
        <v>-3.0572676170950164E-3</v>
      </c>
      <c r="G225" s="138" t="str">
        <f>IFERROR(G198/EnCons!G19-1,"")</f>
        <v/>
      </c>
      <c r="H225" s="138" t="str">
        <f>IFERROR(H198/EnCons!H19-1,"")</f>
        <v/>
      </c>
      <c r="I225" s="138" t="str">
        <f>IFERROR(I198/EnCons!I19-1,"")</f>
        <v/>
      </c>
      <c r="J225" s="138">
        <f>IFERROR(J198/EnCons!J19-1,"")</f>
        <v>3.5451646758573041E-3</v>
      </c>
      <c r="K225" s="138">
        <f>IFERROR(K198/EnCons!K19-1,"")</f>
        <v>-8.0642110433900571E-3</v>
      </c>
      <c r="L225" s="138" t="str">
        <f>IFERROR(L198/EnCons!L19-1,"")</f>
        <v/>
      </c>
      <c r="M225" s="138" t="str">
        <f>IFERROR(M198/EnCons!M19-1,"")</f>
        <v/>
      </c>
      <c r="N225" s="138" t="str">
        <f>IFERROR(N198/EnCons!N19-1,"")</f>
        <v/>
      </c>
      <c r="O225" s="138">
        <f>IFERROR(O198/EnCons!O19-1,"")</f>
        <v>1.2967095944013129E-2</v>
      </c>
      <c r="P225" s="138">
        <f>IFERROR(P198/EnCons!P19-1,"")</f>
        <v>-5.2287585576376028E-3</v>
      </c>
      <c r="Q225" s="138">
        <f>IFERROR(Q198/EnCons!Q19-1,"")</f>
        <v>-6.5920618320133295E-3</v>
      </c>
      <c r="R225" s="138">
        <f>IFERROR(R198/EnCons!R19-1,"")</f>
        <v>-1.2004370719979063E-3</v>
      </c>
      <c r="S225" s="138">
        <f>IFERROR(S198/EnCons!S19-1,"")</f>
        <v>-1.6469518009097128E-2</v>
      </c>
      <c r="T225" s="138" t="str">
        <f>IFERROR(T198/EnCons!T19-1,"")</f>
        <v/>
      </c>
      <c r="U225" s="138">
        <f>IFERROR(U198/EnCons!U19-1,"")</f>
        <v>-1.1403587502717638E-2</v>
      </c>
      <c r="V225" s="138" t="str">
        <f>IFERROR(V198/EnCons!V19-1,"")</f>
        <v/>
      </c>
      <c r="W225" s="138" t="str">
        <f>IFERROR(W198/EnCons!W19-1,"")</f>
        <v/>
      </c>
      <c r="X225" s="138">
        <f>IFERROR(X198/EnCons!X19-1,"")</f>
        <v>7.4614791187235241E-3</v>
      </c>
      <c r="Y225" s="138" t="str">
        <f>IFERROR(Y198/EnCons!Y19-1,"")</f>
        <v/>
      </c>
      <c r="Z225" s="138" t="str">
        <f>IFERROR(Z198/EnCons!Z19-1,"")</f>
        <v/>
      </c>
      <c r="AA225" s="138">
        <f>IFERROR(AA198/EnCons!AA19-1,"")</f>
        <v>4.6804689894837104E-3</v>
      </c>
      <c r="AB225" s="138" t="str">
        <f>IFERROR(AB198/EnCons!AB19-1,"")</f>
        <v/>
      </c>
      <c r="AC225" s="138">
        <f>IFERROR(AC198/EnCons!AC19-1,"")</f>
        <v>-1.0872443288741374E-2</v>
      </c>
      <c r="AD225" s="138">
        <f>IFERROR(AD198/EnCons!AD19-1,"")</f>
        <v>8.4525976125235935E-3</v>
      </c>
      <c r="AE225" s="138">
        <f>IFERROR(AE198/EnCons!AE19-1,"")</f>
        <v>-8.6585489667329041E-3</v>
      </c>
      <c r="AF225" s="138" t="str">
        <f>IFERROR(AF198/EnCons!AF19-1,"")</f>
        <v/>
      </c>
      <c r="AG225" s="138" t="str">
        <f>IFERROR(AG198/EnCons!AG19-1,"")</f>
        <v/>
      </c>
      <c r="AH225" s="138">
        <f>IFERROR(AH198/EnCons!AH19-1,"")</f>
        <v>-5.2280934592338069E-3</v>
      </c>
      <c r="AI225" s="138">
        <f>IFERROR(AI198/EnCons!AI19-1,"")</f>
        <v>-1.2930283705488543E-2</v>
      </c>
      <c r="AJ225" s="138" t="str">
        <f>IFERROR(AJ198/EnCons!AJ19-1,"")</f>
        <v/>
      </c>
      <c r="AK225" s="138" t="str">
        <f>IFERROR(AK198/EnCons!AK19-1,"")</f>
        <v/>
      </c>
      <c r="AL225" s="138" t="str">
        <f>IFERROR(AL198/EnCons!AL19-1,"")</f>
        <v/>
      </c>
      <c r="AM225" s="138">
        <f>IFERROR(AM198/EnCons!AM19-1,"")</f>
        <v>-6.5504907592449646E-3</v>
      </c>
      <c r="AN225" s="138">
        <f>IFERROR(AN198/EnCons!AN19-1,"")</f>
        <v>-6.5504907592448536E-3</v>
      </c>
    </row>
    <row r="226" spans="1:40">
      <c r="A226" s="132" t="s">
        <v>45</v>
      </c>
      <c r="B226" s="132" t="s">
        <v>137</v>
      </c>
      <c r="C226" s="132" t="s">
        <v>79</v>
      </c>
      <c r="D226" s="138" t="str">
        <f>IFERROR(D199/EnCons!D20-1,"")</f>
        <v/>
      </c>
      <c r="E226" s="138" t="str">
        <f>IFERROR(E199/EnCons!E20-1,"")</f>
        <v/>
      </c>
      <c r="F226" s="138" t="str">
        <f>IFERROR(F199/EnCons!F20-1,"")</f>
        <v/>
      </c>
      <c r="G226" s="138" t="str">
        <f>IFERROR(G199/EnCons!G20-1,"")</f>
        <v/>
      </c>
      <c r="H226" s="138" t="str">
        <f>IFERROR(H199/EnCons!H20-1,"")</f>
        <v/>
      </c>
      <c r="I226" s="138" t="str">
        <f>IFERROR(I199/EnCons!I20-1,"")</f>
        <v/>
      </c>
      <c r="J226" s="138" t="str">
        <f>IFERROR(J199/EnCons!J20-1,"")</f>
        <v/>
      </c>
      <c r="K226" s="138" t="str">
        <f>IFERROR(K199/EnCons!K20-1,"")</f>
        <v/>
      </c>
      <c r="L226" s="138" t="str">
        <f>IFERROR(L199/EnCons!L20-1,"")</f>
        <v/>
      </c>
      <c r="M226" s="138" t="str">
        <f>IFERROR(M199/EnCons!M20-1,"")</f>
        <v/>
      </c>
      <c r="N226" s="138" t="str">
        <f>IFERROR(N199/EnCons!N20-1,"")</f>
        <v/>
      </c>
      <c r="O226" s="138" t="str">
        <f>IFERROR(O199/EnCons!O20-1,"")</f>
        <v/>
      </c>
      <c r="P226" s="138" t="str">
        <f>IFERROR(P199/EnCons!P20-1,"")</f>
        <v/>
      </c>
      <c r="Q226" s="138" t="str">
        <f>IFERROR(Q199/EnCons!Q20-1,"")</f>
        <v/>
      </c>
      <c r="R226" s="138" t="str">
        <f>IFERROR(R199/EnCons!R20-1,"")</f>
        <v/>
      </c>
      <c r="S226" s="138" t="str">
        <f>IFERROR(S199/EnCons!S20-1,"")</f>
        <v/>
      </c>
      <c r="T226" s="138" t="str">
        <f>IFERROR(T199/EnCons!T20-1,"")</f>
        <v/>
      </c>
      <c r="U226" s="138" t="str">
        <f>IFERROR(U199/EnCons!U20-1,"")</f>
        <v/>
      </c>
      <c r="V226" s="138" t="str">
        <f>IFERROR(V199/EnCons!V20-1,"")</f>
        <v/>
      </c>
      <c r="W226" s="138" t="str">
        <f>IFERROR(W199/EnCons!W20-1,"")</f>
        <v/>
      </c>
      <c r="X226" s="138" t="str">
        <f>IFERROR(X199/EnCons!X20-1,"")</f>
        <v/>
      </c>
      <c r="Y226" s="138" t="str">
        <f>IFERROR(Y199/EnCons!Y20-1,"")</f>
        <v/>
      </c>
      <c r="Z226" s="138" t="str">
        <f>IFERROR(Z199/EnCons!Z20-1,"")</f>
        <v/>
      </c>
      <c r="AA226" s="138" t="str">
        <f>IFERROR(AA199/EnCons!AA20-1,"")</f>
        <v/>
      </c>
      <c r="AB226" s="138" t="str">
        <f>IFERROR(AB199/EnCons!AB20-1,"")</f>
        <v/>
      </c>
      <c r="AC226" s="138" t="str">
        <f>IFERROR(AC199/EnCons!AC20-1,"")</f>
        <v/>
      </c>
      <c r="AD226" s="138" t="str">
        <f>IFERROR(AD199/EnCons!AD20-1,"")</f>
        <v/>
      </c>
      <c r="AE226" s="138" t="str">
        <f>IFERROR(AE199/EnCons!AE20-1,"")</f>
        <v/>
      </c>
      <c r="AF226" s="138" t="str">
        <f>IFERROR(AF199/EnCons!AF20-1,"")</f>
        <v/>
      </c>
      <c r="AG226" s="138" t="str">
        <f>IFERROR(AG199/EnCons!AG20-1,"")</f>
        <v/>
      </c>
      <c r="AH226" s="138" t="str">
        <f>IFERROR(AH199/EnCons!AH20-1,"")</f>
        <v/>
      </c>
      <c r="AI226" s="138" t="str">
        <f>IFERROR(AI199/EnCons!AI20-1,"")</f>
        <v/>
      </c>
      <c r="AJ226" s="138" t="str">
        <f>IFERROR(AJ199/EnCons!AJ20-1,"")</f>
        <v/>
      </c>
      <c r="AK226" s="138" t="str">
        <f>IFERROR(AK199/EnCons!AK20-1,"")</f>
        <v/>
      </c>
      <c r="AL226" s="138" t="str">
        <f>IFERROR(AL199/EnCons!AL20-1,"")</f>
        <v/>
      </c>
      <c r="AM226" s="138" t="str">
        <f>IFERROR(AM199/EnCons!AM20-1,"")</f>
        <v/>
      </c>
      <c r="AN226" s="138" t="str">
        <f>IFERROR(AN199/EnCons!AN20-1,"")</f>
        <v/>
      </c>
    </row>
    <row r="227" spans="1:40">
      <c r="A227" s="131" t="s">
        <v>414</v>
      </c>
      <c r="B227" s="134" t="s">
        <v>50</v>
      </c>
      <c r="C227" s="131"/>
      <c r="D227" s="141" t="str">
        <f>IFERROR(D200/EnCons!D22-1,"")</f>
        <v/>
      </c>
      <c r="E227" s="141" t="str">
        <f>IFERROR(E200/EnCons!E22-1,"")</f>
        <v/>
      </c>
      <c r="F227" s="141" t="str">
        <f>IFERROR(F200/EnCons!F22-1,"")</f>
        <v/>
      </c>
      <c r="G227" s="141">
        <f>IFERROR(G200/EnCons!G22-1,"")</f>
        <v>-1.01459527504425E-2</v>
      </c>
      <c r="H227" s="141" t="str">
        <f>IFERROR(H200/EnCons!H22-1,"")</f>
        <v/>
      </c>
      <c r="I227" s="141" t="str">
        <f>IFERROR(I200/EnCons!I22-1,"")</f>
        <v/>
      </c>
      <c r="J227" s="141">
        <f>IFERROR(J200/EnCons!J22-1,"")</f>
        <v>-8.6875331844075143E-3</v>
      </c>
      <c r="K227" s="141" t="str">
        <f>IFERROR(K200/EnCons!K22-1,"")</f>
        <v/>
      </c>
      <c r="L227" s="141" t="str">
        <f>IFERROR(L200/EnCons!L22-1,"")</f>
        <v/>
      </c>
      <c r="M227" s="141" t="str">
        <f>IFERROR(M200/EnCons!M22-1,"")</f>
        <v/>
      </c>
      <c r="N227" s="141" t="str">
        <f>IFERROR(N200/EnCons!N22-1,"")</f>
        <v/>
      </c>
      <c r="O227" s="141" t="str">
        <f>IFERROR(O200/EnCons!O22-1,"")</f>
        <v/>
      </c>
      <c r="P227" s="141" t="str">
        <f>IFERROR(P200/EnCons!P22-1,"")</f>
        <v/>
      </c>
      <c r="Q227" s="141" t="str">
        <f>IFERROR(Q200/EnCons!Q22-1,"")</f>
        <v/>
      </c>
      <c r="R227" s="141" t="str">
        <f>IFERROR(R200/EnCons!R22-1,"")</f>
        <v/>
      </c>
      <c r="S227" s="141" t="str">
        <f>IFERROR(S200/EnCons!S22-1,"")</f>
        <v/>
      </c>
      <c r="T227" s="141" t="str">
        <f>IFERROR(T200/EnCons!T22-1,"")</f>
        <v/>
      </c>
      <c r="U227" s="141">
        <f>IFERROR(U200/EnCons!U22-1,"")</f>
        <v>2.4380774486734147E-3</v>
      </c>
      <c r="V227" s="141" t="str">
        <f>IFERROR(V200/EnCons!V22-1,"")</f>
        <v/>
      </c>
      <c r="W227" s="141" t="str">
        <f>IFERROR(W200/EnCons!W22-1,"")</f>
        <v/>
      </c>
      <c r="X227" s="141" t="str">
        <f>IFERROR(X200/EnCons!X22-1,"")</f>
        <v/>
      </c>
      <c r="Y227" s="141" t="str">
        <f>IFERROR(Y200/EnCons!Y22-1,"")</f>
        <v/>
      </c>
      <c r="Z227" s="141" t="str">
        <f>IFERROR(Z200/EnCons!Z22-1,"")</f>
        <v/>
      </c>
      <c r="AA227" s="141">
        <f>IFERROR(AA200/EnCons!AA22-1,"")</f>
        <v>-4.9623603864992982E-2</v>
      </c>
      <c r="AB227" s="141" t="str">
        <f>IFERROR(AB200/EnCons!AB22-1,"")</f>
        <v/>
      </c>
      <c r="AC227" s="141" t="str">
        <f>IFERROR(AC200/EnCons!AC22-1,"")</f>
        <v/>
      </c>
      <c r="AD227" s="141" t="str">
        <f>IFERROR(AD200/EnCons!AD22-1,"")</f>
        <v/>
      </c>
      <c r="AE227" s="141" t="str">
        <f>IFERROR(AE200/EnCons!AE22-1,"")</f>
        <v/>
      </c>
      <c r="AF227" s="141">
        <f>IFERROR(AF200/EnCons!AF22-1,"")</f>
        <v>-4.3248421651044477E-2</v>
      </c>
      <c r="AG227" s="141" t="str">
        <f>IFERROR(AG200/EnCons!AG22-1,"")</f>
        <v/>
      </c>
      <c r="AH227" s="141" t="str">
        <f>IFERROR(AH200/EnCons!AH22-1,"")</f>
        <v/>
      </c>
      <c r="AI227" s="141" t="str">
        <f>IFERROR(AI200/EnCons!AI22-1,"")</f>
        <v/>
      </c>
      <c r="AJ227" s="141" t="str">
        <f>IFERROR(AJ200/EnCons!AJ22-1,"")</f>
        <v/>
      </c>
      <c r="AK227" s="141" t="str">
        <f>IFERROR(AK200/EnCons!AK22-1,"")</f>
        <v/>
      </c>
      <c r="AL227" s="141" t="str">
        <f>IFERROR(AL200/EnCons!AL22-1,"")</f>
        <v/>
      </c>
      <c r="AM227" s="141">
        <f>IFERROR(AM200/EnCons!AM22-1,"")</f>
        <v>2.4354570723728042E-3</v>
      </c>
      <c r="AN227" s="141" t="str">
        <f>IFERROR(AN200/EnCons!AN22-1,"")</f>
        <v/>
      </c>
    </row>
    <row r="228" spans="1:40">
      <c r="A228" s="132" t="s">
        <v>414</v>
      </c>
      <c r="B228" s="135" t="s">
        <v>51</v>
      </c>
      <c r="C228" s="132"/>
      <c r="D228" s="139">
        <f>IFERROR(D201/EnCons!D23-1,"")</f>
        <v>-2.1916338993218654E-3</v>
      </c>
      <c r="E228" s="139">
        <f>IFERROR(E201/EnCons!E23-1,"")</f>
        <v>2.6406686557807202E-3</v>
      </c>
      <c r="F228" s="139">
        <f>IFERROR(F201/EnCons!F23-1,"")</f>
        <v>3.0835477107598042E-3</v>
      </c>
      <c r="G228" s="139">
        <f>IFERROR(G201/EnCons!G23-1,"")</f>
        <v>-4.0148379923032884E-4</v>
      </c>
      <c r="H228" s="139">
        <f>IFERROR(H201/EnCons!H23-1,"")</f>
        <v>-4.4671688515973695E-3</v>
      </c>
      <c r="I228" s="139">
        <f>IFERROR(I201/EnCons!I23-1,"")</f>
        <v>-2.7371400810908275E-3</v>
      </c>
      <c r="J228" s="139">
        <f>IFERROR(J201/EnCons!J23-1,"")</f>
        <v>1.7284940522888093E-4</v>
      </c>
      <c r="K228" s="139">
        <f>IFERROR(K201/EnCons!K23-1,"")</f>
        <v>1.0376988099927154E-3</v>
      </c>
      <c r="L228" s="139">
        <f>IFERROR(L201/EnCons!L23-1,"")</f>
        <v>1.0487572877508899E-3</v>
      </c>
      <c r="M228" s="139">
        <f>IFERROR(M201/EnCons!M23-1,"")</f>
        <v>2.6943204834590784E-3</v>
      </c>
      <c r="N228" s="139">
        <f>IFERROR(N201/EnCons!N23-1,"")</f>
        <v>1.2074501702290519E-3</v>
      </c>
      <c r="O228" s="139">
        <f>IFERROR(O201/EnCons!O23-1,"")</f>
        <v>1.0526845786058558E-3</v>
      </c>
      <c r="P228" s="139">
        <f>IFERROR(P201/EnCons!P23-1,"")</f>
        <v>-1.4800068999205607E-3</v>
      </c>
      <c r="Q228" s="139">
        <f>IFERROR(Q201/EnCons!Q23-1,"")</f>
        <v>-8.5690149554173978E-4</v>
      </c>
      <c r="R228" s="139">
        <f>IFERROR(R201/EnCons!R23-1,"")</f>
        <v>2.7794329478547652E-3</v>
      </c>
      <c r="S228" s="139">
        <f>IFERROR(S201/EnCons!S23-1,"")</f>
        <v>-5.6489319461017207E-4</v>
      </c>
      <c r="T228" s="139">
        <f>IFERROR(T201/EnCons!T23-1,"")</f>
        <v>3.3319624791525726E-3</v>
      </c>
      <c r="U228" s="139">
        <f>IFERROR(U201/EnCons!U23-1,"")</f>
        <v>2.836912606967168E-4</v>
      </c>
      <c r="V228" s="139">
        <f>IFERROR(V201/EnCons!V23-1,"")</f>
        <v>-6.5057912073788193E-3</v>
      </c>
      <c r="W228" s="139">
        <f>IFERROR(W201/EnCons!W23-1,"")</f>
        <v>1.6686169687705199E-3</v>
      </c>
      <c r="X228" s="139">
        <f>IFERROR(X201/EnCons!X23-1,"")</f>
        <v>2.8247217333789987E-3</v>
      </c>
      <c r="Y228" s="139">
        <f>IFERROR(Y201/EnCons!Y23-1,"")</f>
        <v>-3.8957257407158385E-3</v>
      </c>
      <c r="Z228" s="139">
        <f>IFERROR(Z201/EnCons!Z23-1,"")</f>
        <v>1.0506990854706189E-3</v>
      </c>
      <c r="AA228" s="139">
        <f>IFERROR(AA201/EnCons!AA23-1,"")</f>
        <v>-5.239630701207032E-4</v>
      </c>
      <c r="AB228" s="139">
        <f>IFERROR(AB201/EnCons!AB23-1,"")</f>
        <v>-4.2685435829676877E-3</v>
      </c>
      <c r="AC228" s="139">
        <f>IFERROR(AC201/EnCons!AC23-1,"")</f>
        <v>-3.3548589293084241E-3</v>
      </c>
      <c r="AD228" s="139">
        <f>IFERROR(AD201/EnCons!AD23-1,"")</f>
        <v>4.6676507538512269E-4</v>
      </c>
      <c r="AE228" s="139">
        <f>IFERROR(AE201/EnCons!AE23-1,"")</f>
        <v>2.3303511257715126E-3</v>
      </c>
      <c r="AF228" s="139">
        <f>IFERROR(AF201/EnCons!AF23-1,"")</f>
        <v>1.8911204989888741E-3</v>
      </c>
      <c r="AG228" s="139">
        <f>IFERROR(AG201/EnCons!AG23-1,"")</f>
        <v>-8.9821047838456458E-4</v>
      </c>
      <c r="AH228" s="139">
        <f>IFERROR(AH201/EnCons!AH23-1,"")</f>
        <v>-2.5688270934520752E-5</v>
      </c>
      <c r="AI228" s="139">
        <f>IFERROR(AI201/EnCons!AI23-1,"")</f>
        <v>-2.9927461687634382E-3</v>
      </c>
      <c r="AJ228" s="139">
        <f>IFERROR(AJ201/EnCons!AJ23-1,"")</f>
        <v>-1.4735627297493004E-3</v>
      </c>
      <c r="AK228" s="139">
        <f>IFERROR(AK201/EnCons!AK23-1,"")</f>
        <v>-8.6276409023777756E-4</v>
      </c>
      <c r="AL228" s="139">
        <f>IFERROR(AL201/EnCons!AL23-1,"")</f>
        <v>-1.4735627297494114E-3</v>
      </c>
      <c r="AM228" s="139">
        <f>IFERROR(AM201/EnCons!AM23-1,"")</f>
        <v>-8.6276409023766654E-4</v>
      </c>
      <c r="AN228" s="139">
        <f>IFERROR(AN201/EnCons!AN23-1,"")</f>
        <v>-8.6276409023777756E-4</v>
      </c>
    </row>
    <row r="229" spans="1:40">
      <c r="A229" s="132" t="s">
        <v>414</v>
      </c>
      <c r="B229" s="135" t="s">
        <v>63</v>
      </c>
      <c r="C229" s="132"/>
      <c r="D229" s="139">
        <f>IFERROR(D202/EnCons!D24-1,"")</f>
        <v>-1.8896838686247586E-3</v>
      </c>
      <c r="E229" s="139">
        <f>IFERROR(E202/EnCons!E24-1,"")</f>
        <v>-6.0860611712069135E-3</v>
      </c>
      <c r="F229" s="139">
        <f>IFERROR(F202/EnCons!F24-1,"")</f>
        <v>3.6312044945427946E-3</v>
      </c>
      <c r="G229" s="139">
        <f>IFERROR(G202/EnCons!G24-1,"")</f>
        <v>-1.0229183927910057E-3</v>
      </c>
      <c r="H229" s="139">
        <f>IFERROR(H202/EnCons!H24-1,"")</f>
        <v>2.6261728968446363E-4</v>
      </c>
      <c r="I229" s="139">
        <f>IFERROR(I202/EnCons!I24-1,"")</f>
        <v>9.0594356501862983E-3</v>
      </c>
      <c r="J229" s="139">
        <f>IFERROR(J202/EnCons!J24-1,"")</f>
        <v>-1.5719984621398453E-3</v>
      </c>
      <c r="K229" s="139">
        <f>IFERROR(K202/EnCons!K24-1,"")</f>
        <v>-2.1211910222213026E-3</v>
      </c>
      <c r="L229" s="139">
        <f>IFERROR(L202/EnCons!L24-1,"")</f>
        <v>-4.7652813542419237E-3</v>
      </c>
      <c r="M229" s="139">
        <f>IFERROR(M202/EnCons!M24-1,"")</f>
        <v>6.1886900819452251E-4</v>
      </c>
      <c r="N229" s="139">
        <f>IFERROR(N202/EnCons!N24-1,"")</f>
        <v>4.8656422378945408E-5</v>
      </c>
      <c r="O229" s="139">
        <f>IFERROR(O202/EnCons!O24-1,"")</f>
        <v>-4.8931897338527763E-3</v>
      </c>
      <c r="P229" s="139">
        <f>IFERROR(P202/EnCons!P24-1,"")</f>
        <v>-4.9479545998609709E-4</v>
      </c>
      <c r="Q229" s="139">
        <f>IFERROR(Q202/EnCons!Q24-1,"")</f>
        <v>5.7383986498860118E-4</v>
      </c>
      <c r="R229" s="139">
        <f>IFERROR(R202/EnCons!R24-1,"")</f>
        <v>-2.3257815329859044E-3</v>
      </c>
      <c r="S229" s="139">
        <f>IFERROR(S202/EnCons!S24-1,"")</f>
        <v>3.9088285133099809E-3</v>
      </c>
      <c r="T229" s="139">
        <f>IFERROR(T202/EnCons!T24-1,"")</f>
        <v>3.8377367144464269E-3</v>
      </c>
      <c r="U229" s="139">
        <f>IFERROR(U202/EnCons!U24-1,"")</f>
        <v>5.41362510796084E-3</v>
      </c>
      <c r="V229" s="139">
        <f>IFERROR(V202/EnCons!V24-1,"")</f>
        <v>-8.3096760698022631E-3</v>
      </c>
      <c r="W229" s="139">
        <f>IFERROR(W202/EnCons!W24-1,"")</f>
        <v>1.8510324792582189E-3</v>
      </c>
      <c r="X229" s="139">
        <f>IFERROR(X202/EnCons!X24-1,"")</f>
        <v>2.3018391406539607E-3</v>
      </c>
      <c r="Y229" s="139">
        <f>IFERROR(Y202/EnCons!Y24-1,"")</f>
        <v>-1.0510466017058517E-3</v>
      </c>
      <c r="Z229" s="139">
        <f>IFERROR(Z202/EnCons!Z24-1,"")</f>
        <v>-5.4460050971461005E-4</v>
      </c>
      <c r="AA229" s="139">
        <f>IFERROR(AA202/EnCons!AA24-1,"")</f>
        <v>1.2101564895713235E-2</v>
      </c>
      <c r="AB229" s="139">
        <f>IFERROR(AB202/EnCons!AB24-1,"")</f>
        <v>3.9549758406387525E-4</v>
      </c>
      <c r="AC229" s="139">
        <f>IFERROR(AC202/EnCons!AC24-1,"")</f>
        <v>4.734031826283025E-2</v>
      </c>
      <c r="AD229" s="139">
        <f>IFERROR(AD202/EnCons!AD24-1,"")</f>
        <v>1.2171787341499485E-3</v>
      </c>
      <c r="AE229" s="139">
        <f>IFERROR(AE202/EnCons!AE24-1,"")</f>
        <v>-2.9629780578868115E-3</v>
      </c>
      <c r="AF229" s="139">
        <f>IFERROR(AF202/EnCons!AF24-1,"")</f>
        <v>-2.9683038263834671E-3</v>
      </c>
      <c r="AG229" s="139">
        <f>IFERROR(AG202/EnCons!AG24-1,"")</f>
        <v>-1.3959012993136621E-4</v>
      </c>
      <c r="AH229" s="139">
        <f>IFERROR(AH202/EnCons!AH24-1,"")</f>
        <v>1.1771626467538265E-3</v>
      </c>
      <c r="AI229" s="139">
        <f>IFERROR(AI202/EnCons!AI24-1,"")</f>
        <v>7.0237898885538996E-3</v>
      </c>
      <c r="AJ229" s="139">
        <f>IFERROR(AJ202/EnCons!AJ24-1,"")</f>
        <v>-4.9388291156604591E-4</v>
      </c>
      <c r="AK229" s="139">
        <f>IFERROR(AK202/EnCons!AK24-1,"")</f>
        <v>5.6805636102619239E-4</v>
      </c>
      <c r="AL229" s="139">
        <f>IFERROR(AL202/EnCons!AL24-1,"")</f>
        <v>-4.9388291156582387E-4</v>
      </c>
      <c r="AM229" s="139">
        <f>IFERROR(AM202/EnCons!AM24-1,"")</f>
        <v>5.6805636102619239E-4</v>
      </c>
      <c r="AN229" s="139">
        <f>IFERROR(AN202/EnCons!AN24-1,"")</f>
        <v>5.6805636102619239E-4</v>
      </c>
    </row>
    <row r="230" spans="1:40">
      <c r="A230" s="132" t="s">
        <v>414</v>
      </c>
      <c r="B230" s="135" t="s">
        <v>38</v>
      </c>
      <c r="C230" s="132"/>
      <c r="D230" s="139" t="str">
        <f>IFERROR(D203/EnCons!D25-1,"")</f>
        <v/>
      </c>
      <c r="E230" s="139">
        <f>IFERROR(E203/EnCons!E25-1,"")</f>
        <v>-2.3612882804882052E-3</v>
      </c>
      <c r="F230" s="139">
        <f>IFERROR(F203/EnCons!F25-1,"")</f>
        <v>-3.0572676170950164E-3</v>
      </c>
      <c r="G230" s="139" t="str">
        <f>IFERROR(G203/EnCons!G25-1,"")</f>
        <v/>
      </c>
      <c r="H230" s="139" t="str">
        <f>IFERROR(H203/EnCons!H25-1,"")</f>
        <v/>
      </c>
      <c r="I230" s="139" t="str">
        <f>IFERROR(I203/EnCons!I25-1,"")</f>
        <v/>
      </c>
      <c r="J230" s="139">
        <f>IFERROR(J203/EnCons!J25-1,"")</f>
        <v>3.4410810185963037E-3</v>
      </c>
      <c r="K230" s="139">
        <f>IFERROR(K203/EnCons!K25-1,"")</f>
        <v>-3.1446165766738643E-3</v>
      </c>
      <c r="L230" s="139" t="str">
        <f>IFERROR(L203/EnCons!L25-1,"")</f>
        <v/>
      </c>
      <c r="M230" s="139" t="str">
        <f>IFERROR(M203/EnCons!M25-1,"")</f>
        <v/>
      </c>
      <c r="N230" s="139" t="str">
        <f>IFERROR(N203/EnCons!N25-1,"")</f>
        <v/>
      </c>
      <c r="O230" s="139">
        <f>IFERROR(O203/EnCons!O25-1,"")</f>
        <v>1.2967095944013129E-2</v>
      </c>
      <c r="P230" s="139">
        <f>IFERROR(P203/EnCons!P25-1,"")</f>
        <v>-5.2287585576376028E-3</v>
      </c>
      <c r="Q230" s="139">
        <f>IFERROR(Q203/EnCons!Q25-1,"")</f>
        <v>-6.5920618320133295E-3</v>
      </c>
      <c r="R230" s="139">
        <f>IFERROR(R203/EnCons!R25-1,"")</f>
        <v>-1.2004370719979063E-3</v>
      </c>
      <c r="S230" s="139">
        <f>IFERROR(S203/EnCons!S25-1,"")</f>
        <v>-1.6469518009097128E-2</v>
      </c>
      <c r="T230" s="139" t="str">
        <f>IFERROR(T203/EnCons!T25-1,"")</f>
        <v/>
      </c>
      <c r="U230" s="139">
        <f>IFERROR(U203/EnCons!U25-1,"")</f>
        <v>-1.1403587502717638E-2</v>
      </c>
      <c r="V230" s="139" t="str">
        <f>IFERROR(V203/EnCons!V25-1,"")</f>
        <v/>
      </c>
      <c r="W230" s="139" t="str">
        <f>IFERROR(W203/EnCons!W25-1,"")</f>
        <v/>
      </c>
      <c r="X230" s="139">
        <f>IFERROR(X203/EnCons!X25-1,"")</f>
        <v>7.207278265400241E-3</v>
      </c>
      <c r="Y230" s="139" t="str">
        <f>IFERROR(Y203/EnCons!Y25-1,"")</f>
        <v/>
      </c>
      <c r="Z230" s="139" t="str">
        <f>IFERROR(Z203/EnCons!Z25-1,"")</f>
        <v/>
      </c>
      <c r="AA230" s="139">
        <f>IFERROR(AA203/EnCons!AA25-1,"")</f>
        <v>4.3205393542700143E-3</v>
      </c>
      <c r="AB230" s="139" t="str">
        <f>IFERROR(AB203/EnCons!AB25-1,"")</f>
        <v/>
      </c>
      <c r="AC230" s="139">
        <f>IFERROR(AC203/EnCons!AC25-1,"")</f>
        <v>-1.0088426275679407E-2</v>
      </c>
      <c r="AD230" s="139">
        <f>IFERROR(AD203/EnCons!AD25-1,"")</f>
        <v>8.091411554438821E-3</v>
      </c>
      <c r="AE230" s="139">
        <f>IFERROR(AE203/EnCons!AE25-1,"")</f>
        <v>-8.6585489667329041E-3</v>
      </c>
      <c r="AF230" s="139" t="str">
        <f>IFERROR(AF203/EnCons!AF25-1,"")</f>
        <v/>
      </c>
      <c r="AG230" s="139" t="str">
        <f>IFERROR(AG203/EnCons!AG25-1,"")</f>
        <v/>
      </c>
      <c r="AH230" s="139">
        <f>IFERROR(AH203/EnCons!AH25-1,"")</f>
        <v>-5.2280934592338069E-3</v>
      </c>
      <c r="AI230" s="139">
        <f>IFERROR(AI203/EnCons!AI25-1,"")</f>
        <v>-2.8981618865290271E-3</v>
      </c>
      <c r="AJ230" s="139" t="str">
        <f>IFERROR(AJ203/EnCons!AJ25-1,"")</f>
        <v/>
      </c>
      <c r="AK230" s="139" t="str">
        <f>IFERROR(AK203/EnCons!AK25-1,"")</f>
        <v/>
      </c>
      <c r="AL230" s="139" t="str">
        <f>IFERROR(AL203/EnCons!AL25-1,"")</f>
        <v/>
      </c>
      <c r="AM230" s="139">
        <f>IFERROR(AM203/EnCons!AM25-1,"")</f>
        <v>-6.5504907592449646E-3</v>
      </c>
      <c r="AN230" s="139">
        <f>IFERROR(AN203/EnCons!AN25-1,"")</f>
        <v>-6.5504907592448536E-3</v>
      </c>
    </row>
    <row r="231" spans="1:40">
      <c r="A231" s="137" t="s">
        <v>414</v>
      </c>
      <c r="B231" s="137" t="s">
        <v>52</v>
      </c>
      <c r="C231" s="137"/>
      <c r="D231" s="140">
        <f>IFERROR(D204/EnCons!D26-1,"")</f>
        <v>-2.1191142064843627E-3</v>
      </c>
      <c r="E231" s="140">
        <f>IFERROR(E204/EnCons!E26-1,"")</f>
        <v>1.305423056148447E-3</v>
      </c>
      <c r="F231" s="140">
        <f>IFERROR(F204/EnCons!F26-1,"")</f>
        <v>2.2754590365583471E-3</v>
      </c>
      <c r="G231" s="140">
        <f>IFERROR(G204/EnCons!G26-1,"")</f>
        <v>-8.1157480246663027E-4</v>
      </c>
      <c r="H231" s="140">
        <f>IFERROR(H204/EnCons!H26-1,"")</f>
        <v>-1.9689039125363461E-3</v>
      </c>
      <c r="I231" s="140">
        <f>IFERROR(I204/EnCons!I26-1,"")</f>
        <v>1.3598198671926909E-3</v>
      </c>
      <c r="J231" s="140">
        <f>IFERROR(J204/EnCons!J26-1,"")</f>
        <v>-5.1601462254402541E-4</v>
      </c>
      <c r="K231" s="140">
        <f>IFERROR(K204/EnCons!K26-1,"")</f>
        <v>-1.8153771745887948E-4</v>
      </c>
      <c r="L231" s="140">
        <f>IFERROR(L204/EnCons!L26-1,"")</f>
        <v>-1.3786677193270425E-3</v>
      </c>
      <c r="M231" s="140">
        <f>IFERROR(M204/EnCons!M26-1,"")</f>
        <v>2.268099505521759E-3</v>
      </c>
      <c r="N231" s="140">
        <f>IFERROR(N204/EnCons!N26-1,"")</f>
        <v>7.4538467895979288E-4</v>
      </c>
      <c r="O231" s="140">
        <f>IFERROR(O204/EnCons!O26-1,"")</f>
        <v>-9.1036213528572496E-5</v>
      </c>
      <c r="P231" s="140">
        <f>IFERROR(P204/EnCons!P26-1,"")</f>
        <v>-9.2278823922353759E-4</v>
      </c>
      <c r="Q231" s="140">
        <f>IFERROR(Q204/EnCons!Q26-1,"")</f>
        <v>-5.3953580931309641E-4</v>
      </c>
      <c r="R231" s="140">
        <f>IFERROR(R204/EnCons!R26-1,"")</f>
        <v>9.4913734650226012E-4</v>
      </c>
      <c r="S231" s="140">
        <f>IFERROR(S204/EnCons!S26-1,"")</f>
        <v>1.2662767616749004E-3</v>
      </c>
      <c r="T231" s="140">
        <f>IFERROR(T204/EnCons!T26-1,"")</f>
        <v>3.6304352234159953E-3</v>
      </c>
      <c r="U231" s="140">
        <f>IFERROR(U204/EnCons!U26-1,"")</f>
        <v>1.3277854609183848E-3</v>
      </c>
      <c r="V231" s="140">
        <f>IFERROR(V204/EnCons!V26-1,"")</f>
        <v>-6.959358955335837E-3</v>
      </c>
      <c r="W231" s="140">
        <f>IFERROR(W204/EnCons!W26-1,"")</f>
        <v>1.7002846915445957E-3</v>
      </c>
      <c r="X231" s="140">
        <f>IFERROR(X204/EnCons!X26-1,"")</f>
        <v>2.7702629945434154E-3</v>
      </c>
      <c r="Y231" s="140">
        <f>IFERROR(Y204/EnCons!Y26-1,"")</f>
        <v>-2.9758046256016524E-3</v>
      </c>
      <c r="Z231" s="140">
        <f>IFERROR(Z204/EnCons!Z26-1,"")</f>
        <v>3.2367842316927131E-4</v>
      </c>
      <c r="AA231" s="140">
        <f>IFERROR(AA204/EnCons!AA26-1,"")</f>
        <v>4.4926013742483395E-3</v>
      </c>
      <c r="AB231" s="140">
        <f>IFERROR(AB204/EnCons!AB26-1,"")</f>
        <v>-2.6420493680683332E-3</v>
      </c>
      <c r="AC231" s="140">
        <f>IFERROR(AC204/EnCons!AC26-1,"")</f>
        <v>9.7137912778109126E-3</v>
      </c>
      <c r="AD231" s="140">
        <f>IFERROR(AD204/EnCons!AD26-1,"")</f>
        <v>6.8348477533408669E-4</v>
      </c>
      <c r="AE231" s="140">
        <f>IFERROR(AE204/EnCons!AE26-1,"")</f>
        <v>5.7947609384489951E-4</v>
      </c>
      <c r="AF231" s="140">
        <f>IFERROR(AF204/EnCons!AF26-1,"")</f>
        <v>-8.092464612516892E-4</v>
      </c>
      <c r="AG231" s="140">
        <f>IFERROR(AG204/EnCons!AG26-1,"")</f>
        <v>-6.3912258546783285E-4</v>
      </c>
      <c r="AH231" s="140">
        <f>IFERROR(AH204/EnCons!AH26-1,"")</f>
        <v>2.5598111388158706E-4</v>
      </c>
      <c r="AI231" s="140">
        <f>IFERROR(AI204/EnCons!AI26-1,"")</f>
        <v>1.1908850944941651E-3</v>
      </c>
      <c r="AJ231" s="140">
        <f>IFERROR(AJ204/EnCons!AJ26-1,"")</f>
        <v>-1.3041695101704276E-3</v>
      </c>
      <c r="AK231" s="140">
        <f>IFERROR(AK204/EnCons!AK26-1,"")</f>
        <v>-5.1069622286825656E-4</v>
      </c>
      <c r="AL231" s="140">
        <f>IFERROR(AL204/EnCons!AL26-1,"")</f>
        <v>-1.2115313642379055E-3</v>
      </c>
      <c r="AM231" s="140">
        <f>IFERROR(AM204/EnCons!AM26-1,"")</f>
        <v>-1.4887419647108269E-3</v>
      </c>
      <c r="AN231" s="140">
        <f>IFERROR(AN204/EnCons!AN26-1,"")</f>
        <v>-7.6212481053028469E-4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8"/>
  <sheetViews>
    <sheetView workbookViewId="0">
      <pane xSplit="3" ySplit="2" topLeftCell="D4" activePane="bottomRight" state="frozen"/>
      <selection pane="topRight" activeCell="D1" sqref="D1"/>
      <selection pane="bottomLeft" activeCell="A3" sqref="A3"/>
      <selection pane="bottomRight" activeCell="D39" sqref="D38:D39"/>
    </sheetView>
  </sheetViews>
  <sheetFormatPr defaultRowHeight="14.25"/>
  <cols>
    <col min="1" max="1" width="9.3984375" bestFit="1" customWidth="1"/>
    <col min="2" max="2" width="14" bestFit="1" customWidth="1"/>
    <col min="3" max="3" width="11.59765625" bestFit="1" customWidth="1"/>
    <col min="4" max="40" width="7.59765625" customWidth="1"/>
  </cols>
  <sheetData>
    <row r="1" spans="1:40">
      <c r="A1" s="16" t="s">
        <v>125</v>
      </c>
      <c r="B1" s="17"/>
    </row>
    <row r="2" spans="1:40">
      <c r="D2" s="37" t="str">
        <f>'000Veh'!G2</f>
        <v>AT</v>
      </c>
      <c r="E2" s="38" t="str">
        <f>'000Veh'!H2</f>
        <v>BE</v>
      </c>
      <c r="F2" s="38" t="str">
        <f>'000Veh'!I2</f>
        <v>BG</v>
      </c>
      <c r="G2" s="38" t="str">
        <f>'000Veh'!J2</f>
        <v>CH</v>
      </c>
      <c r="H2" s="38" t="str">
        <f>'000Veh'!K2</f>
        <v>CY</v>
      </c>
      <c r="I2" s="38" t="str">
        <f>'000Veh'!L2</f>
        <v>CZ</v>
      </c>
      <c r="J2" s="38" t="str">
        <f>'000Veh'!M2</f>
        <v>DE</v>
      </c>
      <c r="K2" s="38" t="str">
        <f>'000Veh'!N2</f>
        <v>DK</v>
      </c>
      <c r="L2" s="38" t="str">
        <f>'000Veh'!O2</f>
        <v>EE</v>
      </c>
      <c r="M2" s="38" t="str">
        <f>'000Veh'!P2</f>
        <v>ES</v>
      </c>
      <c r="N2" s="38" t="str">
        <f>'000Veh'!Q2</f>
        <v>FI</v>
      </c>
      <c r="O2" s="38" t="str">
        <f>'000Veh'!R2</f>
        <v>FR</v>
      </c>
      <c r="P2" s="38" t="str">
        <f>'000Veh'!S2</f>
        <v>EL</v>
      </c>
      <c r="Q2" s="38" t="str">
        <f>'000Veh'!T2</f>
        <v>HR</v>
      </c>
      <c r="R2" s="38" t="str">
        <f>'000Veh'!U2</f>
        <v>HU</v>
      </c>
      <c r="S2" s="38" t="str">
        <f>'000Veh'!V2</f>
        <v>IE</v>
      </c>
      <c r="T2" s="38" t="str">
        <f>'000Veh'!W2</f>
        <v>IS</v>
      </c>
      <c r="U2" s="38" t="str">
        <f>'000Veh'!X2</f>
        <v>IT</v>
      </c>
      <c r="V2" s="38" t="str">
        <f>'000Veh'!Y2</f>
        <v>LT</v>
      </c>
      <c r="W2" s="38" t="str">
        <f>'000Veh'!Z2</f>
        <v>LU</v>
      </c>
      <c r="X2" s="38" t="str">
        <f>'000Veh'!AA2</f>
        <v>LV</v>
      </c>
      <c r="Y2" s="38" t="str">
        <f>'000Veh'!AB2</f>
        <v>MK</v>
      </c>
      <c r="Z2" s="38" t="str">
        <f>'000Veh'!AC2</f>
        <v>MT</v>
      </c>
      <c r="AA2" s="38" t="str">
        <f>'000Veh'!AD2</f>
        <v>NL</v>
      </c>
      <c r="AB2" s="38" t="str">
        <f>'000Veh'!AE2</f>
        <v>NO</v>
      </c>
      <c r="AC2" s="38" t="str">
        <f>'000Veh'!AF2</f>
        <v>PL</v>
      </c>
      <c r="AD2" s="38" t="str">
        <f>'000Veh'!AG2</f>
        <v>PT</v>
      </c>
      <c r="AE2" s="38" t="str">
        <f>'000Veh'!AH2</f>
        <v>RO</v>
      </c>
      <c r="AF2" s="38" t="str">
        <f>'000Veh'!AI2</f>
        <v>SE</v>
      </c>
      <c r="AG2" s="38" t="str">
        <f>'000Veh'!AJ2</f>
        <v>SI</v>
      </c>
      <c r="AH2" s="38" t="str">
        <f>'000Veh'!AK2</f>
        <v>SK</v>
      </c>
      <c r="AI2" s="39" t="str">
        <f>'000Veh'!AL2</f>
        <v>UK</v>
      </c>
      <c r="AJ2" s="38" t="s">
        <v>127</v>
      </c>
      <c r="AK2" s="38" t="s">
        <v>128</v>
      </c>
      <c r="AL2" s="38" t="s">
        <v>129</v>
      </c>
      <c r="AM2" s="38" t="s">
        <v>130</v>
      </c>
      <c r="AN2" s="39" t="s">
        <v>131</v>
      </c>
    </row>
    <row r="3" spans="1:40">
      <c r="A3" s="28" t="str">
        <f>VLOOKUP(C3,'000Veh'!$A$31:$B$37,2,FALSE)</f>
        <v>GAS</v>
      </c>
      <c r="B3" s="29" t="s">
        <v>34</v>
      </c>
      <c r="C3" s="30" t="s">
        <v>35</v>
      </c>
      <c r="D3" s="18" t="str">
        <f>IFERROR('000Veh'!G4*kmPerVeh!G5/mvkmPerTJ!G5/10^6,"")</f>
        <v/>
      </c>
      <c r="E3" s="19" t="str">
        <f>IFERROR('000Veh'!H4*kmPerVeh!H5/mvkmPerTJ!H5/10^6,"")</f>
        <v/>
      </c>
      <c r="F3" s="19" t="str">
        <f>IFERROR('000Veh'!I4*kmPerVeh!I5/mvkmPerTJ!I5/10^6,"")</f>
        <v/>
      </c>
      <c r="G3" s="19">
        <f>IFERROR('000Veh'!J4*kmPerVeh!J5/mvkmPerTJ!J5/10^6,"")</f>
        <v>0.27593328445510013</v>
      </c>
      <c r="H3" s="19" t="str">
        <f>IFERROR('000Veh'!K4*kmPerVeh!K5/mvkmPerTJ!K5/10^6,"")</f>
        <v/>
      </c>
      <c r="I3" s="19" t="str">
        <f>IFERROR('000Veh'!L4*kmPerVeh!L5/mvkmPerTJ!L5/10^6,"")</f>
        <v/>
      </c>
      <c r="J3" s="19">
        <f>IFERROR('000Veh'!M4*kmPerVeh!M5/mvkmPerTJ!M5/10^6,"")</f>
        <v>2.1157231817599991</v>
      </c>
      <c r="K3" s="19" t="str">
        <f>IFERROR('000Veh'!N4*kmPerVeh!N5/mvkmPerTJ!N5/10^6,"")</f>
        <v/>
      </c>
      <c r="L3" s="19" t="str">
        <f>IFERROR('000Veh'!O4*kmPerVeh!O5/mvkmPerTJ!O5/10^6,"")</f>
        <v/>
      </c>
      <c r="M3" s="19" t="str">
        <f>IFERROR('000Veh'!P4*kmPerVeh!P5/mvkmPerTJ!P5/10^6,"")</f>
        <v/>
      </c>
      <c r="N3" s="19" t="str">
        <f>IFERROR('000Veh'!Q4*kmPerVeh!Q5/mvkmPerTJ!Q5/10^6,"")</f>
        <v/>
      </c>
      <c r="O3" s="19" t="str">
        <f>IFERROR('000Veh'!R4*kmPerVeh!R5/mvkmPerTJ!R5/10^6,"")</f>
        <v/>
      </c>
      <c r="P3" s="19" t="str">
        <f>IFERROR('000Veh'!S4*kmPerVeh!S5/mvkmPerTJ!S5/10^6,"")</f>
        <v/>
      </c>
      <c r="Q3" s="19" t="str">
        <f>IFERROR('000Veh'!T4*kmPerVeh!T5/mvkmPerTJ!T5/10^6,"")</f>
        <v/>
      </c>
      <c r="R3" s="19" t="str">
        <f>IFERROR('000Veh'!U4*kmPerVeh!U5/mvkmPerTJ!U5/10^6,"")</f>
        <v/>
      </c>
      <c r="S3" s="19" t="str">
        <f>IFERROR('000Veh'!V4*kmPerVeh!V5/mvkmPerTJ!V5/10^6,"")</f>
        <v/>
      </c>
      <c r="T3" s="19" t="str">
        <f>IFERROR('000Veh'!W4*kmPerVeh!W5/mvkmPerTJ!W5/10^6,"")</f>
        <v/>
      </c>
      <c r="U3" s="19">
        <f>IFERROR('000Veh'!X4*kmPerVeh!X5/mvkmPerTJ!X5/10^6,"")</f>
        <v>2.2401303682599982</v>
      </c>
      <c r="V3" s="19" t="str">
        <f>IFERROR('000Veh'!Y4*kmPerVeh!Y5/mvkmPerTJ!Y5/10^6,"")</f>
        <v/>
      </c>
      <c r="W3" s="19" t="str">
        <f>IFERROR('000Veh'!Z4*kmPerVeh!Z5/mvkmPerTJ!Z5/10^6,"")</f>
        <v/>
      </c>
      <c r="X3" s="19" t="str">
        <f>IFERROR('000Veh'!AA4*kmPerVeh!AA5/mvkmPerTJ!AA5/10^6,"")</f>
        <v/>
      </c>
      <c r="Y3" s="19" t="str">
        <f>IFERROR('000Veh'!AB4*kmPerVeh!AB5/mvkmPerTJ!AB5/10^6,"")</f>
        <v/>
      </c>
      <c r="Z3" s="19" t="str">
        <f>IFERROR('000Veh'!AC4*kmPerVeh!AC5/mvkmPerTJ!AC5/10^6,"")</f>
        <v/>
      </c>
      <c r="AA3" s="19">
        <f>IFERROR('000Veh'!AD4*kmPerVeh!AD5/mvkmPerTJ!AD5/10^6,"")</f>
        <v>0.36938442998519977</v>
      </c>
      <c r="AB3" s="19" t="str">
        <f>IFERROR('000Veh'!AE4*kmPerVeh!AE5/mvkmPerTJ!AE5/10^6,"")</f>
        <v/>
      </c>
      <c r="AC3" s="19" t="str">
        <f>IFERROR('000Veh'!AF4*kmPerVeh!AF5/mvkmPerTJ!AF5/10^6,"")</f>
        <v/>
      </c>
      <c r="AD3" s="19" t="str">
        <f>IFERROR('000Veh'!AG4*kmPerVeh!AG5/mvkmPerTJ!AG5/10^6,"")</f>
        <v/>
      </c>
      <c r="AE3" s="19" t="str">
        <f>IFERROR('000Veh'!AH4*kmPerVeh!AH5/mvkmPerTJ!AH5/10^6,"")</f>
        <v/>
      </c>
      <c r="AF3" s="19">
        <f>IFERROR('000Veh'!AI4*kmPerVeh!AI5/mvkmPerTJ!AI5/10^6,"")</f>
        <v>0.95249026765000178</v>
      </c>
      <c r="AG3" s="19" t="str">
        <f>IFERROR('000Veh'!AJ4*kmPerVeh!AJ5/mvkmPerTJ!AJ5/10^6,"")</f>
        <v/>
      </c>
      <c r="AH3" s="19" t="str">
        <f>IFERROR('000Veh'!AK4*kmPerVeh!AK5/mvkmPerTJ!AK5/10^6,"")</f>
        <v/>
      </c>
      <c r="AI3" s="20" t="str">
        <f>IFERROR('000Veh'!AL4*kmPerVeh!AL5/mvkmPerTJ!AL5/10^6,"")</f>
        <v/>
      </c>
      <c r="AJ3" s="40"/>
      <c r="AK3" s="41"/>
      <c r="AL3" s="41"/>
      <c r="AM3" s="42">
        <f>IFERROR(AM$22*$U3/SUM($U$3,$U$9,$U$15),0)</f>
        <v>2.4332076881044388E-2</v>
      </c>
      <c r="AN3" s="43"/>
    </row>
    <row r="4" spans="1:40">
      <c r="A4" s="31" t="str">
        <f>VLOOKUP(C4,'000Veh'!$A$31:$B$37,2,FALSE)</f>
        <v>DST</v>
      </c>
      <c r="B4" s="32" t="s">
        <v>34</v>
      </c>
      <c r="C4" s="33" t="s">
        <v>36</v>
      </c>
      <c r="D4" s="21">
        <f>IFERROR('000Veh'!G5*kmPerVeh!G6/mvkmPerTJ!G6/10^6,"")</f>
        <v>13.442428957139981</v>
      </c>
      <c r="E4" s="22">
        <f>IFERROR('000Veh'!H5*kmPerVeh!H6/mvkmPerTJ!H6/10^6,"")</f>
        <v>12.170907602086803</v>
      </c>
      <c r="F4" s="22">
        <f>IFERROR('000Veh'!I5*kmPerVeh!I6/mvkmPerTJ!I6/10^6,"")</f>
        <v>7.8725993039000128</v>
      </c>
      <c r="G4" s="22">
        <f>IFERROR('000Veh'!J5*kmPerVeh!J6/mvkmPerTJ!J6/10^6,"")</f>
        <v>4.5685663478599938</v>
      </c>
      <c r="H4" s="22">
        <f>IFERROR('000Veh'!K5*kmPerVeh!K6/mvkmPerTJ!K6/10^6,"")</f>
        <v>2.5076513772999998</v>
      </c>
      <c r="I4" s="22">
        <f>IFERROR('000Veh'!L5*kmPerVeh!L6/mvkmPerTJ!L6/10^6,"")</f>
        <v>8.4876455890970064</v>
      </c>
      <c r="J4" s="22">
        <f>IFERROR('000Veh'!M5*kmPerVeh!M6/mvkmPerTJ!M6/10^6,"")</f>
        <v>43.441988071830032</v>
      </c>
      <c r="K4" s="22">
        <f>IFERROR('000Veh'!N5*kmPerVeh!N6/mvkmPerTJ!N6/10^6,"")</f>
        <v>9.0358847668400095</v>
      </c>
      <c r="L4" s="22">
        <f>IFERROR('000Veh'!O5*kmPerVeh!O6/mvkmPerTJ!O6/10^6,"")</f>
        <v>1.4929559660115006</v>
      </c>
      <c r="M4" s="22">
        <f>IFERROR('000Veh'!P5*kmPerVeh!P6/mvkmPerTJ!P6/10^6,"")</f>
        <v>39.029346549590045</v>
      </c>
      <c r="N4" s="22">
        <f>IFERROR('000Veh'!Q5*kmPerVeh!Q6/mvkmPerTJ!Q6/10^6,"")</f>
        <v>9.0517519302591065</v>
      </c>
      <c r="O4" s="22">
        <f>IFERROR('000Veh'!R5*kmPerVeh!R6/mvkmPerTJ!R6/10^6,"")</f>
        <v>43.665188967999988</v>
      </c>
      <c r="P4" s="22">
        <f>IFERROR('000Veh'!S5*kmPerVeh!S6/mvkmPerTJ!S6/10^6,"")</f>
        <v>23.146814240240047</v>
      </c>
      <c r="Q4" s="22">
        <f>IFERROR('000Veh'!T5*kmPerVeh!T6/mvkmPerTJ!T6/10^6,"")</f>
        <v>4.2811407265999968</v>
      </c>
      <c r="R4" s="22">
        <f>IFERROR('000Veh'!U5*kmPerVeh!U6/mvkmPerTJ!U6/10^6,"")</f>
        <v>10.951852156939996</v>
      </c>
      <c r="S4" s="22">
        <f>IFERROR('000Veh'!V5*kmPerVeh!V6/mvkmPerTJ!V6/10^6,"")</f>
        <v>5.3139469182560211</v>
      </c>
      <c r="T4" s="22">
        <f>IFERROR('000Veh'!W5*kmPerVeh!W6/mvkmPerTJ!W6/10^6,"")</f>
        <v>0.90626452259999923</v>
      </c>
      <c r="U4" s="22">
        <f>IFERROR('000Veh'!X5*kmPerVeh!X6/mvkmPerTJ!X6/10^6,"")</f>
        <v>44.46063206685136</v>
      </c>
      <c r="V4" s="22">
        <f>IFERROR('000Veh'!Y5*kmPerVeh!Y6/mvkmPerTJ!Y6/10^6,"")</f>
        <v>4.9643865352599974</v>
      </c>
      <c r="W4" s="22">
        <f>IFERROR('000Veh'!Z5*kmPerVeh!Z6/mvkmPerTJ!Z6/10^6,"")</f>
        <v>3.7227280101999964</v>
      </c>
      <c r="X4" s="22">
        <f>IFERROR('000Veh'!AA5*kmPerVeh!AA6/mvkmPerTJ!AA6/10^6,"")</f>
        <v>3.423601541090902</v>
      </c>
      <c r="Y4" s="22">
        <f>IFERROR('000Veh'!AB5*kmPerVeh!AB6/mvkmPerTJ!AB6/10^6,"")</f>
        <v>0.5381892258400014</v>
      </c>
      <c r="Z4" s="22">
        <f>IFERROR('000Veh'!AC5*kmPerVeh!AC6/mvkmPerTJ!AC6/10^6,"")</f>
        <v>0.26538093103999971</v>
      </c>
      <c r="AA4" s="22">
        <f>IFERROR('000Veh'!AD5*kmPerVeh!AD6/mvkmPerTJ!AD6/10^6,"")</f>
        <v>7.7211445756000048</v>
      </c>
      <c r="AB4" s="22">
        <f>IFERROR('000Veh'!AE5*kmPerVeh!AE6/mvkmPerTJ!AE6/10^6,"")</f>
        <v>10.223110187500014</v>
      </c>
      <c r="AC4" s="22">
        <f>IFERROR('000Veh'!AF5*kmPerVeh!AF6/mvkmPerTJ!AF6/10^6,"")</f>
        <v>37.842502823999972</v>
      </c>
      <c r="AD4" s="22">
        <f>IFERROR('000Veh'!AG5*kmPerVeh!AG6/mvkmPerTJ!AG6/10^6,"")</f>
        <v>6.0328013845399875</v>
      </c>
      <c r="AE4" s="22">
        <f>IFERROR('000Veh'!AH5*kmPerVeh!AH6/mvkmPerTJ!AH6/10^6,"")</f>
        <v>10.115195863392005</v>
      </c>
      <c r="AF4" s="22">
        <f>IFERROR('000Veh'!AI5*kmPerVeh!AI6/mvkmPerTJ!AI6/10^6,"")</f>
        <v>14.824073895857966</v>
      </c>
      <c r="AG4" s="22">
        <f>IFERROR('000Veh'!AJ5*kmPerVeh!AJ6/mvkmPerTJ!AJ6/10^6,"")</f>
        <v>1.7768624326209994</v>
      </c>
      <c r="AH4" s="22">
        <f>IFERROR('000Veh'!AK5*kmPerVeh!AK6/mvkmPerTJ!AK6/10^6,"")</f>
        <v>6.9843568566274357</v>
      </c>
      <c r="AI4" s="23">
        <f>IFERROR('000Veh'!AL5*kmPerVeh!AL6/mvkmPerTJ!AL6/10^6,"")</f>
        <v>164.58572726840006</v>
      </c>
      <c r="AJ4" s="44">
        <f>AJ$23*$P4/SUM($P$4,$P$7,$P$10,$P$16)</f>
        <v>5.2645787286366339</v>
      </c>
      <c r="AK4" s="42">
        <f>AK$23*$Q4/SUM($Q$4,$Q$7,$Q$10,$Q$16)</f>
        <v>3.1986778753644907</v>
      </c>
      <c r="AL4" s="42">
        <f>AL$23*$P4/SUM($P$4,$P$7,$P$10,$P$16)</f>
        <v>1.4757727598373414</v>
      </c>
      <c r="AM4" s="42">
        <f>AM$23*$Q4/SUM($Q$4,$Q$7,$Q$10,$Q$16)</f>
        <v>3.9747601312824674</v>
      </c>
      <c r="AN4" s="45">
        <f>AN$23*$Q4/SUM($Q$4,$Q$7,$Q$10,$Q$16)</f>
        <v>0.86743765189590627</v>
      </c>
    </row>
    <row r="5" spans="1:40">
      <c r="A5" s="31" t="str">
        <f>VLOOKUP(C5,'000Veh'!$A$31:$B$37,2,FALSE)</f>
        <v>GSLSP95</v>
      </c>
      <c r="B5" s="32" t="s">
        <v>34</v>
      </c>
      <c r="C5" s="33" t="s">
        <v>37</v>
      </c>
      <c r="D5" s="21" t="str">
        <f>IFERROR('000Veh'!G6*kmPerVeh!G7/mvkmPerTJ!G7/10^6,"")</f>
        <v/>
      </c>
      <c r="E5" s="22" t="str">
        <f>IFERROR('000Veh'!H6*kmPerVeh!H7/mvkmPerTJ!H7/10^6,"")</f>
        <v/>
      </c>
      <c r="F5" s="22" t="str">
        <f>IFERROR('000Veh'!I6*kmPerVeh!I7/mvkmPerTJ!I7/10^6,"")</f>
        <v/>
      </c>
      <c r="G5" s="22" t="str">
        <f>IFERROR('000Veh'!J6*kmPerVeh!J7/mvkmPerTJ!J7/10^6,"")</f>
        <v/>
      </c>
      <c r="H5" s="22" t="str">
        <f>IFERROR('000Veh'!K6*kmPerVeh!K7/mvkmPerTJ!K7/10^6,"")</f>
        <v/>
      </c>
      <c r="I5" s="22">
        <f>IFERROR('000Veh'!L6*kmPerVeh!L7/mvkmPerTJ!L7/10^6,"")</f>
        <v>0.78615762077400009</v>
      </c>
      <c r="J5" s="22" t="str">
        <f>IFERROR('000Veh'!M6*kmPerVeh!M7/mvkmPerTJ!M7/10^6,"")</f>
        <v/>
      </c>
      <c r="K5" s="22">
        <f>IFERROR('000Veh'!N6*kmPerVeh!N7/mvkmPerTJ!N7/10^6,"")</f>
        <v>0.12523020124996651</v>
      </c>
      <c r="L5" s="22" t="str">
        <f>IFERROR('000Veh'!O6*kmPerVeh!O7/mvkmPerTJ!O7/10^6,"")</f>
        <v/>
      </c>
      <c r="M5" s="22" t="str">
        <f>IFERROR('000Veh'!P6*kmPerVeh!P7/mvkmPerTJ!P7/10^6,"")</f>
        <v/>
      </c>
      <c r="N5" s="22" t="str">
        <f>IFERROR('000Veh'!Q6*kmPerVeh!Q7/mvkmPerTJ!Q7/10^6,"")</f>
        <v/>
      </c>
      <c r="O5" s="22" t="str">
        <f>IFERROR('000Veh'!R6*kmPerVeh!R7/mvkmPerTJ!R7/10^6,"")</f>
        <v/>
      </c>
      <c r="P5" s="22" t="str">
        <f>IFERROR('000Veh'!S6*kmPerVeh!S7/mvkmPerTJ!S7/10^6,"")</f>
        <v/>
      </c>
      <c r="Q5" s="22" t="str">
        <f>IFERROR('000Veh'!T6*kmPerVeh!T7/mvkmPerTJ!T7/10^6,"")</f>
        <v/>
      </c>
      <c r="R5" s="22" t="str">
        <f>IFERROR('000Veh'!U6*kmPerVeh!U7/mvkmPerTJ!U7/10^6,"")</f>
        <v/>
      </c>
      <c r="S5" s="22" t="str">
        <f>IFERROR('000Veh'!V6*kmPerVeh!V7/mvkmPerTJ!V7/10^6,"")</f>
        <v/>
      </c>
      <c r="T5" s="22">
        <f>IFERROR('000Veh'!W6*kmPerVeh!W7/mvkmPerTJ!W7/10^6,"")</f>
        <v>6.4105370851900031E-2</v>
      </c>
      <c r="U5" s="22" t="str">
        <f>IFERROR('000Veh'!X6*kmPerVeh!X7/mvkmPerTJ!X7/10^6,"")</f>
        <v/>
      </c>
      <c r="V5" s="22" t="str">
        <f>IFERROR('000Veh'!Y6*kmPerVeh!Y7/mvkmPerTJ!Y7/10^6,"")</f>
        <v/>
      </c>
      <c r="W5" s="22" t="str">
        <f>IFERROR('000Veh'!Z6*kmPerVeh!Z7/mvkmPerTJ!Z7/10^6,"")</f>
        <v/>
      </c>
      <c r="X5" s="22" t="str">
        <f>IFERROR('000Veh'!AA6*kmPerVeh!AA7/mvkmPerTJ!AA7/10^6,"")</f>
        <v/>
      </c>
      <c r="Y5" s="22">
        <f>IFERROR('000Veh'!AB6*kmPerVeh!AB7/mvkmPerTJ!AB7/10^6,"")</f>
        <v>3.7396587609999997E-2</v>
      </c>
      <c r="Z5" s="22" t="str">
        <f>IFERROR('000Veh'!AC6*kmPerVeh!AC7/mvkmPerTJ!AC7/10^6,"")</f>
        <v/>
      </c>
      <c r="AA5" s="22">
        <f>IFERROR('000Veh'!AD6*kmPerVeh!AD7/mvkmPerTJ!AD7/10^6,"")</f>
        <v>1.5801539501860036E-2</v>
      </c>
      <c r="AB5" s="22" t="str">
        <f>IFERROR('000Veh'!AE6*kmPerVeh!AE7/mvkmPerTJ!AE7/10^6,"")</f>
        <v/>
      </c>
      <c r="AC5" s="22">
        <f>IFERROR('000Veh'!AF6*kmPerVeh!AF7/mvkmPerTJ!AF7/10^6,"")</f>
        <v>0.8727988435999996</v>
      </c>
      <c r="AD5" s="22">
        <f>IFERROR('000Veh'!AG6*kmPerVeh!AG7/mvkmPerTJ!AG7/10^6,"")</f>
        <v>2.4492222245210012E-3</v>
      </c>
      <c r="AE5" s="22" t="str">
        <f>IFERROR('000Veh'!AH6*kmPerVeh!AH7/mvkmPerTJ!AH7/10^6,"")</f>
        <v/>
      </c>
      <c r="AF5" s="22" t="str">
        <f>IFERROR('000Veh'!AI6*kmPerVeh!AI7/mvkmPerTJ!AI7/10^6,"")</f>
        <v/>
      </c>
      <c r="AG5" s="22" t="str">
        <f>IFERROR('000Veh'!AJ6*kmPerVeh!AJ7/mvkmPerTJ!AJ7/10^6,"")</f>
        <v/>
      </c>
      <c r="AH5" s="22" t="str">
        <f>IFERROR('000Veh'!AK6*kmPerVeh!AK7/mvkmPerTJ!AK7/10^6,"")</f>
        <v/>
      </c>
      <c r="AI5" s="23">
        <f>IFERROR('000Veh'!AL6*kmPerVeh!AL7/mvkmPerTJ!AL7/10^6,"")</f>
        <v>4.9995050951199973</v>
      </c>
      <c r="AJ5" s="44">
        <f>IFERROR(AJ$24*$P5/SUM($P$5,$P$8,$P$11,$P$13:$P$14,$P$18),0)</f>
        <v>0</v>
      </c>
      <c r="AK5" s="42">
        <f>IFERROR(AK$24*$Q5/SUM($Q$5,$Q$8,$Q$11,$Q$13:$Q$14,$Q$18),0)</f>
        <v>0</v>
      </c>
      <c r="AL5" s="42">
        <f>IFERROR(AL$24*$P5/SUM($P$5,$P$8,$P$11,$P$13:$P$14,$P$18),0)</f>
        <v>0</v>
      </c>
      <c r="AM5" s="42">
        <f>IFERROR(AM$24*$Q5/SUM($Q$5,$Q$8,$Q$11,$Q$13:$Q$14,$Q$18),0)</f>
        <v>0</v>
      </c>
      <c r="AN5" s="45">
        <f>IFERROR(AN$24*$Q5/SUM($Q$5,$Q$8,$Q$11,$Q$13:$Q$14,$Q$18),0)</f>
        <v>0</v>
      </c>
    </row>
    <row r="6" spans="1:40">
      <c r="A6" s="31" t="str">
        <f>VLOOKUP(C6,'000Veh'!$A$31:$B$37,2,FALSE)</f>
        <v>LPG</v>
      </c>
      <c r="B6" s="32" t="s">
        <v>34</v>
      </c>
      <c r="C6" s="33" t="s">
        <v>38</v>
      </c>
      <c r="D6" s="21" t="str">
        <f>IFERROR('000Veh'!G7*kmPerVeh!G8/mvkmPerTJ!G8/10^6,"")</f>
        <v/>
      </c>
      <c r="E6" s="22" t="str">
        <f>IFERROR('000Veh'!H7*kmPerVeh!H8/mvkmPerTJ!H8/10^6,"")</f>
        <v/>
      </c>
      <c r="F6" s="22" t="str">
        <f>IFERROR('000Veh'!I7*kmPerVeh!I8/mvkmPerTJ!I8/10^6,"")</f>
        <v/>
      </c>
      <c r="G6" s="22" t="str">
        <f>IFERROR('000Veh'!J7*kmPerVeh!J8/mvkmPerTJ!J8/10^6,"")</f>
        <v/>
      </c>
      <c r="H6" s="22" t="str">
        <f>IFERROR('000Veh'!K7*kmPerVeh!K8/mvkmPerTJ!K8/10^6,"")</f>
        <v/>
      </c>
      <c r="I6" s="22" t="str">
        <f>IFERROR('000Veh'!L7*kmPerVeh!L8/mvkmPerTJ!L8/10^6,"")</f>
        <v/>
      </c>
      <c r="J6" s="22" t="str">
        <f>IFERROR('000Veh'!M7*kmPerVeh!M8/mvkmPerTJ!M8/10^6,"")</f>
        <v/>
      </c>
      <c r="K6" s="22" t="str">
        <f>IFERROR('000Veh'!N7*kmPerVeh!N8/mvkmPerTJ!N8/10^6,"")</f>
        <v/>
      </c>
      <c r="L6" s="22" t="str">
        <f>IFERROR('000Veh'!O7*kmPerVeh!O8/mvkmPerTJ!O8/10^6,"")</f>
        <v/>
      </c>
      <c r="M6" s="22" t="str">
        <f>IFERROR('000Veh'!P7*kmPerVeh!P8/mvkmPerTJ!P8/10^6,"")</f>
        <v/>
      </c>
      <c r="N6" s="22" t="str">
        <f>IFERROR('000Veh'!Q7*kmPerVeh!Q8/mvkmPerTJ!Q8/10^6,"")</f>
        <v/>
      </c>
      <c r="O6" s="22" t="str">
        <f>IFERROR('000Veh'!R7*kmPerVeh!R8/mvkmPerTJ!R8/10^6,"")</f>
        <v/>
      </c>
      <c r="P6" s="22" t="str">
        <f>IFERROR('000Veh'!S7*kmPerVeh!S8/mvkmPerTJ!S8/10^6,"")</f>
        <v/>
      </c>
      <c r="Q6" s="22" t="str">
        <f>IFERROR('000Veh'!T7*kmPerVeh!T8/mvkmPerTJ!T8/10^6,"")</f>
        <v/>
      </c>
      <c r="R6" s="22" t="str">
        <f>IFERROR('000Veh'!U7*kmPerVeh!U8/mvkmPerTJ!U8/10^6,"")</f>
        <v/>
      </c>
      <c r="S6" s="22" t="str">
        <f>IFERROR('000Veh'!V7*kmPerVeh!V8/mvkmPerTJ!V8/10^6,"")</f>
        <v/>
      </c>
      <c r="T6" s="22" t="str">
        <f>IFERROR('000Veh'!W7*kmPerVeh!W8/mvkmPerTJ!W8/10^6,"")</f>
        <v/>
      </c>
      <c r="U6" s="22" t="str">
        <f>IFERROR('000Veh'!X7*kmPerVeh!X8/mvkmPerTJ!X8/10^6,"")</f>
        <v/>
      </c>
      <c r="V6" s="22" t="str">
        <f>IFERROR('000Veh'!Y7*kmPerVeh!Y8/mvkmPerTJ!Y8/10^6,"")</f>
        <v/>
      </c>
      <c r="W6" s="22" t="str">
        <f>IFERROR('000Veh'!Z7*kmPerVeh!Z8/mvkmPerTJ!Z8/10^6,"")</f>
        <v/>
      </c>
      <c r="X6" s="22">
        <f>IFERROR('000Veh'!AA7*kmPerVeh!AA8/mvkmPerTJ!AA8/10^6,"")</f>
        <v>6.4841965336439938E-3</v>
      </c>
      <c r="Y6" s="22" t="str">
        <f>IFERROR('000Veh'!AB7*kmPerVeh!AB8/mvkmPerTJ!AB8/10^6,"")</f>
        <v/>
      </c>
      <c r="Z6" s="22" t="str">
        <f>IFERROR('000Veh'!AC7*kmPerVeh!AC8/mvkmPerTJ!AC8/10^6,"")</f>
        <v/>
      </c>
      <c r="AA6" s="22">
        <f>IFERROR('000Veh'!AD7*kmPerVeh!AD8/mvkmPerTJ!AD8/10^6,"")</f>
        <v>4.616174986574445E-2</v>
      </c>
      <c r="AB6" s="22" t="str">
        <f>IFERROR('000Veh'!AE7*kmPerVeh!AE8/mvkmPerTJ!AE8/10^6,"")</f>
        <v/>
      </c>
      <c r="AC6" s="22">
        <f>IFERROR('000Veh'!AF7*kmPerVeh!AF8/mvkmPerTJ!AF8/10^6,"")</f>
        <v>0.27609437530930031</v>
      </c>
      <c r="AD6" s="22">
        <f>IFERROR('000Veh'!AG7*kmPerVeh!AG8/mvkmPerTJ!AG8/10^6,"")</f>
        <v>1.5066080370299978E-3</v>
      </c>
      <c r="AE6" s="22" t="str">
        <f>IFERROR('000Veh'!AH7*kmPerVeh!AH8/mvkmPerTJ!AH8/10^6,"")</f>
        <v/>
      </c>
      <c r="AF6" s="22" t="str">
        <f>IFERROR('000Veh'!AI7*kmPerVeh!AI8/mvkmPerTJ!AI8/10^6,"")</f>
        <v/>
      </c>
      <c r="AG6" s="22" t="str">
        <f>IFERROR('000Veh'!AJ7*kmPerVeh!AJ8/mvkmPerTJ!AJ8/10^6,"")</f>
        <v/>
      </c>
      <c r="AH6" s="22" t="str">
        <f>IFERROR('000Veh'!AK7*kmPerVeh!AK8/mvkmPerTJ!AK8/10^6,"")</f>
        <v/>
      </c>
      <c r="AI6" s="23">
        <f>IFERROR('000Veh'!AL7*kmPerVeh!AL8/mvkmPerTJ!AL8/10^6,"")</f>
        <v>0.46312881581484766</v>
      </c>
      <c r="AJ6" s="46"/>
      <c r="AK6" s="42"/>
      <c r="AL6" s="42"/>
      <c r="AM6" s="42">
        <f>IFERROR(AM$25*$Q6/SUM($Q$6,$Q$12,$Q$19),0)</f>
        <v>0</v>
      </c>
      <c r="AN6" s="45">
        <f>IFERROR(AN$25*$Q6/SUM($Q$6,$Q$12,$Q$19),0)</f>
        <v>0</v>
      </c>
    </row>
    <row r="7" spans="1:40">
      <c r="A7" s="31" t="str">
        <f>VLOOKUP(C7,'000Veh'!$A$31:$B$37,2,FALSE)</f>
        <v>DST</v>
      </c>
      <c r="B7" s="32" t="s">
        <v>39</v>
      </c>
      <c r="C7" s="33" t="s">
        <v>36</v>
      </c>
      <c r="D7" s="21">
        <f>IFERROR('000Veh'!G8*kmPerVeh!G9/mvkmPerTJ!G9/10^6,"")</f>
        <v>36.271691977745697</v>
      </c>
      <c r="E7" s="22">
        <f>IFERROR('000Veh'!H8*kmPerVeh!H9/mvkmPerTJ!H9/10^6,"")</f>
        <v>99.669521430821419</v>
      </c>
      <c r="F7" s="22">
        <f>IFERROR('000Veh'!I8*kmPerVeh!I9/mvkmPerTJ!I9/10^6,"")</f>
        <v>19.98718573439993</v>
      </c>
      <c r="G7" s="22">
        <f>IFERROR('000Veh'!J8*kmPerVeh!J9/mvkmPerTJ!J9/10^6,"")</f>
        <v>34.924250086600523</v>
      </c>
      <c r="H7" s="22">
        <f>IFERROR('000Veh'!K8*kmPerVeh!K9/mvkmPerTJ!K9/10^6,"")</f>
        <v>3.4800881310189786</v>
      </c>
      <c r="I7" s="22">
        <f>IFERROR('000Veh'!L8*kmPerVeh!L9/mvkmPerTJ!L9/10^6,"")</f>
        <v>63.682895984916499</v>
      </c>
      <c r="J7" s="22">
        <f>IFERROR('000Veh'!M8*kmPerVeh!M9/mvkmPerTJ!M9/10^6,"")</f>
        <v>458.69661833893036</v>
      </c>
      <c r="K7" s="22">
        <f>IFERROR('000Veh'!N8*kmPerVeh!N9/mvkmPerTJ!N9/10^6,"")</f>
        <v>34.367284402812331</v>
      </c>
      <c r="L7" s="22">
        <f>IFERROR('000Veh'!O8*kmPerVeh!O9/mvkmPerTJ!O9/10^6,"")</f>
        <v>7.0407342038417413</v>
      </c>
      <c r="M7" s="22">
        <f>IFERROR('000Veh'!P8*kmPerVeh!P9/mvkmPerTJ!P9/10^6,"")</f>
        <v>438.92054137550548</v>
      </c>
      <c r="N7" s="22">
        <f>IFERROR('000Veh'!Q8*kmPerVeh!Q9/mvkmPerTJ!Q9/10^6,"")</f>
        <v>42.132752881091903</v>
      </c>
      <c r="O7" s="22">
        <f>IFERROR('000Veh'!R8*kmPerVeh!R9/mvkmPerTJ!R9/10^6,"")</f>
        <v>345.83016594525571</v>
      </c>
      <c r="P7" s="22">
        <f>IFERROR('000Veh'!S8*kmPerVeh!S9/mvkmPerTJ!S9/10^6,"")</f>
        <v>61.371182813015324</v>
      </c>
      <c r="Q7" s="22">
        <f>IFERROR('000Veh'!T8*kmPerVeh!T9/mvkmPerTJ!T9/10^6,"")</f>
        <v>9.7295659328500417</v>
      </c>
      <c r="R7" s="22">
        <f>IFERROR('000Veh'!U8*kmPerVeh!U9/mvkmPerTJ!U9/10^6,"")</f>
        <v>37.71092017871333</v>
      </c>
      <c r="S7" s="22">
        <f>IFERROR('000Veh'!V8*kmPerVeh!V9/mvkmPerTJ!V9/10^6,"")</f>
        <v>9.6752563614135649</v>
      </c>
      <c r="T7" s="22">
        <f>IFERROR('000Veh'!W8*kmPerVeh!W9/mvkmPerTJ!W9/10^6,"")</f>
        <v>1.4516276553704024</v>
      </c>
      <c r="U7" s="22">
        <f>IFERROR('000Veh'!X8*kmPerVeh!X9/mvkmPerTJ!X9/10^6,"")</f>
        <v>287.52609387919227</v>
      </c>
      <c r="V7" s="22">
        <f>IFERROR('000Veh'!Y8*kmPerVeh!Y9/mvkmPerTJ!Y9/10^6,"")</f>
        <v>17.664428590185899</v>
      </c>
      <c r="W7" s="22">
        <f>IFERROR('000Veh'!Z8*kmPerVeh!Z9/mvkmPerTJ!Z9/10^6,"")</f>
        <v>21.761745131842684</v>
      </c>
      <c r="X7" s="22">
        <f>IFERROR('000Veh'!AA8*kmPerVeh!AA9/mvkmPerTJ!AA9/10^6,"")</f>
        <v>12.395526941015</v>
      </c>
      <c r="Y7" s="22">
        <f>IFERROR('000Veh'!AB8*kmPerVeh!AB9/mvkmPerTJ!AB9/10^6,"")</f>
        <v>5.0474154225040255</v>
      </c>
      <c r="Z7" s="22">
        <f>IFERROR('000Veh'!AC8*kmPerVeh!AC9/mvkmPerTJ!AC9/10^6,"")</f>
        <v>2.6769852852800016</v>
      </c>
      <c r="AA7" s="22">
        <f>IFERROR('000Veh'!AD8*kmPerVeh!AD9/mvkmPerTJ!AD9/10^6,"")</f>
        <v>88.274593174602387</v>
      </c>
      <c r="AB7" s="22">
        <f>IFERROR('000Veh'!AE8*kmPerVeh!AE9/mvkmPerTJ!AE9/10^6,"")</f>
        <v>18.219639713409141</v>
      </c>
      <c r="AC7" s="22">
        <f>IFERROR('000Veh'!AF8*kmPerVeh!AF9/mvkmPerTJ!AF9/10^6,"")</f>
        <v>229.78717642670017</v>
      </c>
      <c r="AD7" s="22">
        <f>IFERROR('000Veh'!AG8*kmPerVeh!AG9/mvkmPerTJ!AG9/10^6,"")</f>
        <v>30.058417227777987</v>
      </c>
      <c r="AE7" s="22">
        <f>IFERROR('000Veh'!AH8*kmPerVeh!AH9/mvkmPerTJ!AH9/10^6,"")</f>
        <v>62.236417146593546</v>
      </c>
      <c r="AF7" s="22">
        <f>IFERROR('000Veh'!AI8*kmPerVeh!AI9/mvkmPerTJ!AI9/10^6,"")</f>
        <v>34.049597328279589</v>
      </c>
      <c r="AG7" s="22">
        <f>IFERROR('000Veh'!AJ8*kmPerVeh!AJ9/mvkmPerTJ!AJ9/10^6,"")</f>
        <v>19.087269194551837</v>
      </c>
      <c r="AH7" s="22">
        <f>IFERROR('000Veh'!AK8*kmPerVeh!AK9/mvkmPerTJ!AK9/10^6,"")</f>
        <v>36.304829448956916</v>
      </c>
      <c r="AI7" s="23">
        <f>IFERROR('000Veh'!AL8*kmPerVeh!AL9/mvkmPerTJ!AL9/10^6,"")</f>
        <v>254.78142560265798</v>
      </c>
      <c r="AJ7" s="44">
        <f>AJ$23*$P7/SUM($P$4,$P$7,$P$10,$P$16)</f>
        <v>13.958440251660306</v>
      </c>
      <c r="AK7" s="42">
        <f>AK$23*$Q7/SUM($Q$4,$Q$7,$Q$10,$Q$16)</f>
        <v>7.269498779364775</v>
      </c>
      <c r="AL7" s="42">
        <f>AL$23*$P7/SUM($P$4,$P$7,$P$10,$P$16)</f>
        <v>3.9128460139016683</v>
      </c>
      <c r="AM7" s="42">
        <f>AM$23*$Q7/SUM($Q$4,$Q$7,$Q$10,$Q$16)</f>
        <v>9.033267821422351</v>
      </c>
      <c r="AN7" s="45">
        <f>AN$23*$Q7/SUM($Q$4,$Q$7,$Q$10,$Q$16)</f>
        <v>1.971388554064321</v>
      </c>
    </row>
    <row r="8" spans="1:40">
      <c r="A8" s="31" t="str">
        <f>VLOOKUP(C8,'000Veh'!$A$31:$B$37,2,FALSE)</f>
        <v>GSLSP95</v>
      </c>
      <c r="B8" s="32" t="s">
        <v>39</v>
      </c>
      <c r="C8" s="33" t="s">
        <v>37</v>
      </c>
      <c r="D8" s="21" t="str">
        <f>IFERROR('000Veh'!G9*kmPerVeh!G10/mvkmPerTJ!G10/10^6,"")</f>
        <v/>
      </c>
      <c r="E8" s="22" t="str">
        <f>IFERROR('000Veh'!H9*kmPerVeh!H10/mvkmPerTJ!H10/10^6,"")</f>
        <v/>
      </c>
      <c r="F8" s="22">
        <f>IFERROR('000Veh'!I9*kmPerVeh!I10/mvkmPerTJ!I10/10^6,"")</f>
        <v>4.0285767380000065E-3</v>
      </c>
      <c r="G8" s="22" t="str">
        <f>IFERROR('000Veh'!J9*kmPerVeh!J10/mvkmPerTJ!J10/10^6,"")</f>
        <v/>
      </c>
      <c r="H8" s="22">
        <f>IFERROR('000Veh'!K9*kmPerVeh!K10/mvkmPerTJ!K10/10^6,"")</f>
        <v>1.7240534901499995E-2</v>
      </c>
      <c r="I8" s="22">
        <f>IFERROR('000Veh'!L9*kmPerVeh!L10/mvkmPerTJ!L10/10^6,"")</f>
        <v>0.32609975358142029</v>
      </c>
      <c r="J8" s="22" t="str">
        <f>IFERROR('000Veh'!M9*kmPerVeh!M10/mvkmPerTJ!M10/10^6,"")</f>
        <v/>
      </c>
      <c r="K8" s="22">
        <f>IFERROR('000Veh'!N9*kmPerVeh!N10/mvkmPerTJ!N10/10^6,"")</f>
        <v>4.5626872890719976E-2</v>
      </c>
      <c r="L8" s="22">
        <f>IFERROR('000Veh'!O9*kmPerVeh!O10/mvkmPerTJ!O10/10^6,"")</f>
        <v>0.10075978884573926</v>
      </c>
      <c r="M8" s="22">
        <f>IFERROR('000Veh'!P9*kmPerVeh!P10/mvkmPerTJ!P10/10^6,"")</f>
        <v>0.98535196261659941</v>
      </c>
      <c r="N8" s="22">
        <f>IFERROR('000Veh'!Q9*kmPerVeh!Q10/mvkmPerTJ!Q10/10^6,"")</f>
        <v>0.34005840602999959</v>
      </c>
      <c r="O8" s="22">
        <f>IFERROR('000Veh'!R9*kmPerVeh!R10/mvkmPerTJ!R10/10^6,"")</f>
        <v>0.65284048365065839</v>
      </c>
      <c r="P8" s="22">
        <f>IFERROR('000Veh'!S9*kmPerVeh!S10/mvkmPerTJ!S10/10^6,"")</f>
        <v>1.0817971169000014</v>
      </c>
      <c r="Q8" s="22">
        <f>IFERROR('000Veh'!T9*kmPerVeh!T10/mvkmPerTJ!T10/10^6,"")</f>
        <v>5.1483102972000032E-2</v>
      </c>
      <c r="R8" s="22">
        <f>IFERROR('000Veh'!U9*kmPerVeh!U10/mvkmPerTJ!U10/10^6,"")</f>
        <v>0.14985872063222949</v>
      </c>
      <c r="S8" s="22">
        <f>IFERROR('000Veh'!V9*kmPerVeh!V10/mvkmPerTJ!V10/10^6,"")</f>
        <v>8.6520594147680048E-3</v>
      </c>
      <c r="T8" s="22">
        <f>IFERROR('000Veh'!W9*kmPerVeh!W10/mvkmPerTJ!W10/10^6,"")</f>
        <v>0.11315366967220031</v>
      </c>
      <c r="U8" s="22">
        <f>IFERROR('000Veh'!X9*kmPerVeh!X10/mvkmPerTJ!X10/10^6,"")</f>
        <v>4.6700465168099906E-2</v>
      </c>
      <c r="V8" s="22">
        <f>IFERROR('000Veh'!Y9*kmPerVeh!Y10/mvkmPerTJ!Y10/10^6,"")</f>
        <v>0.36861743450400086</v>
      </c>
      <c r="W8" s="22">
        <f>IFERROR('000Veh'!Z9*kmPerVeh!Z10/mvkmPerTJ!Z10/10^6,"")</f>
        <v>2.4231400219079102E-2</v>
      </c>
      <c r="X8" s="22">
        <f>IFERROR('000Veh'!AA9*kmPerVeh!AA10/mvkmPerTJ!AA10/10^6,"")</f>
        <v>0.63717813349683905</v>
      </c>
      <c r="Y8" s="22">
        <f>IFERROR('000Veh'!AB9*kmPerVeh!AB10/mvkmPerTJ!AB10/10^6,"")</f>
        <v>1.1981086347199986E-3</v>
      </c>
      <c r="Z8" s="22" t="str">
        <f>IFERROR('000Veh'!AC9*kmPerVeh!AC10/mvkmPerTJ!AC10/10^6,"")</f>
        <v/>
      </c>
      <c r="AA8" s="22">
        <f>IFERROR('000Veh'!AD9*kmPerVeh!AD10/mvkmPerTJ!AD10/10^6,"")</f>
        <v>0.42467921261900027</v>
      </c>
      <c r="AB8" s="22">
        <f>IFERROR('000Veh'!AE9*kmPerVeh!AE10/mvkmPerTJ!AE10/10^6,"")</f>
        <v>0.90380390841000235</v>
      </c>
      <c r="AC8" s="22">
        <f>IFERROR('000Veh'!AF9*kmPerVeh!AF10/mvkmPerTJ!AF10/10^6,"")</f>
        <v>18.335842243000005</v>
      </c>
      <c r="AD8" s="22" t="str">
        <f>IFERROR('000Veh'!AG9*kmPerVeh!AG10/mvkmPerTJ!AG10/10^6,"")</f>
        <v/>
      </c>
      <c r="AE8" s="22">
        <f>IFERROR('000Veh'!AH9*kmPerVeh!AH10/mvkmPerTJ!AH10/10^6,"")</f>
        <v>0.12840156069808012</v>
      </c>
      <c r="AF8" s="22">
        <f>IFERROR('000Veh'!AI9*kmPerVeh!AI10/mvkmPerTJ!AI10/10^6,"")</f>
        <v>0.10486175163899998</v>
      </c>
      <c r="AG8" s="22">
        <f>IFERROR('000Veh'!AJ9*kmPerVeh!AJ10/mvkmPerTJ!AJ10/10^6,"")</f>
        <v>4.8426425325999939E-3</v>
      </c>
      <c r="AH8" s="22" t="str">
        <f>IFERROR('000Veh'!AK9*kmPerVeh!AK10/mvkmPerTJ!AK10/10^6,"")</f>
        <v/>
      </c>
      <c r="AI8" s="23">
        <f>IFERROR('000Veh'!AL9*kmPerVeh!AL10/mvkmPerTJ!AL10/10^6,"")</f>
        <v>0.36592191386599915</v>
      </c>
      <c r="AJ8" s="44">
        <f>IFERROR(AJ$24*$P8/SUM($P$5,$P$8,$P$11,$P$13:$P$14,$P$18),0)</f>
        <v>3.4626052449247935E-2</v>
      </c>
      <c r="AK8" s="42">
        <f>IFERROR(AK$24*$Q8/SUM($Q$5,$Q$8,$Q$11,$Q$13:$Q$14,$Q$18),0)</f>
        <v>2.082833478986465E-2</v>
      </c>
      <c r="AL8" s="42">
        <f>IFERROR(AL$24*$P8/SUM($P$5,$P$8,$P$11,$P$13:$P$14,$P$18),0)</f>
        <v>1.6952861286089253E-2</v>
      </c>
      <c r="AM8" s="42">
        <f>IFERROR(AM$24*$Q8/SUM($Q$5,$Q$8,$Q$11,$Q$13:$Q$14,$Q$18),0)</f>
        <v>3.7700961447029564E-2</v>
      </c>
      <c r="AN8" s="45">
        <f>IFERROR(AN$24*$Q8/SUM($Q$5,$Q$8,$Q$11,$Q$13:$Q$14,$Q$18),0)</f>
        <v>5.6658993381099448E-3</v>
      </c>
    </row>
    <row r="9" spans="1:40">
      <c r="A9" s="31" t="str">
        <f>VLOOKUP(C9,'000Veh'!$A$31:$B$37,2,FALSE)</f>
        <v>GAS</v>
      </c>
      <c r="B9" s="32" t="s">
        <v>40</v>
      </c>
      <c r="C9" s="33" t="s">
        <v>41</v>
      </c>
      <c r="D9" s="21" t="str">
        <f>IFERROR('000Veh'!G10*kmPerVeh!G11/mvkmPerTJ!G11/10^6,"")</f>
        <v/>
      </c>
      <c r="E9" s="22" t="str">
        <f>IFERROR('000Veh'!H10*kmPerVeh!H11/mvkmPerTJ!H11/10^6,"")</f>
        <v/>
      </c>
      <c r="F9" s="22" t="str">
        <f>IFERROR('000Veh'!I10*kmPerVeh!I11/mvkmPerTJ!I11/10^6,"")</f>
        <v/>
      </c>
      <c r="G9" s="22">
        <f>IFERROR('000Veh'!J10*kmPerVeh!J11/mvkmPerTJ!J11/10^6,"")</f>
        <v>0.13259672304810047</v>
      </c>
      <c r="H9" s="22" t="str">
        <f>IFERROR('000Veh'!K10*kmPerVeh!K11/mvkmPerTJ!K11/10^6,"")</f>
        <v/>
      </c>
      <c r="I9" s="22" t="str">
        <f>IFERROR('000Veh'!L10*kmPerVeh!L11/mvkmPerTJ!L11/10^6,"")</f>
        <v/>
      </c>
      <c r="J9" s="22">
        <f>IFERROR('000Veh'!M10*kmPerVeh!M11/mvkmPerTJ!M11/10^6,"")</f>
        <v>1.9173429961000024</v>
      </c>
      <c r="K9" s="22" t="str">
        <f>IFERROR('000Veh'!N10*kmPerVeh!N11/mvkmPerTJ!N11/10^6,"")</f>
        <v/>
      </c>
      <c r="L9" s="22" t="str">
        <f>IFERROR('000Veh'!O10*kmPerVeh!O11/mvkmPerTJ!O11/10^6,"")</f>
        <v/>
      </c>
      <c r="M9" s="22" t="str">
        <f>IFERROR('000Veh'!P10*kmPerVeh!P11/mvkmPerTJ!P11/10^6,"")</f>
        <v/>
      </c>
      <c r="N9" s="22" t="str">
        <f>IFERROR('000Veh'!Q10*kmPerVeh!Q11/mvkmPerTJ!Q11/10^6,"")</f>
        <v/>
      </c>
      <c r="O9" s="22" t="str">
        <f>IFERROR('000Veh'!R10*kmPerVeh!R11/mvkmPerTJ!R11/10^6,"")</f>
        <v/>
      </c>
      <c r="P9" s="22" t="str">
        <f>IFERROR('000Veh'!S10*kmPerVeh!S11/mvkmPerTJ!S11/10^6,"")</f>
        <v/>
      </c>
      <c r="Q9" s="22" t="str">
        <f>IFERROR('000Veh'!T10*kmPerVeh!T11/mvkmPerTJ!T11/10^6,"")</f>
        <v/>
      </c>
      <c r="R9" s="22" t="str">
        <f>IFERROR('000Veh'!U10*kmPerVeh!U11/mvkmPerTJ!U11/10^6,"")</f>
        <v/>
      </c>
      <c r="S9" s="22" t="str">
        <f>IFERROR('000Veh'!V10*kmPerVeh!V11/mvkmPerTJ!V11/10^6,"")</f>
        <v/>
      </c>
      <c r="T9" s="22" t="str">
        <f>IFERROR('000Veh'!W10*kmPerVeh!W11/mvkmPerTJ!W11/10^6,"")</f>
        <v/>
      </c>
      <c r="U9" s="22" t="str">
        <f>IFERROR('000Veh'!X10*kmPerVeh!X11/mvkmPerTJ!X11/10^6,"")</f>
        <v/>
      </c>
      <c r="V9" s="22" t="str">
        <f>IFERROR('000Veh'!Y10*kmPerVeh!Y11/mvkmPerTJ!Y11/10^6,"")</f>
        <v/>
      </c>
      <c r="W9" s="22" t="str">
        <f>IFERROR('000Veh'!Z10*kmPerVeh!Z11/mvkmPerTJ!Z11/10^6,"")</f>
        <v/>
      </c>
      <c r="X9" s="22" t="str">
        <f>IFERROR('000Veh'!AA10*kmPerVeh!AA11/mvkmPerTJ!AA11/10^6,"")</f>
        <v/>
      </c>
      <c r="Y9" s="22" t="str">
        <f>IFERROR('000Veh'!AB10*kmPerVeh!AB11/mvkmPerTJ!AB11/10^6,"")</f>
        <v/>
      </c>
      <c r="Z9" s="22" t="str">
        <f>IFERROR('000Veh'!AC10*kmPerVeh!AC11/mvkmPerTJ!AC11/10^6,"")</f>
        <v/>
      </c>
      <c r="AA9" s="22">
        <f>IFERROR('000Veh'!AD10*kmPerVeh!AD11/mvkmPerTJ!AD11/10^6,"")</f>
        <v>6.8312322474939582E-2</v>
      </c>
      <c r="AB9" s="22" t="str">
        <f>IFERROR('000Veh'!AE10*kmPerVeh!AE11/mvkmPerTJ!AE11/10^6,"")</f>
        <v/>
      </c>
      <c r="AC9" s="22" t="str">
        <f>IFERROR('000Veh'!AF10*kmPerVeh!AF11/mvkmPerTJ!AF11/10^6,"")</f>
        <v/>
      </c>
      <c r="AD9" s="22" t="str">
        <f>IFERROR('000Veh'!AG10*kmPerVeh!AG11/mvkmPerTJ!AG11/10^6,"")</f>
        <v/>
      </c>
      <c r="AE9" s="22" t="str">
        <f>IFERROR('000Veh'!AH10*kmPerVeh!AH11/mvkmPerTJ!AH11/10^6,"")</f>
        <v/>
      </c>
      <c r="AF9" s="22" t="str">
        <f>IFERROR('000Veh'!AI10*kmPerVeh!AI11/mvkmPerTJ!AI11/10^6,"")</f>
        <v/>
      </c>
      <c r="AG9" s="22" t="str">
        <f>IFERROR('000Veh'!AJ10*kmPerVeh!AJ11/mvkmPerTJ!AJ11/10^6,"")</f>
        <v/>
      </c>
      <c r="AH9" s="22" t="str">
        <f>IFERROR('000Veh'!AK10*kmPerVeh!AK11/mvkmPerTJ!AK11/10^6,"")</f>
        <v/>
      </c>
      <c r="AI9" s="23" t="str">
        <f>IFERROR('000Veh'!AL10*kmPerVeh!AL11/mvkmPerTJ!AL11/10^6,"")</f>
        <v/>
      </c>
      <c r="AJ9" s="46"/>
      <c r="AK9" s="42"/>
      <c r="AL9" s="42"/>
      <c r="AM9" s="42">
        <f>IFERROR(AM$22*$U9/SUM($U$3,$U$9,$U$15),0)</f>
        <v>0</v>
      </c>
      <c r="AN9" s="45"/>
    </row>
    <row r="10" spans="1:40">
      <c r="A10" s="31" t="str">
        <f>VLOOKUP(C10,'000Veh'!$A$31:$B$37,2,FALSE)</f>
        <v>DST</v>
      </c>
      <c r="B10" s="32" t="s">
        <v>40</v>
      </c>
      <c r="C10" s="33" t="s">
        <v>36</v>
      </c>
      <c r="D10" s="21">
        <f>IFERROR('000Veh'!G11*kmPerVeh!G12/mvkmPerTJ!G12/10^6,"")</f>
        <v>37.389032040299981</v>
      </c>
      <c r="E10" s="22">
        <f>IFERROR('000Veh'!H11*kmPerVeh!H12/mvkmPerTJ!H12/10^6,"")</f>
        <v>46.663560274699968</v>
      </c>
      <c r="F10" s="22">
        <f>IFERROR('000Veh'!I11*kmPerVeh!I12/mvkmPerTJ!I12/10^6,"")</f>
        <v>8.1950629650000391</v>
      </c>
      <c r="G10" s="22">
        <f>IFERROR('000Veh'!J11*kmPerVeh!J12/mvkmPerTJ!J12/10^6,"")</f>
        <v>12.052482261242012</v>
      </c>
      <c r="H10" s="22">
        <f>IFERROR('000Veh'!K11*kmPerVeh!K12/mvkmPerTJ!K12/10^6,"")</f>
        <v>6.9993500130000168</v>
      </c>
      <c r="I10" s="22">
        <f>IFERROR('000Veh'!L11*kmPerVeh!L12/mvkmPerTJ!L12/10^6,"")</f>
        <v>26.742021149000038</v>
      </c>
      <c r="J10" s="22">
        <f>IFERROR('000Veh'!M11*kmPerVeh!M12/mvkmPerTJ!M12/10^6,"")</f>
        <v>143.24532241588997</v>
      </c>
      <c r="K10" s="22">
        <f>IFERROR('000Veh'!N11*kmPerVeh!N12/mvkmPerTJ!N12/10^6,"")</f>
        <v>26.118764161551006</v>
      </c>
      <c r="L10" s="22">
        <f>IFERROR('000Veh'!O11*kmPerVeh!O12/mvkmPerTJ!O12/10^6,"")</f>
        <v>2.185141376396996</v>
      </c>
      <c r="M10" s="22">
        <f>IFERROR('000Veh'!P11*kmPerVeh!P12/mvkmPerTJ!P12/10^6,"")</f>
        <v>81.297875961000074</v>
      </c>
      <c r="N10" s="22">
        <f>IFERROR('000Veh'!Q11*kmPerVeh!Q12/mvkmPerTJ!Q12/10^6,"")</f>
        <v>17.551845899300012</v>
      </c>
      <c r="O10" s="22">
        <f>IFERROR('000Veh'!R11*kmPerVeh!R12/mvkmPerTJ!R12/10^6,"")</f>
        <v>356.88388336559996</v>
      </c>
      <c r="P10" s="22">
        <f>IFERROR('000Veh'!S11*kmPerVeh!S12/mvkmPerTJ!S12/10^6,"")</f>
        <v>17.701006304199989</v>
      </c>
      <c r="Q10" s="22">
        <f>IFERROR('000Veh'!T11*kmPerVeh!T12/mvkmPerTJ!T12/10^6,"")</f>
        <v>13.246192276200015</v>
      </c>
      <c r="R10" s="22">
        <f>IFERROR('000Veh'!U11*kmPerVeh!U12/mvkmPerTJ!U12/10^6,"")</f>
        <v>26.59157322407</v>
      </c>
      <c r="S10" s="22">
        <f>IFERROR('000Veh'!V11*kmPerVeh!V12/mvkmPerTJ!V12/10^6,"")</f>
        <v>52.539405282260056</v>
      </c>
      <c r="T10" s="22">
        <f>IFERROR('000Veh'!W11*kmPerVeh!W12/mvkmPerTJ!W12/10^6,"")</f>
        <v>0.76483491944999782</v>
      </c>
      <c r="U10" s="22">
        <f>IFERROR('000Veh'!X11*kmPerVeh!X12/mvkmPerTJ!X12/10^6,"")</f>
        <v>259.9332195399993</v>
      </c>
      <c r="V10" s="22">
        <f>IFERROR('000Veh'!Y11*kmPerVeh!Y12/mvkmPerTJ!Y12/10^6,"")</f>
        <v>6.9711044037330057</v>
      </c>
      <c r="W10" s="22">
        <f>IFERROR('000Veh'!Z11*kmPerVeh!Z12/mvkmPerTJ!Z12/10^6,"")</f>
        <v>12.746733214930043</v>
      </c>
      <c r="X10" s="22">
        <f>IFERROR('000Veh'!AA11*kmPerVeh!AA12/mvkmPerTJ!AA12/10^6,"")</f>
        <v>3.0973201133214063</v>
      </c>
      <c r="Y10" s="22">
        <f>IFERROR('000Veh'!AB11*kmPerVeh!AB12/mvkmPerTJ!AB12/10^6,"")</f>
        <v>1.3794604300999973</v>
      </c>
      <c r="Z10" s="22">
        <f>IFERROR('000Veh'!AC11*kmPerVeh!AC12/mvkmPerTJ!AC12/10^6,"")</f>
        <v>0.53115764050000069</v>
      </c>
      <c r="AA10" s="22">
        <f>IFERROR('000Veh'!AD11*kmPerVeh!AD12/mvkmPerTJ!AD12/10^6,"")</f>
        <v>74.871757510038819</v>
      </c>
      <c r="AB10" s="22">
        <f>IFERROR('000Veh'!AE11*kmPerVeh!AE12/mvkmPerTJ!AE12/10^6,"")</f>
        <v>27.641852138626707</v>
      </c>
      <c r="AC10" s="22">
        <f>IFERROR('000Veh'!AF11*kmPerVeh!AF12/mvkmPerTJ!AF12/10^6,"")</f>
        <v>49.676676159999793</v>
      </c>
      <c r="AD10" s="22">
        <f>IFERROR('000Veh'!AG11*kmPerVeh!AG12/mvkmPerTJ!AG12/10^6,"")</f>
        <v>77.566479178999828</v>
      </c>
      <c r="AE10" s="22">
        <f>IFERROR('000Veh'!AH11*kmPerVeh!AH12/mvkmPerTJ!AH12/10^6,"")</f>
        <v>17.932137882588957</v>
      </c>
      <c r="AF10" s="22">
        <f>IFERROR('000Veh'!AI11*kmPerVeh!AI12/mvkmPerTJ!AI12/10^6,"")</f>
        <v>32.479786462399964</v>
      </c>
      <c r="AG10" s="22">
        <f>IFERROR('000Veh'!AJ11*kmPerVeh!AJ12/mvkmPerTJ!AJ12/10^6,"")</f>
        <v>7.56699962563449</v>
      </c>
      <c r="AH10" s="22">
        <f>IFERROR('000Veh'!AK11*kmPerVeh!AK12/mvkmPerTJ!AK12/10^6,"")</f>
        <v>9.8293353554806124</v>
      </c>
      <c r="AI10" s="23">
        <f>IFERROR('000Veh'!AL11*kmPerVeh!AL12/mvkmPerTJ!AL12/10^6,"")</f>
        <v>223.01944061639998</v>
      </c>
      <c r="AJ10" s="44">
        <f>AJ$23*$P10/SUM($P$4,$P$7,$P$10,$P$16)</f>
        <v>4.0259683383361269</v>
      </c>
      <c r="AK10" s="42">
        <f>AK$23*$Q10/SUM($Q$4,$Q$7,$Q$10,$Q$16)</f>
        <v>9.8969655221669637</v>
      </c>
      <c r="AL10" s="42">
        <f>AL$23*$P10/SUM($P$4,$P$7,$P$10,$P$16)</f>
        <v>1.1285640716826562</v>
      </c>
      <c r="AM10" s="42">
        <f>AM$23*$Q10/SUM($Q$4,$Q$7,$Q$10,$Q$16)</f>
        <v>12.298226176871225</v>
      </c>
      <c r="AN10" s="45">
        <f>AN$23*$Q10/SUM($Q$4,$Q$7,$Q$10,$Q$16)</f>
        <v>2.6839215663330864</v>
      </c>
    </row>
    <row r="11" spans="1:40">
      <c r="A11" s="31" t="str">
        <f>VLOOKUP(C11,'000Veh'!$A$31:$B$37,2,FALSE)</f>
        <v>GSLSP95</v>
      </c>
      <c r="B11" s="32" t="s">
        <v>40</v>
      </c>
      <c r="C11" s="33" t="s">
        <v>37</v>
      </c>
      <c r="D11" s="21">
        <f>IFERROR('000Veh'!G12*kmPerVeh!G13/mvkmPerTJ!G13/10^6,"")</f>
        <v>1.6782133051000001</v>
      </c>
      <c r="E11" s="22">
        <f>IFERROR('000Veh'!H12*kmPerVeh!H13/mvkmPerTJ!H13/10^6,"")</f>
        <v>0.76954999533499902</v>
      </c>
      <c r="F11" s="22">
        <f>IFERROR('000Veh'!I12*kmPerVeh!I13/mvkmPerTJ!I13/10^6,"")</f>
        <v>1.0167931796199972</v>
      </c>
      <c r="G11" s="22">
        <f>IFERROR('000Veh'!J12*kmPerVeh!J13/mvkmPerTJ!J13/10^6,"")</f>
        <v>4.1617948420000133</v>
      </c>
      <c r="H11" s="22">
        <f>IFERROR('000Veh'!K12*kmPerVeh!K13/mvkmPerTJ!K13/10^6,"")</f>
        <v>0.44321728312255071</v>
      </c>
      <c r="I11" s="22">
        <f>IFERROR('000Veh'!L12*kmPerVeh!L13/mvkmPerTJ!L13/10^6,"")</f>
        <v>4.1628172674050239</v>
      </c>
      <c r="J11" s="22">
        <f>IFERROR('000Veh'!M12*kmPerVeh!M13/mvkmPerTJ!M13/10^6,"")</f>
        <v>9.380724069146007</v>
      </c>
      <c r="K11" s="22">
        <f>IFERROR('000Veh'!N12*kmPerVeh!N13/mvkmPerTJ!N13/10^6,"")</f>
        <v>2.9233201243750124</v>
      </c>
      <c r="L11" s="22">
        <f>IFERROR('000Veh'!O12*kmPerVeh!O13/mvkmPerTJ!O13/10^6,"")</f>
        <v>0.45157554188179083</v>
      </c>
      <c r="M11" s="22">
        <f>IFERROR('000Veh'!P12*kmPerVeh!P13/mvkmPerTJ!P13/10^6,"")</f>
        <v>1.9844001629999981</v>
      </c>
      <c r="N11" s="22">
        <f>IFERROR('000Veh'!Q12*kmPerVeh!Q13/mvkmPerTJ!Q13/10^6,"")</f>
        <v>0.65202641472143985</v>
      </c>
      <c r="O11" s="22">
        <f>IFERROR('000Veh'!R12*kmPerVeh!R13/mvkmPerTJ!R13/10^6,"")</f>
        <v>23.703520131900035</v>
      </c>
      <c r="P11" s="22">
        <f>IFERROR('000Veh'!S12*kmPerVeh!S13/mvkmPerTJ!S13/10^6,"")</f>
        <v>40.341521604699977</v>
      </c>
      <c r="Q11" s="22">
        <f>IFERROR('000Veh'!T12*kmPerVeh!T13/mvkmPerTJ!T13/10^6,"")</f>
        <v>0.77609896194999883</v>
      </c>
      <c r="R11" s="22">
        <f>IFERROR('000Veh'!U12*kmPerVeh!U13/mvkmPerTJ!U13/10^6,"")</f>
        <v>1.5635944093055048</v>
      </c>
      <c r="S11" s="22">
        <f>IFERROR('000Veh'!V12*kmPerVeh!V13/mvkmPerTJ!V13/10^6,"")</f>
        <v>0.20579391183165022</v>
      </c>
      <c r="T11" s="22">
        <f>IFERROR('000Veh'!W12*kmPerVeh!W13/mvkmPerTJ!W13/10^6,"")</f>
        <v>0.42162181993435816</v>
      </c>
      <c r="U11" s="22">
        <f>IFERROR('000Veh'!X12*kmPerVeh!X13/mvkmPerTJ!X13/10^6,"")</f>
        <v>12.455748278000021</v>
      </c>
      <c r="V11" s="22">
        <f>IFERROR('000Veh'!Y12*kmPerVeh!Y13/mvkmPerTJ!Y13/10^6,"")</f>
        <v>0.16966797714000048</v>
      </c>
      <c r="W11" s="22">
        <f>IFERROR('000Veh'!Z12*kmPerVeh!Z13/mvkmPerTJ!Z13/10^6,"")</f>
        <v>0.56878444585700116</v>
      </c>
      <c r="X11" s="22">
        <f>IFERROR('000Veh'!AA12*kmPerVeh!AA13/mvkmPerTJ!AA13/10^6,"")</f>
        <v>0.33383524260837427</v>
      </c>
      <c r="Y11" s="22">
        <f>IFERROR('000Veh'!AB12*kmPerVeh!AB13/mvkmPerTJ!AB13/10^6,"")</f>
        <v>0.2640822089000005</v>
      </c>
      <c r="Z11" s="22">
        <f>IFERROR('000Veh'!AC12*kmPerVeh!AC13/mvkmPerTJ!AC13/10^6,"")</f>
        <v>8.1901444389999842E-2</v>
      </c>
      <c r="AA11" s="22">
        <f>IFERROR('000Veh'!AD12*kmPerVeh!AD13/mvkmPerTJ!AD13/10^6,"")</f>
        <v>1.951007641850006</v>
      </c>
      <c r="AB11" s="22">
        <f>IFERROR('000Veh'!AE12*kmPerVeh!AE13/mvkmPerTJ!AE13/10^6,"")</f>
        <v>2.7404663035500008</v>
      </c>
      <c r="AC11" s="22">
        <f>IFERROR('000Veh'!AF12*kmPerVeh!AF13/mvkmPerTJ!AF13/10^6,"")</f>
        <v>11.175640518899986</v>
      </c>
      <c r="AD11" s="22">
        <f>IFERROR('000Veh'!AG12*kmPerVeh!AG13/mvkmPerTJ!AG13/10^6,"")</f>
        <v>0.83856581980000089</v>
      </c>
      <c r="AE11" s="22">
        <f>IFERROR('000Veh'!AH12*kmPerVeh!AH13/mvkmPerTJ!AH13/10^6,"")</f>
        <v>6.1844070810990104</v>
      </c>
      <c r="AF11" s="22">
        <f>IFERROR('000Veh'!AI12*kmPerVeh!AI13/mvkmPerTJ!AI13/10^6,"")</f>
        <v>4.1088657231500116</v>
      </c>
      <c r="AG11" s="22">
        <f>IFERROR('000Veh'!AJ12*kmPerVeh!AJ13/mvkmPerTJ!AJ13/10^6,"")</f>
        <v>1.07037980513687</v>
      </c>
      <c r="AH11" s="22">
        <f>IFERROR('000Veh'!AK12*kmPerVeh!AK13/mvkmPerTJ!AK13/10^6,"")</f>
        <v>2.8559954991975949</v>
      </c>
      <c r="AI11" s="23">
        <f>IFERROR('000Veh'!AL12*kmPerVeh!AL13/mvkmPerTJ!AL13/10^6,"")</f>
        <v>11.695613799459981</v>
      </c>
      <c r="AJ11" s="44">
        <f>IFERROR(AJ$24*$P11/SUM($P$5,$P$8,$P$11,$P$13:$P$14,$P$18),0)</f>
        <v>1.291247333852835</v>
      </c>
      <c r="AK11" s="42">
        <f>IFERROR(AK$24*$Q11/SUM($Q$5,$Q$8,$Q$11,$Q$13:$Q$14,$Q$18),0)</f>
        <v>0.31398358056142289</v>
      </c>
      <c r="AL11" s="42">
        <f>IFERROR(AL$24*$P11/SUM($P$5,$P$8,$P$11,$P$13:$P$14,$P$18),0)</f>
        <v>0.63219268118780714</v>
      </c>
      <c r="AM11" s="42">
        <f>IFERROR(AM$24*$Q11/SUM($Q$5,$Q$8,$Q$11,$Q$13:$Q$14,$Q$18),0)</f>
        <v>0.56833553835070794</v>
      </c>
      <c r="AN11" s="45">
        <f>IFERROR(AN$24*$Q11/SUM($Q$5,$Q$8,$Q$11,$Q$13:$Q$14,$Q$18),0)</f>
        <v>8.5412462360939273E-2</v>
      </c>
    </row>
    <row r="12" spans="1:40">
      <c r="A12" s="31" t="str">
        <f>VLOOKUP(C12,'000Veh'!$A$31:$B$37,2,FALSE)</f>
        <v>LPG</v>
      </c>
      <c r="B12" s="32" t="s">
        <v>40</v>
      </c>
      <c r="C12" s="33" t="s">
        <v>38</v>
      </c>
      <c r="D12" s="21" t="str">
        <f>IFERROR('000Veh'!G13*kmPerVeh!G14/mvkmPerTJ!G14/10^6,"")</f>
        <v/>
      </c>
      <c r="E12" s="22" t="str">
        <f>IFERROR('000Veh'!H13*kmPerVeh!H14/mvkmPerTJ!H14/10^6,"")</f>
        <v/>
      </c>
      <c r="F12" s="22" t="str">
        <f>IFERROR('000Veh'!I13*kmPerVeh!I14/mvkmPerTJ!I14/10^6,"")</f>
        <v/>
      </c>
      <c r="G12" s="22" t="str">
        <f>IFERROR('000Veh'!J13*kmPerVeh!J14/mvkmPerTJ!J14/10^6,"")</f>
        <v/>
      </c>
      <c r="H12" s="22" t="str">
        <f>IFERROR('000Veh'!K13*kmPerVeh!K14/mvkmPerTJ!K14/10^6,"")</f>
        <v/>
      </c>
      <c r="I12" s="22" t="str">
        <f>IFERROR('000Veh'!L13*kmPerVeh!L14/mvkmPerTJ!L14/10^6,"")</f>
        <v/>
      </c>
      <c r="J12" s="22">
        <f>IFERROR('000Veh'!M13*kmPerVeh!M14/mvkmPerTJ!M14/10^6,"")</f>
        <v>0.64161611177400035</v>
      </c>
      <c r="K12" s="22">
        <f>IFERROR('000Veh'!N13*kmPerVeh!N14/mvkmPerTJ!N14/10^6,"")</f>
        <v>1.0553913280228009E-3</v>
      </c>
      <c r="L12" s="22" t="str">
        <f>IFERROR('000Veh'!O13*kmPerVeh!O14/mvkmPerTJ!O14/10^6,"")</f>
        <v/>
      </c>
      <c r="M12" s="22" t="str">
        <f>IFERROR('000Veh'!P13*kmPerVeh!P14/mvkmPerTJ!P14/10^6,"")</f>
        <v/>
      </c>
      <c r="N12" s="22" t="str">
        <f>IFERROR('000Veh'!Q13*kmPerVeh!Q14/mvkmPerTJ!Q14/10^6,"")</f>
        <v/>
      </c>
      <c r="O12" s="22" t="str">
        <f>IFERROR('000Veh'!R13*kmPerVeh!R14/mvkmPerTJ!R14/10^6,"")</f>
        <v/>
      </c>
      <c r="P12" s="22" t="str">
        <f>IFERROR('000Veh'!S13*kmPerVeh!S14/mvkmPerTJ!S14/10^6,"")</f>
        <v/>
      </c>
      <c r="Q12" s="22" t="str">
        <f>IFERROR('000Veh'!T13*kmPerVeh!T14/mvkmPerTJ!T14/10^6,"")</f>
        <v/>
      </c>
      <c r="R12" s="22" t="str">
        <f>IFERROR('000Veh'!U13*kmPerVeh!U14/mvkmPerTJ!U14/10^6,"")</f>
        <v/>
      </c>
      <c r="S12" s="22" t="str">
        <f>IFERROR('000Veh'!V13*kmPerVeh!V14/mvkmPerTJ!V14/10^6,"")</f>
        <v/>
      </c>
      <c r="T12" s="22" t="str">
        <f>IFERROR('000Veh'!W13*kmPerVeh!W14/mvkmPerTJ!W14/10^6,"")</f>
        <v/>
      </c>
      <c r="U12" s="22" t="str">
        <f>IFERROR('000Veh'!X13*kmPerVeh!X14/mvkmPerTJ!X14/10^6,"")</f>
        <v/>
      </c>
      <c r="V12" s="22" t="str">
        <f>IFERROR('000Veh'!Y13*kmPerVeh!Y14/mvkmPerTJ!Y14/10^6,"")</f>
        <v/>
      </c>
      <c r="W12" s="22" t="str">
        <f>IFERROR('000Veh'!Z13*kmPerVeh!Z14/mvkmPerTJ!Z14/10^6,"")</f>
        <v/>
      </c>
      <c r="X12" s="22">
        <f>IFERROR('000Veh'!AA13*kmPerVeh!AA14/mvkmPerTJ!AA14/10^6,"")</f>
        <v>6.307989868100003E-2</v>
      </c>
      <c r="Y12" s="22" t="str">
        <f>IFERROR('000Veh'!AB13*kmPerVeh!AB14/mvkmPerTJ!AB14/10^6,"")</f>
        <v/>
      </c>
      <c r="Z12" s="22" t="str">
        <f>IFERROR('000Veh'!AC13*kmPerVeh!AC14/mvkmPerTJ!AC14/10^6,"")</f>
        <v/>
      </c>
      <c r="AA12" s="22">
        <f>IFERROR('000Veh'!AD13*kmPerVeh!AD14/mvkmPerTJ!AD14/10^6,"")</f>
        <v>1.3797580037483967</v>
      </c>
      <c r="AB12" s="22" t="str">
        <f>IFERROR('000Veh'!AE13*kmPerVeh!AE14/mvkmPerTJ!AE14/10^6,"")</f>
        <v/>
      </c>
      <c r="AC12" s="22">
        <f>IFERROR('000Veh'!AF13*kmPerVeh!AF14/mvkmPerTJ!AF14/10^6,"")</f>
        <v>5.4546519449999948</v>
      </c>
      <c r="AD12" s="22">
        <f>IFERROR('000Veh'!AG13*kmPerVeh!AG14/mvkmPerTJ!AG14/10^6,"")</f>
        <v>4.4761797446999922E-2</v>
      </c>
      <c r="AE12" s="22" t="str">
        <f>IFERROR('000Veh'!AH13*kmPerVeh!AH14/mvkmPerTJ!AH14/10^6,"")</f>
        <v/>
      </c>
      <c r="AF12" s="22" t="str">
        <f>IFERROR('000Veh'!AI13*kmPerVeh!AI14/mvkmPerTJ!AI14/10^6,"")</f>
        <v/>
      </c>
      <c r="AG12" s="22" t="str">
        <f>IFERROR('000Veh'!AJ13*kmPerVeh!AJ14/mvkmPerTJ!AJ14/10^6,"")</f>
        <v/>
      </c>
      <c r="AH12" s="22" t="str">
        <f>IFERROR('000Veh'!AK13*kmPerVeh!AK14/mvkmPerTJ!AK14/10^6,"")</f>
        <v/>
      </c>
      <c r="AI12" s="23">
        <f>IFERROR('000Veh'!AL13*kmPerVeh!AL14/mvkmPerTJ!AL14/10^6,"")</f>
        <v>1.9716400846999982</v>
      </c>
      <c r="AJ12" s="46"/>
      <c r="AK12" s="42"/>
      <c r="AL12" s="42"/>
      <c r="AM12" s="42">
        <f>IFERROR(AM$25*$Q12/SUM($Q$6,$Q$12,$Q$19),0)</f>
        <v>0</v>
      </c>
      <c r="AN12" s="45">
        <f>IFERROR(AN$25*$Q12/SUM($Q$6,$Q$12,$Q$19),0)</f>
        <v>0</v>
      </c>
    </row>
    <row r="13" spans="1:40">
      <c r="A13" s="31" t="str">
        <f>VLOOKUP(C13,'000Veh'!$A$31:$B$37,2,FALSE)</f>
        <v>GSLSP95</v>
      </c>
      <c r="B13" s="32" t="s">
        <v>43</v>
      </c>
      <c r="C13" s="33" t="s">
        <v>37</v>
      </c>
      <c r="D13" s="21">
        <f>IFERROR('000Veh'!G14*kmPerVeh!G15/mvkmPerTJ!G15/10^6,"")</f>
        <v>0.41584761518000046</v>
      </c>
      <c r="E13" s="22">
        <f>IFERROR('000Veh'!H14*kmPerVeh!H15/mvkmPerTJ!H15/10^6,"")</f>
        <v>0.33155329838460146</v>
      </c>
      <c r="F13" s="22">
        <f>IFERROR('000Veh'!I14*kmPerVeh!I15/mvkmPerTJ!I15/10^6,"")</f>
        <v>6.0583165450000316E-2</v>
      </c>
      <c r="G13" s="22">
        <f>IFERROR('000Veh'!J14*kmPerVeh!J15/mvkmPerTJ!J15/10^6,"")</f>
        <v>0.30160766013000101</v>
      </c>
      <c r="H13" s="22">
        <f>IFERROR('000Veh'!K14*kmPerVeh!K15/mvkmPerTJ!K15/10^6,"")</f>
        <v>0.13794200531299969</v>
      </c>
      <c r="I13" s="22">
        <f>IFERROR('000Veh'!L14*kmPerVeh!L15/mvkmPerTJ!L15/10^6,"")</f>
        <v>1.0220366256606661</v>
      </c>
      <c r="J13" s="22">
        <f>IFERROR('000Veh'!M14*kmPerVeh!M15/mvkmPerTJ!M15/10^6,"")</f>
        <v>5.9284216520871951</v>
      </c>
      <c r="K13" s="22">
        <f>IFERROR('000Veh'!N14*kmPerVeh!N15/mvkmPerTJ!N15/10^6,"")</f>
        <v>0.24924107408231913</v>
      </c>
      <c r="L13" s="22" t="str">
        <f>IFERROR('000Veh'!O14*kmPerVeh!O15/mvkmPerTJ!O15/10^6,"")</f>
        <v/>
      </c>
      <c r="M13" s="22">
        <f>IFERROR('000Veh'!P14*kmPerVeh!P15/mvkmPerTJ!P15/10^6,"")</f>
        <v>5.9659081324184049</v>
      </c>
      <c r="N13" s="22">
        <f>IFERROR('000Veh'!Q14*kmPerVeh!Q15/mvkmPerTJ!Q15/10^6,"")</f>
        <v>0.32421992934139804</v>
      </c>
      <c r="O13" s="22">
        <f>IFERROR('000Veh'!R14*kmPerVeh!R15/mvkmPerTJ!R15/10^6,"")</f>
        <v>4.5527669060299978</v>
      </c>
      <c r="P13" s="22">
        <f>IFERROR('000Veh'!S14*kmPerVeh!S15/mvkmPerTJ!S15/10^6,"")</f>
        <v>0.67397753982999664</v>
      </c>
      <c r="Q13" s="22">
        <f>IFERROR('000Veh'!T14*kmPerVeh!T15/mvkmPerTJ!T15/10^6,"")</f>
        <v>0.46374489535399993</v>
      </c>
      <c r="R13" s="22">
        <f>IFERROR('000Veh'!U14*kmPerVeh!U15/mvkmPerTJ!U15/10^6,"")</f>
        <v>1.2499725101955952</v>
      </c>
      <c r="S13" s="22">
        <f>IFERROR('000Veh'!V14*kmPerVeh!V15/mvkmPerTJ!V15/10^6,"")</f>
        <v>3.3664099562179944E-2</v>
      </c>
      <c r="T13" s="22" t="str">
        <f>IFERROR('000Veh'!W14*kmPerVeh!W15/mvkmPerTJ!W15/10^6,"")</f>
        <v/>
      </c>
      <c r="U13" s="22">
        <f>IFERROR('000Veh'!X14*kmPerVeh!X15/mvkmPerTJ!X15/10^6,"")</f>
        <v>18.856514312999948</v>
      </c>
      <c r="V13" s="22">
        <f>IFERROR('000Veh'!Y14*kmPerVeh!Y15/mvkmPerTJ!Y15/10^6,"")</f>
        <v>6.4848007639000158E-2</v>
      </c>
      <c r="W13" s="22">
        <f>IFERROR('000Veh'!Z14*kmPerVeh!Z15/mvkmPerTJ!Z15/10^6,"")</f>
        <v>0.12361156882119965</v>
      </c>
      <c r="X13" s="22">
        <f>IFERROR('000Veh'!AA14*kmPerVeh!AA15/mvkmPerTJ!AA15/10^6,"")</f>
        <v>1.8685342432361259E-2</v>
      </c>
      <c r="Y13" s="22" t="str">
        <f>IFERROR('000Veh'!AB14*kmPerVeh!AB15/mvkmPerTJ!AB15/10^6,"")</f>
        <v/>
      </c>
      <c r="Z13" s="22">
        <f>IFERROR('000Veh'!AC14*kmPerVeh!AC15/mvkmPerTJ!AC15/10^6,"")</f>
        <v>2.6524428560000034E-4</v>
      </c>
      <c r="AA13" s="22">
        <f>IFERROR('000Veh'!AD14*kmPerVeh!AD15/mvkmPerTJ!AD15/10^6,"")</f>
        <v>0.74911132665999769</v>
      </c>
      <c r="AB13" s="22">
        <f>IFERROR('000Veh'!AE14*kmPerVeh!AE15/mvkmPerTJ!AE15/10^6,"")</f>
        <v>0.31279848910170049</v>
      </c>
      <c r="AC13" s="22">
        <f>IFERROR('000Veh'!AF14*kmPerVeh!AF15/mvkmPerTJ!AF15/10^6,"")</f>
        <v>0.86556161763270012</v>
      </c>
      <c r="AD13" s="22">
        <f>IFERROR('000Veh'!AG14*kmPerVeh!AG15/mvkmPerTJ!AG15/10^6,"")</f>
        <v>0.7697481280096633</v>
      </c>
      <c r="AE13" s="22">
        <f>IFERROR('000Veh'!AH14*kmPerVeh!AH15/mvkmPerTJ!AH15/10^6,"")</f>
        <v>7.0285112257180468E-2</v>
      </c>
      <c r="AF13" s="22">
        <f>IFERROR('000Veh'!AI14*kmPerVeh!AI15/mvkmPerTJ!AI15/10^6,"")</f>
        <v>0.18943942828957544</v>
      </c>
      <c r="AG13" s="22">
        <f>IFERROR('000Veh'!AJ14*kmPerVeh!AJ15/mvkmPerTJ!AJ15/10^6,"")</f>
        <v>0.12571843134315278</v>
      </c>
      <c r="AH13" s="22">
        <f>IFERROR('000Veh'!AK14*kmPerVeh!AK15/mvkmPerTJ!AK15/10^6,"")</f>
        <v>4.513695224362501E-2</v>
      </c>
      <c r="AI13" s="23">
        <f>IFERROR('000Veh'!AL14*kmPerVeh!AL15/mvkmPerTJ!AL15/10^6,"")</f>
        <v>0.38893965373000028</v>
      </c>
      <c r="AJ13" s="44">
        <f>IFERROR(AJ$24*$P13/SUM($P$5,$P$8,$P$11,$P$13:$P$14,$P$18),0)</f>
        <v>2.1572604769592659E-2</v>
      </c>
      <c r="AK13" s="42">
        <f>IFERROR(AK$24*$Q13/SUM($Q$5,$Q$8,$Q$11,$Q$13:$Q$14,$Q$18),0)</f>
        <v>0.18761561327756585</v>
      </c>
      <c r="AL13" s="42">
        <f>IFERROR(AL$24*$P13/SUM($P$5,$P$8,$P$11,$P$13:$P$14,$P$18),0)</f>
        <v>1.0561913656619409E-2</v>
      </c>
      <c r="AM13" s="42">
        <f>IFERROR(AM$24*$Q13/SUM($Q$5,$Q$8,$Q$11,$Q$13:$Q$14,$Q$18),0)</f>
        <v>0.3395993522477983</v>
      </c>
      <c r="AN13" s="45">
        <f>IFERROR(AN$24*$Q13/SUM($Q$5,$Q$8,$Q$11,$Q$13:$Q$14,$Q$18),0)</f>
        <v>5.1036781855730837E-2</v>
      </c>
    </row>
    <row r="14" spans="1:40">
      <c r="A14" s="31" t="str">
        <f>VLOOKUP(C14,'000Veh'!$A$31:$B$37,2,FALSE)</f>
        <v>GSLSP95</v>
      </c>
      <c r="B14" s="32" t="s">
        <v>44</v>
      </c>
      <c r="C14" s="33" t="s">
        <v>37</v>
      </c>
      <c r="D14" s="21">
        <f>IFERROR('000Veh'!G15*kmPerVeh!G16/mvkmPerTJ!G16/10^6,"")</f>
        <v>1.7684250353399971</v>
      </c>
      <c r="E14" s="22">
        <f>IFERROR('000Veh'!H15*kmPerVeh!H16/mvkmPerTJ!H16/10^6,"")</f>
        <v>2.8253492007729988</v>
      </c>
      <c r="F14" s="22">
        <f>IFERROR('000Veh'!I15*kmPerVeh!I16/mvkmPerTJ!I16/10^6,"")</f>
        <v>0.35664963613700085</v>
      </c>
      <c r="G14" s="22">
        <f>IFERROR('000Veh'!J15*kmPerVeh!J16/mvkmPerTJ!J16/10^6,"")</f>
        <v>2.8232571004589317</v>
      </c>
      <c r="H14" s="22">
        <f>IFERROR('000Veh'!K15*kmPerVeh!K16/mvkmPerTJ!K16/10^6,"")</f>
        <v>0.23519031668073992</v>
      </c>
      <c r="I14" s="22">
        <f>IFERROR('000Veh'!L15*kmPerVeh!L16/mvkmPerTJ!L16/10^6,"")</f>
        <v>2.8437776424669985</v>
      </c>
      <c r="J14" s="22">
        <f>IFERROR('000Veh'!M15*kmPerVeh!M16/mvkmPerTJ!M16/10^6,"")</f>
        <v>12.257522778120009</v>
      </c>
      <c r="K14" s="22">
        <f>IFERROR('000Veh'!N15*kmPerVeh!N16/mvkmPerTJ!N16/10^6,"")</f>
        <v>0.82269218928999943</v>
      </c>
      <c r="L14" s="22">
        <f>IFERROR('000Veh'!O15*kmPerVeh!O16/mvkmPerTJ!O16/10^6,"")</f>
        <v>5.5877756198042007E-2</v>
      </c>
      <c r="M14" s="22">
        <f>IFERROR('000Veh'!P15*kmPerVeh!P16/mvkmPerTJ!P16/10^6,"")</f>
        <v>26.19083787000001</v>
      </c>
      <c r="N14" s="22">
        <f>IFERROR('000Veh'!Q15*kmPerVeh!Q16/mvkmPerTJ!Q16/10^6,"")</f>
        <v>1.0118663932400009</v>
      </c>
      <c r="O14" s="22">
        <f>IFERROR('000Veh'!R15*kmPerVeh!R16/mvkmPerTJ!R16/10^6,"")</f>
        <v>23.384484509484203</v>
      </c>
      <c r="P14" s="22">
        <f>IFERROR('000Veh'!S15*kmPerVeh!S16/mvkmPerTJ!S16/10^6,"")</f>
        <v>17.847098030919998</v>
      </c>
      <c r="Q14" s="22">
        <f>IFERROR('000Veh'!T15*kmPerVeh!T16/mvkmPerTJ!T16/10^6,"")</f>
        <v>1.318717438245</v>
      </c>
      <c r="R14" s="22">
        <f>IFERROR('000Veh'!U15*kmPerVeh!U16/mvkmPerTJ!U16/10^6,"")</f>
        <v>0.93895701095715522</v>
      </c>
      <c r="S14" s="22">
        <f>IFERROR('000Veh'!V15*kmPerVeh!V16/mvkmPerTJ!V16/10^6,"")</f>
        <v>1.102708854578599</v>
      </c>
      <c r="T14" s="22">
        <f>IFERROR('000Veh'!W15*kmPerVeh!W16/mvkmPerTJ!W16/10^6,"")</f>
        <v>4.0666825189765027E-2</v>
      </c>
      <c r="U14" s="22">
        <f>IFERROR('000Veh'!X15*kmPerVeh!X16/mvkmPerTJ!X16/10^6,"")</f>
        <v>49.467025008000064</v>
      </c>
      <c r="V14" s="22">
        <f>IFERROR('000Veh'!Y15*kmPerVeh!Y16/mvkmPerTJ!Y16/10^6,"")</f>
        <v>0.1322110820629</v>
      </c>
      <c r="W14" s="22">
        <f>IFERROR('000Veh'!Z15*kmPerVeh!Z16/mvkmPerTJ!Z16/10^6,"")</f>
        <v>0.4179582123678991</v>
      </c>
      <c r="X14" s="22">
        <f>IFERROR('000Veh'!AA15*kmPerVeh!AA16/mvkmPerTJ!AA16/10^6,"")</f>
        <v>3.8772431793846991E-2</v>
      </c>
      <c r="Y14" s="22">
        <f>IFERROR('000Veh'!AB15*kmPerVeh!AB16/mvkmPerTJ!AB16/10^6,"")</f>
        <v>3.1280391825000094E-2</v>
      </c>
      <c r="Z14" s="22">
        <f>IFERROR('000Veh'!AC15*kmPerVeh!AC16/mvkmPerTJ!AC16/10^6,"")</f>
        <v>9.3821931979999926E-2</v>
      </c>
      <c r="AA14" s="22">
        <f>IFERROR('000Veh'!AD15*kmPerVeh!AD16/mvkmPerTJ!AD16/10^6,"")</f>
        <v>3.2170686940000053</v>
      </c>
      <c r="AB14" s="22">
        <f>IFERROR('000Veh'!AE15*kmPerVeh!AE16/mvkmPerTJ!AE16/10^6,"")</f>
        <v>0.9031070229614695</v>
      </c>
      <c r="AC14" s="22">
        <f>IFERROR('000Veh'!AF15*kmPerVeh!AF16/mvkmPerTJ!AF16/10^6,"")</f>
        <v>3.053763886787995</v>
      </c>
      <c r="AD14" s="22">
        <f>IFERROR('000Veh'!AG15*kmPerVeh!AG16/mvkmPerTJ!AG16/10^6,"")</f>
        <v>1.9810703319000014</v>
      </c>
      <c r="AE14" s="22">
        <f>IFERROR('000Veh'!AH15*kmPerVeh!AH16/mvkmPerTJ!AH16/10^6,"")</f>
        <v>0.32778504566040567</v>
      </c>
      <c r="AF14" s="22">
        <f>IFERROR('000Veh'!AI15*kmPerVeh!AI16/mvkmPerTJ!AI16/10^6,"")</f>
        <v>1.248174281409</v>
      </c>
      <c r="AG14" s="22">
        <f>IFERROR('000Veh'!AJ15*kmPerVeh!AJ16/mvkmPerTJ!AJ16/10^6,"")</f>
        <v>0.27801297306164124</v>
      </c>
      <c r="AH14" s="22">
        <f>IFERROR('000Veh'!AK15*kmPerVeh!AK16/mvkmPerTJ!AK16/10^6,"")</f>
        <v>0.28556387333170069</v>
      </c>
      <c r="AI14" s="23">
        <f>IFERROR('000Veh'!AL15*kmPerVeh!AL16/mvkmPerTJ!AL16/10^6,"")</f>
        <v>11.020334981700001</v>
      </c>
      <c r="AJ14" s="44">
        <f>IFERROR(AJ$24*$P14/SUM($P$5,$P$8,$P$11,$P$13:$P$14,$P$18),0)</f>
        <v>0.57124810450260199</v>
      </c>
      <c r="AK14" s="42">
        <f>IFERROR(AK$24*$Q14/SUM($Q$5,$Q$8,$Q$11,$Q$13:$Q$14,$Q$18),0)</f>
        <v>0.53350879631202008</v>
      </c>
      <c r="AL14" s="42">
        <f>IFERROR(AL$24*$P14/SUM($P$5,$P$8,$P$11,$P$13:$P$14,$P$18),0)</f>
        <v>0.2796821812064334</v>
      </c>
      <c r="AM14" s="42">
        <f>IFERROR(AM$24*$Q14/SUM($Q$5,$Q$8,$Q$11,$Q$13:$Q$14,$Q$18),0)</f>
        <v>0.96569383795377928</v>
      </c>
      <c r="AN14" s="45">
        <f>IFERROR(AN$24*$Q14/SUM($Q$5,$Q$8,$Q$11,$Q$13:$Q$14,$Q$18),0)</f>
        <v>0.14512956347192224</v>
      </c>
    </row>
    <row r="15" spans="1:40">
      <c r="A15" s="31" t="str">
        <f>VLOOKUP(C15,'000Veh'!$A$31:$B$37,2,FALSE)</f>
        <v>GAS</v>
      </c>
      <c r="B15" s="32" t="s">
        <v>45</v>
      </c>
      <c r="C15" s="33" t="s">
        <v>41</v>
      </c>
      <c r="D15" s="21" t="str">
        <f>IFERROR('000Veh'!G16*kmPerVeh!G17/mvkmPerTJ!G17/10^6,"")</f>
        <v/>
      </c>
      <c r="E15" s="22" t="str">
        <f>IFERROR('000Veh'!H16*kmPerVeh!H17/mvkmPerTJ!H17/10^6,"")</f>
        <v/>
      </c>
      <c r="F15" s="22" t="str">
        <f>IFERROR('000Veh'!I16*kmPerVeh!I17/mvkmPerTJ!I17/10^6,"")</f>
        <v/>
      </c>
      <c r="G15" s="22">
        <f>IFERROR('000Veh'!J16*kmPerVeh!J17/mvkmPerTJ!J17/10^6,"")</f>
        <v>0.30146999199259861</v>
      </c>
      <c r="H15" s="22" t="str">
        <f>IFERROR('000Veh'!K16*kmPerVeh!K17/mvkmPerTJ!K17/10^6,"")</f>
        <v/>
      </c>
      <c r="I15" s="22" t="str">
        <f>IFERROR('000Veh'!L16*kmPerVeh!L17/mvkmPerTJ!L17/10^6,"")</f>
        <v/>
      </c>
      <c r="J15" s="22">
        <f>IFERROR('000Veh'!M16*kmPerVeh!M17/mvkmPerTJ!M17/10^6,"")</f>
        <v>5.7089338280019977</v>
      </c>
      <c r="K15" s="22" t="str">
        <f>IFERROR('000Veh'!N16*kmPerVeh!N17/mvkmPerTJ!N17/10^6,"")</f>
        <v/>
      </c>
      <c r="L15" s="22" t="str">
        <f>IFERROR('000Veh'!O16*kmPerVeh!O17/mvkmPerTJ!O17/10^6,"")</f>
        <v/>
      </c>
      <c r="M15" s="22" t="str">
        <f>IFERROR('000Veh'!P16*kmPerVeh!P17/mvkmPerTJ!P17/10^6,"")</f>
        <v/>
      </c>
      <c r="N15" s="22" t="str">
        <f>IFERROR('000Veh'!Q16*kmPerVeh!Q17/mvkmPerTJ!Q17/10^6,"")</f>
        <v/>
      </c>
      <c r="O15" s="22" t="str">
        <f>IFERROR('000Veh'!R16*kmPerVeh!R17/mvkmPerTJ!R17/10^6,"")</f>
        <v/>
      </c>
      <c r="P15" s="22" t="str">
        <f>IFERROR('000Veh'!S16*kmPerVeh!S17/mvkmPerTJ!S17/10^6,"")</f>
        <v/>
      </c>
      <c r="Q15" s="22" t="str">
        <f>IFERROR('000Veh'!T16*kmPerVeh!T17/mvkmPerTJ!T17/10^6,"")</f>
        <v/>
      </c>
      <c r="R15" s="22" t="str">
        <f>IFERROR('000Veh'!U16*kmPerVeh!U17/mvkmPerTJ!U17/10^6,"")</f>
        <v/>
      </c>
      <c r="S15" s="22" t="str">
        <f>IFERROR('000Veh'!V16*kmPerVeh!V17/mvkmPerTJ!V17/10^6,"")</f>
        <v/>
      </c>
      <c r="T15" s="22" t="str">
        <f>IFERROR('000Veh'!W16*kmPerVeh!W17/mvkmPerTJ!W17/10^6,"")</f>
        <v/>
      </c>
      <c r="U15" s="22">
        <f>IFERROR('000Veh'!X16*kmPerVeh!X17/mvkmPerTJ!X17/10^6,"")</f>
        <v>26.852379894257947</v>
      </c>
      <c r="V15" s="22" t="str">
        <f>IFERROR('000Veh'!Y16*kmPerVeh!Y17/mvkmPerTJ!Y17/10^6,"")</f>
        <v/>
      </c>
      <c r="W15" s="22" t="str">
        <f>IFERROR('000Veh'!Z16*kmPerVeh!Z17/mvkmPerTJ!Z17/10^6,"")</f>
        <v/>
      </c>
      <c r="X15" s="22" t="str">
        <f>IFERROR('000Veh'!AA16*kmPerVeh!AA17/mvkmPerTJ!AA17/10^6,"")</f>
        <v/>
      </c>
      <c r="Y15" s="22" t="str">
        <f>IFERROR('000Veh'!AB16*kmPerVeh!AB17/mvkmPerTJ!AB17/10^6,"")</f>
        <v/>
      </c>
      <c r="Z15" s="22" t="str">
        <f>IFERROR('000Veh'!AC16*kmPerVeh!AC17/mvkmPerTJ!AC17/10^6,"")</f>
        <v/>
      </c>
      <c r="AA15" s="22">
        <f>IFERROR('000Veh'!AD16*kmPerVeh!AD17/mvkmPerTJ!AD17/10^6,"")</f>
        <v>1.8233249859756405E-2</v>
      </c>
      <c r="AB15" s="22" t="str">
        <f>IFERROR('000Veh'!AE16*kmPerVeh!AE17/mvkmPerTJ!AE17/10^6,"")</f>
        <v/>
      </c>
      <c r="AC15" s="22" t="str">
        <f>IFERROR('000Veh'!AF16*kmPerVeh!AF17/mvkmPerTJ!AF17/10^6,"")</f>
        <v/>
      </c>
      <c r="AD15" s="22" t="str">
        <f>IFERROR('000Veh'!AG16*kmPerVeh!AG17/mvkmPerTJ!AG17/10^6,"")</f>
        <v/>
      </c>
      <c r="AE15" s="22" t="str">
        <f>IFERROR('000Veh'!AH16*kmPerVeh!AH17/mvkmPerTJ!AH17/10^6,"")</f>
        <v/>
      </c>
      <c r="AF15" s="22">
        <f>IFERROR('000Veh'!AI16*kmPerVeh!AI17/mvkmPerTJ!AI17/10^6,"")</f>
        <v>0.37696250231039441</v>
      </c>
      <c r="AG15" s="22" t="str">
        <f>IFERROR('000Veh'!AJ16*kmPerVeh!AJ17/mvkmPerTJ!AJ17/10^6,"")</f>
        <v/>
      </c>
      <c r="AH15" s="22" t="str">
        <f>IFERROR('000Veh'!AK16*kmPerVeh!AK17/mvkmPerTJ!AK17/10^6,"")</f>
        <v/>
      </c>
      <c r="AI15" s="23" t="str">
        <f>IFERROR('000Veh'!AL16*kmPerVeh!AL17/mvkmPerTJ!AL17/10^6,"")</f>
        <v/>
      </c>
      <c r="AJ15" s="46"/>
      <c r="AK15" s="42"/>
      <c r="AL15" s="42"/>
      <c r="AM15" s="42">
        <f>IFERROR(AM$22*$U15/SUM($U$3,$U$9,$U$15),0)</f>
        <v>0.29166792311895562</v>
      </c>
      <c r="AN15" s="45"/>
    </row>
    <row r="16" spans="1:40">
      <c r="A16" s="31" t="str">
        <f>VLOOKUP(C16,'000Veh'!$A$31:$B$37,2,FALSE)</f>
        <v>DST</v>
      </c>
      <c r="B16" s="32" t="s">
        <v>45</v>
      </c>
      <c r="C16" s="33" t="s">
        <v>36</v>
      </c>
      <c r="D16" s="21">
        <f>IFERROR('000Veh'!G17*kmPerVeh!G18/mvkmPerTJ!G18/10^6,"")</f>
        <v>151.85940455644192</v>
      </c>
      <c r="E16" s="22">
        <f>IFERROR('000Veh'!H17*kmPerVeh!H18/mvkmPerTJ!H18/10^6,"")</f>
        <v>154.83682313421178</v>
      </c>
      <c r="F16" s="22">
        <f>IFERROR('000Veh'!I17*kmPerVeh!I18/mvkmPerTJ!I18/10^6,"")</f>
        <v>24.267205135079951</v>
      </c>
      <c r="G16" s="22">
        <f>IFERROR('000Veh'!J17*kmPerVeh!J18/mvkmPerTJ!J18/10^6,"")</f>
        <v>32.61488083910443</v>
      </c>
      <c r="H16" s="22">
        <f>IFERROR('000Veh'!K17*kmPerVeh!K18/mvkmPerTJ!K18/10^6,"")</f>
        <v>2.6193970668979971</v>
      </c>
      <c r="I16" s="22">
        <f>IFERROR('000Veh'!L17*kmPerVeh!L18/mvkmPerTJ!L18/10^6,"")</f>
        <v>47.661655463899869</v>
      </c>
      <c r="J16" s="22">
        <f>IFERROR('000Veh'!M17*kmPerVeh!M18/mvkmPerTJ!M18/10^6,"")</f>
        <v>610.20096407259928</v>
      </c>
      <c r="K16" s="22">
        <f>IFERROR('000Veh'!N17*kmPerVeh!N18/mvkmPerTJ!N18/10^6,"")</f>
        <v>32.163067032274967</v>
      </c>
      <c r="L16" s="22">
        <f>IFERROR('000Veh'!O17*kmPerVeh!O18/mvkmPerTJ!O18/10^6,"")</f>
        <v>5.8057649682321912</v>
      </c>
      <c r="M16" s="22">
        <f>IFERROR('000Veh'!P17*kmPerVeh!P18/mvkmPerTJ!P18/10^6,"")</f>
        <v>400.27089437779711</v>
      </c>
      <c r="N16" s="22">
        <f>IFERROR('000Veh'!Q17*kmPerVeh!Q18/mvkmPerTJ!Q18/10^6,"")</f>
        <v>31.557292076775909</v>
      </c>
      <c r="O16" s="22">
        <f>IFERROR('000Veh'!R17*kmPerVeh!R18/mvkmPerTJ!R18/10^6,"")</f>
        <v>689.79180815580571</v>
      </c>
      <c r="P16" s="22">
        <f>IFERROR('000Veh'!S17*kmPerVeh!S18/mvkmPerTJ!S18/10^6,"")</f>
        <v>6.9767516572345869</v>
      </c>
      <c r="Q16" s="22">
        <f>IFERROR('000Veh'!T17*kmPerVeh!T18/mvkmPerTJ!T18/10^6,"")</f>
        <v>19.838490996769981</v>
      </c>
      <c r="R16" s="22">
        <f>IFERROR('000Veh'!U17*kmPerVeh!U18/mvkmPerTJ!U18/10^6,"")</f>
        <v>29.663141967189961</v>
      </c>
      <c r="S16" s="22">
        <f>IFERROR('000Veh'!V17*kmPerVeh!V18/mvkmPerTJ!V18/10^6,"")</f>
        <v>24.28728209884996</v>
      </c>
      <c r="T16" s="22">
        <f>IFERROR('000Veh'!W17*kmPerVeh!W18/mvkmPerTJ!W18/10^6,"")</f>
        <v>1.4890147678271843</v>
      </c>
      <c r="U16" s="22">
        <f>IFERROR('000Veh'!X17*kmPerVeh!X18/mvkmPerTJ!X18/10^6,"")</f>
        <v>456.99502684759653</v>
      </c>
      <c r="V16" s="22">
        <f>IFERROR('000Veh'!Y17*kmPerVeh!Y18/mvkmPerTJ!Y18/10^6,"")</f>
        <v>8.6006244960740101</v>
      </c>
      <c r="W16" s="22">
        <f>IFERROR('000Veh'!Z17*kmPerVeh!Z18/mvkmPerTJ!Z18/10^6,"")</f>
        <v>34.005658457925328</v>
      </c>
      <c r="X16" s="22">
        <f>IFERROR('000Veh'!AA17*kmPerVeh!AA18/mvkmPerTJ!AA18/10^6,"")</f>
        <v>9.2977835113328471</v>
      </c>
      <c r="Y16" s="22">
        <f>IFERROR('000Veh'!AB17*kmPerVeh!AB18/mvkmPerTJ!AB18/10^6,"")</f>
        <v>4.4230309131600016</v>
      </c>
      <c r="Z16" s="22">
        <f>IFERROR('000Veh'!AC17*kmPerVeh!AC18/mvkmPerTJ!AC18/10^6,"")</f>
        <v>0.45981022087000051</v>
      </c>
      <c r="AA16" s="22">
        <f>IFERROR('000Veh'!AD17*kmPerVeh!AD18/mvkmPerTJ!AD18/10^6,"")</f>
        <v>102.3130961841901</v>
      </c>
      <c r="AB16" s="22">
        <f>IFERROR('000Veh'!AE17*kmPerVeh!AE18/mvkmPerTJ!AE18/10^6,"")</f>
        <v>37.050583443246104</v>
      </c>
      <c r="AC16" s="22">
        <f>IFERROR('000Veh'!AF17*kmPerVeh!AF18/mvkmPerTJ!AF18/10^6,"")</f>
        <v>107.96431634031958</v>
      </c>
      <c r="AD16" s="22">
        <f>IFERROR('000Veh'!AG17*kmPerVeh!AG18/mvkmPerTJ!AG18/10^6,"")</f>
        <v>81.368638058099847</v>
      </c>
      <c r="AE16" s="22">
        <f>IFERROR('000Veh'!AH17*kmPerVeh!AH18/mvkmPerTJ!AH18/10^6,"")</f>
        <v>33.075325824500005</v>
      </c>
      <c r="AF16" s="22">
        <f>IFERROR('000Veh'!AI17*kmPerVeh!AI18/mvkmPerTJ!AI18/10^6,"")</f>
        <v>54.855496207188388</v>
      </c>
      <c r="AG16" s="22">
        <f>IFERROR('000Veh'!AJ17*kmPerVeh!AJ18/mvkmPerTJ!AJ18/10^6,"")</f>
        <v>19.321457259465735</v>
      </c>
      <c r="AH16" s="22">
        <f>IFERROR('000Veh'!AK17*kmPerVeh!AK18/mvkmPerTJ!AK18/10^6,"")</f>
        <v>10.087449056034526</v>
      </c>
      <c r="AI16" s="23">
        <f>IFERROR('000Veh'!AL17*kmPerVeh!AL18/mvkmPerTJ!AL18/10^6,"")</f>
        <v>290.62886878954481</v>
      </c>
      <c r="AJ16" s="44">
        <f>AJ$23*$P16/SUM($P$4,$P$7,$P$10,$P$16)</f>
        <v>1.5868126813669317</v>
      </c>
      <c r="AK16" s="42">
        <f>AK$23*$Q16/SUM($Q$4,$Q$7,$Q$10,$Q$16)</f>
        <v>14.822437823103776</v>
      </c>
      <c r="AL16" s="42">
        <f>AL$23*$P16/SUM($P$4,$P$7,$P$10,$P$16)</f>
        <v>0.44481715457833365</v>
      </c>
      <c r="AM16" s="42">
        <f>AM$23*$Q16/SUM($Q$4,$Q$7,$Q$10,$Q$16)</f>
        <v>18.418745870423955</v>
      </c>
      <c r="AN16" s="45">
        <f>AN$23*$Q16/SUM($Q$4,$Q$7,$Q$10,$Q$16)</f>
        <v>4.0196422277066857</v>
      </c>
    </row>
    <row r="17" spans="1:40">
      <c r="A17" s="31" t="str">
        <f>VLOOKUP(C17,'000Veh'!$A$31:$B$37,2,FALSE)</f>
        <v>GSLSP95</v>
      </c>
      <c r="B17" s="32" t="s">
        <v>45</v>
      </c>
      <c r="C17" s="33" t="s">
        <v>42</v>
      </c>
      <c r="D17" s="21" t="str">
        <f>IFERROR('000Veh'!G18*kmPerVeh!G19/mvkmPerTJ!G19/10^6,"")</f>
        <v/>
      </c>
      <c r="E17" s="22" t="str">
        <f>IFERROR('000Veh'!H18*kmPerVeh!H19/mvkmPerTJ!H19/10^6,"")</f>
        <v/>
      </c>
      <c r="F17" s="22" t="str">
        <f>IFERROR('000Veh'!I18*kmPerVeh!I19/mvkmPerTJ!I19/10^6,"")</f>
        <v/>
      </c>
      <c r="G17" s="22">
        <f>IFERROR('000Veh'!J18*kmPerVeh!J19/mvkmPerTJ!J19/10^6,"")</f>
        <v>0.11132624500000014</v>
      </c>
      <c r="H17" s="22" t="str">
        <f>IFERROR('000Veh'!K18*kmPerVeh!K19/mvkmPerTJ!K19/10^6,"")</f>
        <v/>
      </c>
      <c r="I17" s="22" t="str">
        <f>IFERROR('000Veh'!L18*kmPerVeh!L19/mvkmPerTJ!L19/10^6,"")</f>
        <v/>
      </c>
      <c r="J17" s="22" t="str">
        <f>IFERROR('000Veh'!M18*kmPerVeh!M19/mvkmPerTJ!M19/10^6,"")</f>
        <v/>
      </c>
      <c r="K17" s="22" t="str">
        <f>IFERROR('000Veh'!N18*kmPerVeh!N19/mvkmPerTJ!N19/10^6,"")</f>
        <v/>
      </c>
      <c r="L17" s="22" t="str">
        <f>IFERROR('000Veh'!O18*kmPerVeh!O19/mvkmPerTJ!O19/10^6,"")</f>
        <v/>
      </c>
      <c r="M17" s="22" t="str">
        <f>IFERROR('000Veh'!P18*kmPerVeh!P19/mvkmPerTJ!P19/10^6,"")</f>
        <v/>
      </c>
      <c r="N17" s="22" t="str">
        <f>IFERROR('000Veh'!Q18*kmPerVeh!Q19/mvkmPerTJ!Q19/10^6,"")</f>
        <v/>
      </c>
      <c r="O17" s="22" t="str">
        <f>IFERROR('000Veh'!R18*kmPerVeh!R19/mvkmPerTJ!R19/10^6,"")</f>
        <v/>
      </c>
      <c r="P17" s="22" t="str">
        <f>IFERROR('000Veh'!S18*kmPerVeh!S19/mvkmPerTJ!S19/10^6,"")</f>
        <v/>
      </c>
      <c r="Q17" s="22" t="str">
        <f>IFERROR('000Veh'!T18*kmPerVeh!T19/mvkmPerTJ!T19/10^6,"")</f>
        <v/>
      </c>
      <c r="R17" s="22" t="str">
        <f>IFERROR('000Veh'!U18*kmPerVeh!U19/mvkmPerTJ!U19/10^6,"")</f>
        <v/>
      </c>
      <c r="S17" s="22" t="str">
        <f>IFERROR('000Veh'!V18*kmPerVeh!V19/mvkmPerTJ!V19/10^6,"")</f>
        <v/>
      </c>
      <c r="T17" s="22" t="str">
        <f>IFERROR('000Veh'!W18*kmPerVeh!W19/mvkmPerTJ!W19/10^6,"")</f>
        <v/>
      </c>
      <c r="U17" s="22" t="str">
        <f>IFERROR('000Veh'!X18*kmPerVeh!X19/mvkmPerTJ!X19/10^6,"")</f>
        <v/>
      </c>
      <c r="V17" s="22" t="str">
        <f>IFERROR('000Veh'!Y18*kmPerVeh!Y19/mvkmPerTJ!Y19/10^6,"")</f>
        <v/>
      </c>
      <c r="W17" s="22" t="str">
        <f>IFERROR('000Veh'!Z18*kmPerVeh!Z19/mvkmPerTJ!Z19/10^6,"")</f>
        <v/>
      </c>
      <c r="X17" s="22" t="str">
        <f>IFERROR('000Veh'!AA18*kmPerVeh!AA19/mvkmPerTJ!AA19/10^6,"")</f>
        <v/>
      </c>
      <c r="Y17" s="22" t="str">
        <f>IFERROR('000Veh'!AB18*kmPerVeh!AB19/mvkmPerTJ!AB19/10^6,"")</f>
        <v/>
      </c>
      <c r="Z17" s="22" t="str">
        <f>IFERROR('000Veh'!AC18*kmPerVeh!AC19/mvkmPerTJ!AC19/10^6,"")</f>
        <v/>
      </c>
      <c r="AA17" s="22" t="str">
        <f>IFERROR('000Veh'!AD18*kmPerVeh!AD19/mvkmPerTJ!AD19/10^6,"")</f>
        <v/>
      </c>
      <c r="AB17" s="22" t="str">
        <f>IFERROR('000Veh'!AE18*kmPerVeh!AE19/mvkmPerTJ!AE19/10^6,"")</f>
        <v/>
      </c>
      <c r="AC17" s="22" t="str">
        <f>IFERROR('000Veh'!AF18*kmPerVeh!AF19/mvkmPerTJ!AF19/10^6,"")</f>
        <v/>
      </c>
      <c r="AD17" s="22" t="str">
        <f>IFERROR('000Veh'!AG18*kmPerVeh!AG19/mvkmPerTJ!AG19/10^6,"")</f>
        <v/>
      </c>
      <c r="AE17" s="22" t="str">
        <f>IFERROR('000Veh'!AH18*kmPerVeh!AH19/mvkmPerTJ!AH19/10^6,"")</f>
        <v/>
      </c>
      <c r="AF17" s="22">
        <f>IFERROR('000Veh'!AI18*kmPerVeh!AI19/mvkmPerTJ!AI19/10^6,"")</f>
        <v>10.89139249372696</v>
      </c>
      <c r="AG17" s="22" t="str">
        <f>IFERROR('000Veh'!AJ18*kmPerVeh!AJ19/mvkmPerTJ!AJ19/10^6,"")</f>
        <v/>
      </c>
      <c r="AH17" s="22" t="str">
        <f>IFERROR('000Veh'!AK18*kmPerVeh!AK19/mvkmPerTJ!AK19/10^6,"")</f>
        <v/>
      </c>
      <c r="AI17" s="23" t="str">
        <f>IFERROR('000Veh'!AL18*kmPerVeh!AL19/mvkmPerTJ!AL19/10^6,"")</f>
        <v/>
      </c>
      <c r="AJ17" s="46"/>
      <c r="AK17" s="42"/>
      <c r="AL17" s="42"/>
      <c r="AM17" s="42"/>
      <c r="AN17" s="45"/>
    </row>
    <row r="18" spans="1:40">
      <c r="A18" s="31" t="str">
        <f>VLOOKUP(C18,'000Veh'!$A$31:$B$37,2,FALSE)</f>
        <v>GSLSP95</v>
      </c>
      <c r="B18" s="32" t="s">
        <v>45</v>
      </c>
      <c r="C18" s="33" t="s">
        <v>37</v>
      </c>
      <c r="D18" s="21">
        <f>IFERROR('000Veh'!G19*kmPerVeh!G20/mvkmPerTJ!G20/10^6,"")</f>
        <v>71.670207033389744</v>
      </c>
      <c r="E18" s="22">
        <f>IFERROR('000Veh'!H19*kmPerVeh!H20/mvkmPerTJ!H20/10^6,"")</f>
        <v>51.446584297200168</v>
      </c>
      <c r="F18" s="22">
        <f>IFERROR('000Veh'!I19*kmPerVeh!I20/mvkmPerTJ!I20/10^6,"")</f>
        <v>24.125945229200024</v>
      </c>
      <c r="G18" s="22">
        <f>IFERROR('000Veh'!J19*kmPerVeh!J20/mvkmPerTJ!J20/10^6,"")</f>
        <v>124.54793253505991</v>
      </c>
      <c r="H18" s="22">
        <f>IFERROR('000Veh'!K19*kmPerVeh!K20/mvkmPerTJ!K20/10^6,"")</f>
        <v>16.638409779350003</v>
      </c>
      <c r="I18" s="22">
        <f>IFERROR('000Veh'!L19*kmPerVeh!L20/mvkmPerTJ!L20/10^6,"")</f>
        <v>68.851145795157493</v>
      </c>
      <c r="J18" s="22">
        <f>IFERROR('000Veh'!M19*kmPerVeh!M20/mvkmPerTJ!M20/10^6,"")</f>
        <v>798.01257622043852</v>
      </c>
      <c r="K18" s="22">
        <f>IFERROR('000Veh'!N19*kmPerVeh!N20/mvkmPerTJ!N20/10^6,"")</f>
        <v>59.748889350850753</v>
      </c>
      <c r="L18" s="22">
        <f>IFERROR('000Veh'!O19*kmPerVeh!O20/mvkmPerTJ!O20/10^6,"")</f>
        <v>11.236131481225442</v>
      </c>
      <c r="M18" s="22">
        <f>IFERROR('000Veh'!P19*kmPerVeh!P20/mvkmPerTJ!P20/10^6,"")</f>
        <v>212.84792481471652</v>
      </c>
      <c r="N18" s="22">
        <f>IFERROR('000Veh'!Q19*kmPerVeh!Q20/mvkmPerTJ!Q20/10^6,"")</f>
        <v>64.185897846996539</v>
      </c>
      <c r="O18" s="22">
        <f>IFERROR('000Veh'!R19*kmPerVeh!R20/mvkmPerTJ!R20/10^6,"")</f>
        <v>304.15665132849063</v>
      </c>
      <c r="P18" s="22">
        <f>IFERROR('000Veh'!S19*kmPerVeh!S20/mvkmPerTJ!S20/10^6,"")</f>
        <v>102.26587952238769</v>
      </c>
      <c r="Q18" s="22">
        <f>IFERROR('000Veh'!T19*kmPerVeh!T20/mvkmPerTJ!T20/10^6,"")</f>
        <v>25.775949496689954</v>
      </c>
      <c r="R18" s="22">
        <f>IFERROR('000Veh'!U19*kmPerVeh!U20/mvkmPerTJ!U20/10^6,"")</f>
        <v>53.930129920631188</v>
      </c>
      <c r="S18" s="22">
        <f>IFERROR('000Veh'!V19*kmPerVeh!V20/mvkmPerTJ!V20/10^6,"")</f>
        <v>62.895248951355711</v>
      </c>
      <c r="T18" s="22">
        <f>IFERROR('000Veh'!W19*kmPerVeh!W20/mvkmPerTJ!W20/10^6,"")</f>
        <v>6.0004395306152656</v>
      </c>
      <c r="U18" s="22">
        <f>IFERROR('000Veh'!X19*kmPerVeh!X20/mvkmPerTJ!X20/10^6,"")</f>
        <v>354.16416822113041</v>
      </c>
      <c r="V18" s="22">
        <f>IFERROR('000Veh'!Y19*kmPerVeh!Y20/mvkmPerTJ!Y20/10^6,"")</f>
        <v>12.096111560822804</v>
      </c>
      <c r="W18" s="22">
        <f>IFERROR('000Veh'!Z19*kmPerVeh!Z20/mvkmPerTJ!Z20/10^6,"")</f>
        <v>14.040277259259106</v>
      </c>
      <c r="X18" s="22">
        <f>IFERROR('000Veh'!AA19*kmPerVeh!AA20/mvkmPerTJ!AA20/10^6,"")</f>
        <v>11.620960051508485</v>
      </c>
      <c r="Y18" s="22">
        <f>IFERROR('000Veh'!AB19*kmPerVeh!AB20/mvkmPerTJ!AB20/10^6,"")</f>
        <v>5.1088827034700079</v>
      </c>
      <c r="Z18" s="22">
        <f>IFERROR('000Veh'!AC19*kmPerVeh!AC20/mvkmPerTJ!AC20/10^6,"")</f>
        <v>3.1174405274136032</v>
      </c>
      <c r="AA18" s="22">
        <f>IFERROR('000Veh'!AD19*kmPerVeh!AD20/mvkmPerTJ!AD20/10^6,"")</f>
        <v>177.30095245279455</v>
      </c>
      <c r="AB18" s="22">
        <f>IFERROR('000Veh'!AE19*kmPerVeh!AE20/mvkmPerTJ!AE20/10^6,"")</f>
        <v>45.0102765779476</v>
      </c>
      <c r="AC18" s="22">
        <f>IFERROR('000Veh'!AF19*kmPerVeh!AF20/mvkmPerTJ!AF20/10^6,"")</f>
        <v>153.59072037400014</v>
      </c>
      <c r="AD18" s="22">
        <f>IFERROR('000Veh'!AG19*kmPerVeh!AG20/mvkmPerTJ!AG20/10^6,"")</f>
        <v>57.12237692794411</v>
      </c>
      <c r="AE18" s="22">
        <f>IFERROR('000Veh'!AH19*kmPerVeh!AH20/mvkmPerTJ!AH20/10^6,"")</f>
        <v>52.147164426202956</v>
      </c>
      <c r="AF18" s="22">
        <f>IFERROR('000Veh'!AI19*kmPerVeh!AI20/mvkmPerTJ!AI20/10^6,"")</f>
        <v>127.68376294089991</v>
      </c>
      <c r="AG18" s="22">
        <f>IFERROR('000Veh'!AJ19*kmPerVeh!AJ20/mvkmPerTJ!AJ20/10^6,"")</f>
        <v>23.288440942492045</v>
      </c>
      <c r="AH18" s="22">
        <f>IFERROR('000Veh'!AK19*kmPerVeh!AK20/mvkmPerTJ!AK20/10^6,"")</f>
        <v>23.724283840794488</v>
      </c>
      <c r="AI18" s="23">
        <f>IFERROR('000Veh'!AL19*kmPerVeh!AL20/mvkmPerTJ!AL20/10^6,"")</f>
        <v>644.13921041669062</v>
      </c>
      <c r="AJ18" s="44">
        <f>IFERROR(AJ$24*$P18/SUM($P$5,$P$8,$P$11,$P$13:$P$14,$P$18),0)</f>
        <v>3.2733159044257221</v>
      </c>
      <c r="AK18" s="42">
        <f>IFERROR(AK$24*$Q18/SUM($Q$5,$Q$8,$Q$11,$Q$13:$Q$14,$Q$18),0)</f>
        <v>10.428083675059128</v>
      </c>
      <c r="AL18" s="42">
        <f>IFERROR(AL$24*$P18/SUM($P$5,$P$8,$P$11,$P$13:$P$14,$P$18),0)</f>
        <v>1.6026103626630508</v>
      </c>
      <c r="AM18" s="42">
        <f>IFERROR(AM$24*$Q18/SUM($Q$5,$Q$8,$Q$11,$Q$13:$Q$14,$Q$18),0)</f>
        <v>18.875670310000682</v>
      </c>
      <c r="AN18" s="45">
        <f>IFERROR(AN$24*$Q18/SUM($Q$5,$Q$8,$Q$11,$Q$13:$Q$14,$Q$18),0)</f>
        <v>2.8367352929732976</v>
      </c>
    </row>
    <row r="19" spans="1:40">
      <c r="A19" s="31" t="str">
        <f>VLOOKUP(C19,'000Veh'!$A$31:$B$37,2,FALSE)</f>
        <v>LPG</v>
      </c>
      <c r="B19" s="32" t="s">
        <v>45</v>
      </c>
      <c r="C19" s="33" t="s">
        <v>38</v>
      </c>
      <c r="D19" s="21" t="str">
        <f>IFERROR('000Veh'!G20*kmPerVeh!G21/mvkmPerTJ!G21/10^6,"")</f>
        <v/>
      </c>
      <c r="E19" s="22">
        <f>IFERROR('000Veh'!H20*kmPerVeh!H21/mvkmPerTJ!H21/10^6,"")</f>
        <v>2.4812460257330002</v>
      </c>
      <c r="F19" s="22">
        <f>IFERROR('000Veh'!I20*kmPerVeh!I21/mvkmPerTJ!I21/10^6,"")</f>
        <v>15.639999940348998</v>
      </c>
      <c r="G19" s="22" t="str">
        <f>IFERROR('000Veh'!J20*kmPerVeh!J21/mvkmPerTJ!J21/10^6,"")</f>
        <v/>
      </c>
      <c r="H19" s="22" t="str">
        <f>IFERROR('000Veh'!K20*kmPerVeh!K21/mvkmPerTJ!K21/10^6,"")</f>
        <v/>
      </c>
      <c r="I19" s="22" t="str">
        <f>IFERROR('000Veh'!L20*kmPerVeh!L21/mvkmPerTJ!L21/10^6,"")</f>
        <v/>
      </c>
      <c r="J19" s="22">
        <f>IFERROR('000Veh'!M20*kmPerVeh!M21/mvkmPerTJ!M21/10^6,"")</f>
        <v>21.212292895490002</v>
      </c>
      <c r="K19" s="22">
        <f>IFERROR('000Veh'!N20*kmPerVeh!N21/mvkmPerTJ!N21/10^6,"")</f>
        <v>6.7460866691999898E-4</v>
      </c>
      <c r="L19" s="22" t="str">
        <f>IFERROR('000Veh'!O20*kmPerVeh!O21/mvkmPerTJ!O21/10^6,"")</f>
        <v/>
      </c>
      <c r="M19" s="22" t="str">
        <f>IFERROR('000Veh'!P20*kmPerVeh!P21/mvkmPerTJ!P21/10^6,"")</f>
        <v/>
      </c>
      <c r="N19" s="22" t="str">
        <f>IFERROR('000Veh'!Q20*kmPerVeh!Q21/mvkmPerTJ!Q21/10^6,"")</f>
        <v/>
      </c>
      <c r="O19" s="22">
        <f>IFERROR('000Veh'!R20*kmPerVeh!R21/mvkmPerTJ!R21/10^6,"")</f>
        <v>5.2955659591820679</v>
      </c>
      <c r="P19" s="22">
        <f>IFERROR('000Veh'!S20*kmPerVeh!S21/mvkmPerTJ!S21/10^6,"")</f>
        <v>1.9923299310957734</v>
      </c>
      <c r="Q19" s="22">
        <f>IFERROR('000Veh'!T20*kmPerVeh!T21/mvkmPerTJ!T21/10^6,"")</f>
        <v>2.7522086294600014</v>
      </c>
      <c r="R19" s="22">
        <f>IFERROR('000Veh'!U20*kmPerVeh!U21/mvkmPerTJ!U21/10^6,"")</f>
        <v>1.2249999969479954</v>
      </c>
      <c r="S19" s="22">
        <f>IFERROR('000Veh'!V20*kmPerVeh!V21/mvkmPerTJ!V21/10^6,"")</f>
        <v>9.2640828166239933E-2</v>
      </c>
      <c r="T19" s="22" t="str">
        <f>IFERROR('000Veh'!W20*kmPerVeh!W21/mvkmPerTJ!W21/10^6,"")</f>
        <v/>
      </c>
      <c r="U19" s="22">
        <f>IFERROR('000Veh'!X20*kmPerVeh!X21/mvkmPerTJ!X21/10^6,"")</f>
        <v>56.116113366026354</v>
      </c>
      <c r="V19" s="22" t="str">
        <f>IFERROR('000Veh'!Y20*kmPerVeh!Y21/mvkmPerTJ!Y21/10^6,"")</f>
        <v/>
      </c>
      <c r="W19" s="22" t="str">
        <f>IFERROR('000Veh'!Z20*kmPerVeh!Z21/mvkmPerTJ!Z21/10^6,"")</f>
        <v/>
      </c>
      <c r="X19" s="22">
        <f>IFERROR('000Veh'!AA20*kmPerVeh!AA21/mvkmPerTJ!AA21/10^6,"")</f>
        <v>0.91956565697526094</v>
      </c>
      <c r="Y19" s="22" t="str">
        <f>IFERROR('000Veh'!AB20*kmPerVeh!AB21/mvkmPerTJ!AB21/10^6,"")</f>
        <v/>
      </c>
      <c r="Z19" s="22" t="str">
        <f>IFERROR('000Veh'!AC20*kmPerVeh!AC21/mvkmPerTJ!AC21/10^6,"")</f>
        <v/>
      </c>
      <c r="AA19" s="22">
        <f>IFERROR('000Veh'!AD20*kmPerVeh!AD21/mvkmPerTJ!AD21/10^6,"")</f>
        <v>12.234869947979968</v>
      </c>
      <c r="AB19" s="22" t="str">
        <f>IFERROR('000Veh'!AE20*kmPerVeh!AE21/mvkmPerTJ!AE21/10^6,"")</f>
        <v/>
      </c>
      <c r="AC19" s="22">
        <f>IFERROR('000Veh'!AF20*kmPerVeh!AF21/mvkmPerTJ!AF21/10^6,"")</f>
        <v>70.629253606999825</v>
      </c>
      <c r="AD19" s="22">
        <f>IFERROR('000Veh'!AG20*kmPerVeh!AG21/mvkmPerTJ!AG21/10^6,"")</f>
        <v>1.2851758650750038</v>
      </c>
      <c r="AE19" s="22">
        <f>IFERROR('000Veh'!AH20*kmPerVeh!AH21/mvkmPerTJ!AH21/10^6,"")</f>
        <v>0.81017400882700308</v>
      </c>
      <c r="AF19" s="22" t="str">
        <f>IFERROR('000Veh'!AI20*kmPerVeh!AI21/mvkmPerTJ!AI21/10^6,"")</f>
        <v/>
      </c>
      <c r="AG19" s="22" t="str">
        <f>IFERROR('000Veh'!AJ20*kmPerVeh!AJ21/mvkmPerTJ!AJ21/10^6,"")</f>
        <v/>
      </c>
      <c r="AH19" s="22">
        <f>IFERROR('000Veh'!AK20*kmPerVeh!AK21/mvkmPerTJ!AK21/10^6,"")</f>
        <v>1.2740000118985011</v>
      </c>
      <c r="AI19" s="23">
        <f>IFERROR('000Veh'!AL20*kmPerVeh!AL21/mvkmPerTJ!AL21/10^6,"")</f>
        <v>2.4256963692649971</v>
      </c>
      <c r="AJ19" s="46"/>
      <c r="AK19" s="47"/>
      <c r="AL19" s="47"/>
      <c r="AM19" s="42">
        <f>IFERROR(AM$25*$Q19/SUM($Q$6,$Q$12,$Q$19),0)</f>
        <v>14.099</v>
      </c>
      <c r="AN19" s="45">
        <f>IFERROR(AN$25*$Q19/SUM($Q$6,$Q$12,$Q$19),0)</f>
        <v>0.55198999999999998</v>
      </c>
    </row>
    <row r="20" spans="1:40">
      <c r="A20" s="34" t="str">
        <f>VLOOKUP(C20,'000Veh'!$A$31:$B$37,2,FALSE)</f>
        <v>GSLSP95</v>
      </c>
      <c r="B20" s="35" t="s">
        <v>45</v>
      </c>
      <c r="C20" s="36" t="s">
        <v>46</v>
      </c>
      <c r="D20" s="24" t="str">
        <f>IFERROR('000Veh'!G21*kmPerVeh!G22/mvkmPerTJ!G22/10^6,"")</f>
        <v/>
      </c>
      <c r="E20" s="25" t="str">
        <f>IFERROR('000Veh'!H21*kmPerVeh!H22/mvkmPerTJ!H22/10^6,"")</f>
        <v/>
      </c>
      <c r="F20" s="25" t="str">
        <f>IFERROR('000Veh'!I21*kmPerVeh!I22/mvkmPerTJ!I22/10^6,"")</f>
        <v/>
      </c>
      <c r="G20" s="25" t="str">
        <f>IFERROR('000Veh'!J21*kmPerVeh!J22/mvkmPerTJ!J22/10^6,"")</f>
        <v/>
      </c>
      <c r="H20" s="25" t="str">
        <f>IFERROR('000Veh'!K21*kmPerVeh!K22/mvkmPerTJ!K22/10^6,"")</f>
        <v/>
      </c>
      <c r="I20" s="25" t="str">
        <f>IFERROR('000Veh'!L21*kmPerVeh!L22/mvkmPerTJ!L22/10^6,"")</f>
        <v/>
      </c>
      <c r="J20" s="25" t="str">
        <f>IFERROR('000Veh'!M21*kmPerVeh!M22/mvkmPerTJ!M22/10^6,"")</f>
        <v/>
      </c>
      <c r="K20" s="25" t="str">
        <f>IFERROR('000Veh'!N21*kmPerVeh!N22/mvkmPerTJ!N22/10^6,"")</f>
        <v/>
      </c>
      <c r="L20" s="25" t="str">
        <f>IFERROR('000Veh'!O21*kmPerVeh!O22/mvkmPerTJ!O22/10^6,"")</f>
        <v/>
      </c>
      <c r="M20" s="25" t="str">
        <f>IFERROR('000Veh'!P21*kmPerVeh!P22/mvkmPerTJ!P22/10^6,"")</f>
        <v/>
      </c>
      <c r="N20" s="25" t="str">
        <f>IFERROR('000Veh'!Q21*kmPerVeh!Q22/mvkmPerTJ!Q22/10^6,"")</f>
        <v/>
      </c>
      <c r="O20" s="25" t="str">
        <f>IFERROR('000Veh'!R21*kmPerVeh!R22/mvkmPerTJ!R22/10^6,"")</f>
        <v/>
      </c>
      <c r="P20" s="25" t="str">
        <f>IFERROR('000Veh'!S21*kmPerVeh!S22/mvkmPerTJ!S22/10^6,"")</f>
        <v/>
      </c>
      <c r="Q20" s="25" t="str">
        <f>IFERROR('000Veh'!T21*kmPerVeh!T22/mvkmPerTJ!T22/10^6,"")</f>
        <v/>
      </c>
      <c r="R20" s="25" t="str">
        <f>IFERROR('000Veh'!U21*kmPerVeh!U22/mvkmPerTJ!U22/10^6,"")</f>
        <v/>
      </c>
      <c r="S20" s="25" t="str">
        <f>IFERROR('000Veh'!V21*kmPerVeh!V22/mvkmPerTJ!V22/10^6,"")</f>
        <v/>
      </c>
      <c r="T20" s="25" t="str">
        <f>IFERROR('000Veh'!W21*kmPerVeh!W22/mvkmPerTJ!W22/10^6,"")</f>
        <v/>
      </c>
      <c r="U20" s="25" t="str">
        <f>IFERROR('000Veh'!X21*kmPerVeh!X22/mvkmPerTJ!X22/10^6,"")</f>
        <v/>
      </c>
      <c r="V20" s="25" t="str">
        <f>IFERROR('000Veh'!Y21*kmPerVeh!Y22/mvkmPerTJ!Y22/10^6,"")</f>
        <v/>
      </c>
      <c r="W20" s="25" t="str">
        <f>IFERROR('000Veh'!Z21*kmPerVeh!Z22/mvkmPerTJ!Z22/10^6,"")</f>
        <v/>
      </c>
      <c r="X20" s="25" t="str">
        <f>IFERROR('000Veh'!AA21*kmPerVeh!AA22/mvkmPerTJ!AA22/10^6,"")</f>
        <v/>
      </c>
      <c r="Y20" s="25" t="str">
        <f>IFERROR('000Veh'!AB21*kmPerVeh!AB22/mvkmPerTJ!AB22/10^6,"")</f>
        <v/>
      </c>
      <c r="Z20" s="25" t="str">
        <f>IFERROR('000Veh'!AC21*kmPerVeh!AC22/mvkmPerTJ!AC22/10^6,"")</f>
        <v/>
      </c>
      <c r="AA20" s="25" t="str">
        <f>IFERROR('000Veh'!AD21*kmPerVeh!AD22/mvkmPerTJ!AD22/10^6,"")</f>
        <v/>
      </c>
      <c r="AB20" s="25" t="str">
        <f>IFERROR('000Veh'!AE21*kmPerVeh!AE22/mvkmPerTJ!AE22/10^6,"")</f>
        <v/>
      </c>
      <c r="AC20" s="25" t="str">
        <f>IFERROR('000Veh'!AF21*kmPerVeh!AF22/mvkmPerTJ!AF22/10^6,"")</f>
        <v/>
      </c>
      <c r="AD20" s="25" t="str">
        <f>IFERROR('000Veh'!AG21*kmPerVeh!AG22/mvkmPerTJ!AG22/10^6,"")</f>
        <v/>
      </c>
      <c r="AE20" s="25" t="str">
        <f>IFERROR('000Veh'!AH21*kmPerVeh!AH22/mvkmPerTJ!AH22/10^6,"")</f>
        <v/>
      </c>
      <c r="AF20" s="25" t="str">
        <f>IFERROR('000Veh'!AI21*kmPerVeh!AI22/mvkmPerTJ!AI22/10^6,"")</f>
        <v/>
      </c>
      <c r="AG20" s="25" t="str">
        <f>IFERROR('000Veh'!AJ21*kmPerVeh!AJ22/mvkmPerTJ!AJ22/10^6,"")</f>
        <v/>
      </c>
      <c r="AH20" s="25" t="str">
        <f>IFERROR('000Veh'!AK21*kmPerVeh!AK22/mvkmPerTJ!AK22/10^6,"")</f>
        <v/>
      </c>
      <c r="AI20" s="26" t="str">
        <f>IFERROR('000Veh'!AL21*kmPerVeh!AL22/mvkmPerTJ!AL22/10^6,"")</f>
        <v/>
      </c>
      <c r="AJ20" s="48"/>
      <c r="AK20" s="49"/>
      <c r="AL20" s="49"/>
      <c r="AM20" s="49"/>
      <c r="AN20" s="50"/>
    </row>
    <row r="21" spans="1:40">
      <c r="D21" s="27" t="str">
        <f>D2</f>
        <v>AT</v>
      </c>
      <c r="E21" s="27" t="str">
        <f t="shared" ref="E21:AN21" si="0">E2</f>
        <v>BE</v>
      </c>
      <c r="F21" s="27" t="str">
        <f t="shared" si="0"/>
        <v>BG</v>
      </c>
      <c r="G21" s="27" t="str">
        <f t="shared" si="0"/>
        <v>CH</v>
      </c>
      <c r="H21" s="27" t="str">
        <f t="shared" si="0"/>
        <v>CY</v>
      </c>
      <c r="I21" s="27" t="str">
        <f t="shared" si="0"/>
        <v>CZ</v>
      </c>
      <c r="J21" s="27" t="str">
        <f t="shared" si="0"/>
        <v>DE</v>
      </c>
      <c r="K21" s="27" t="str">
        <f t="shared" si="0"/>
        <v>DK</v>
      </c>
      <c r="L21" s="27" t="str">
        <f t="shared" si="0"/>
        <v>EE</v>
      </c>
      <c r="M21" s="27" t="str">
        <f t="shared" si="0"/>
        <v>ES</v>
      </c>
      <c r="N21" s="27" t="str">
        <f t="shared" si="0"/>
        <v>FI</v>
      </c>
      <c r="O21" s="27" t="str">
        <f t="shared" si="0"/>
        <v>FR</v>
      </c>
      <c r="P21" s="27" t="str">
        <f t="shared" si="0"/>
        <v>EL</v>
      </c>
      <c r="Q21" s="27" t="str">
        <f t="shared" si="0"/>
        <v>HR</v>
      </c>
      <c r="R21" s="27" t="str">
        <f t="shared" si="0"/>
        <v>HU</v>
      </c>
      <c r="S21" s="27" t="str">
        <f t="shared" si="0"/>
        <v>IE</v>
      </c>
      <c r="T21" s="27" t="str">
        <f t="shared" si="0"/>
        <v>IS</v>
      </c>
      <c r="U21" s="27" t="str">
        <f t="shared" si="0"/>
        <v>IT</v>
      </c>
      <c r="V21" s="27" t="str">
        <f t="shared" si="0"/>
        <v>LT</v>
      </c>
      <c r="W21" s="27" t="str">
        <f t="shared" si="0"/>
        <v>LU</v>
      </c>
      <c r="X21" s="27" t="str">
        <f t="shared" si="0"/>
        <v>LV</v>
      </c>
      <c r="Y21" s="27" t="str">
        <f t="shared" si="0"/>
        <v>MK</v>
      </c>
      <c r="Z21" s="27" t="str">
        <f t="shared" si="0"/>
        <v>MT</v>
      </c>
      <c r="AA21" s="27" t="str">
        <f t="shared" si="0"/>
        <v>NL</v>
      </c>
      <c r="AB21" s="27" t="str">
        <f t="shared" si="0"/>
        <v>NO</v>
      </c>
      <c r="AC21" s="27" t="str">
        <f t="shared" si="0"/>
        <v>PL</v>
      </c>
      <c r="AD21" s="27" t="str">
        <f t="shared" si="0"/>
        <v>PT</v>
      </c>
      <c r="AE21" s="27" t="str">
        <f t="shared" si="0"/>
        <v>RO</v>
      </c>
      <c r="AF21" s="27" t="str">
        <f t="shared" si="0"/>
        <v>SE</v>
      </c>
      <c r="AG21" s="27" t="str">
        <f t="shared" si="0"/>
        <v>SI</v>
      </c>
      <c r="AH21" s="27" t="str">
        <f t="shared" si="0"/>
        <v>SK</v>
      </c>
      <c r="AI21" s="27" t="str">
        <f t="shared" si="0"/>
        <v>UK</v>
      </c>
      <c r="AJ21" s="27" t="str">
        <f t="shared" si="0"/>
        <v>AL</v>
      </c>
      <c r="AK21" s="27" t="str">
        <f t="shared" si="0"/>
        <v>BA</v>
      </c>
      <c r="AL21" s="27" t="str">
        <f t="shared" si="0"/>
        <v>ME</v>
      </c>
      <c r="AM21" s="27" t="str">
        <f t="shared" si="0"/>
        <v>RS</v>
      </c>
      <c r="AN21" s="27" t="str">
        <f t="shared" si="0"/>
        <v>KS</v>
      </c>
    </row>
    <row r="22" spans="1:40">
      <c r="C22" s="27" t="s">
        <v>50</v>
      </c>
      <c r="D22" s="4">
        <f>SUM(D3,D9,D15)</f>
        <v>0</v>
      </c>
      <c r="E22" s="4">
        <f t="shared" ref="E22:AI22" si="1">SUM(E3,E9,E15)</f>
        <v>0</v>
      </c>
      <c r="F22" s="4">
        <f t="shared" si="1"/>
        <v>0</v>
      </c>
      <c r="G22" s="4">
        <f t="shared" si="1"/>
        <v>0.70999999949579917</v>
      </c>
      <c r="H22" s="4">
        <f t="shared" si="1"/>
        <v>0</v>
      </c>
      <c r="I22" s="4">
        <f t="shared" si="1"/>
        <v>0</v>
      </c>
      <c r="J22" s="4">
        <f t="shared" si="1"/>
        <v>9.7420000058619998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1"/>
        <v>0</v>
      </c>
      <c r="U22" s="4">
        <f t="shared" si="1"/>
        <v>29.092510262517944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0.45593000231989572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1.3294527699603962</v>
      </c>
      <c r="AG22" s="4">
        <f t="shared" si="1"/>
        <v>0</v>
      </c>
      <c r="AH22" s="4">
        <f t="shared" si="1"/>
        <v>0</v>
      </c>
      <c r="AI22" s="4">
        <f t="shared" si="1"/>
        <v>0</v>
      </c>
      <c r="AJ22" s="51">
        <v>0</v>
      </c>
      <c r="AK22" s="51">
        <v>0</v>
      </c>
      <c r="AL22" s="51">
        <v>0</v>
      </c>
      <c r="AM22" s="51">
        <v>0.316</v>
      </c>
      <c r="AN22" s="51">
        <v>0</v>
      </c>
    </row>
    <row r="23" spans="1:40">
      <c r="C23" s="27" t="s">
        <v>51</v>
      </c>
      <c r="D23" s="4">
        <f>SUM(D4,D10,D16,D7)</f>
        <v>238.96255753162757</v>
      </c>
      <c r="E23" s="4">
        <f t="shared" ref="E23:AH23" si="2">SUM(E4,E10,E16,E7)</f>
        <v>313.34081244181999</v>
      </c>
      <c r="F23" s="4">
        <f t="shared" si="2"/>
        <v>60.322053138379928</v>
      </c>
      <c r="G23" s="4">
        <f t="shared" si="2"/>
        <v>84.160179534806957</v>
      </c>
      <c r="H23" s="4">
        <f t="shared" si="2"/>
        <v>15.606486588216994</v>
      </c>
      <c r="I23" s="4">
        <f t="shared" si="2"/>
        <v>146.57421818691341</v>
      </c>
      <c r="J23" s="4">
        <f t="shared" si="2"/>
        <v>1255.5848928992496</v>
      </c>
      <c r="K23" s="4">
        <f t="shared" si="2"/>
        <v>101.68500036347831</v>
      </c>
      <c r="L23" s="4">
        <f t="shared" si="2"/>
        <v>16.524596514482429</v>
      </c>
      <c r="M23" s="4">
        <f t="shared" si="2"/>
        <v>959.5186582638928</v>
      </c>
      <c r="N23" s="4">
        <f t="shared" si="2"/>
        <v>100.29364278742693</v>
      </c>
      <c r="O23" s="4">
        <f t="shared" si="2"/>
        <v>1436.1710464346613</v>
      </c>
      <c r="P23" s="4">
        <f t="shared" si="2"/>
        <v>109.19575501468995</v>
      </c>
      <c r="Q23" s="4">
        <f t="shared" si="2"/>
        <v>47.095389932420041</v>
      </c>
      <c r="R23" s="4">
        <f t="shared" si="2"/>
        <v>104.91748752691328</v>
      </c>
      <c r="S23" s="4">
        <f t="shared" si="2"/>
        <v>91.815890660779601</v>
      </c>
      <c r="T23" s="4">
        <f t="shared" si="2"/>
        <v>4.6117418652475841</v>
      </c>
      <c r="U23" s="4">
        <f t="shared" si="2"/>
        <v>1048.9149723336395</v>
      </c>
      <c r="V23" s="4">
        <f t="shared" si="2"/>
        <v>38.20054402525291</v>
      </c>
      <c r="W23" s="4">
        <f t="shared" si="2"/>
        <v>72.236864814898055</v>
      </c>
      <c r="X23" s="4">
        <f t="shared" si="2"/>
        <v>28.214232106760157</v>
      </c>
      <c r="Y23" s="4">
        <f t="shared" si="2"/>
        <v>11.388095991604025</v>
      </c>
      <c r="Z23" s="4">
        <f t="shared" si="2"/>
        <v>3.9333340776900023</v>
      </c>
      <c r="AA23" s="4">
        <f t="shared" si="2"/>
        <v>273.18059144443134</v>
      </c>
      <c r="AB23" s="4">
        <f t="shared" si="2"/>
        <v>93.135185482781964</v>
      </c>
      <c r="AC23" s="4">
        <f t="shared" si="2"/>
        <v>425.27067175101951</v>
      </c>
      <c r="AD23" s="4">
        <f t="shared" si="2"/>
        <v>195.02633584941768</v>
      </c>
      <c r="AE23" s="4">
        <f t="shared" si="2"/>
        <v>123.35907671707452</v>
      </c>
      <c r="AF23" s="4">
        <f t="shared" si="2"/>
        <v>136.20895389372589</v>
      </c>
      <c r="AG23" s="4">
        <f t="shared" si="2"/>
        <v>47.752588512273064</v>
      </c>
      <c r="AH23" s="4">
        <f t="shared" si="2"/>
        <v>63.20597071709949</v>
      </c>
      <c r="AI23" s="4">
        <f>SUM(AI4,AI10,AI16,AI7)</f>
        <v>933.01546227700283</v>
      </c>
      <c r="AJ23" s="51">
        <v>24.835799999999999</v>
      </c>
      <c r="AK23" s="51">
        <v>35.187580000000004</v>
      </c>
      <c r="AL23" s="51">
        <v>6.9619999999999997</v>
      </c>
      <c r="AM23" s="51">
        <v>43.725000000000001</v>
      </c>
      <c r="AN23" s="51">
        <v>9.5423899999999993</v>
      </c>
    </row>
    <row r="24" spans="1:40">
      <c r="C24" s="27" t="s">
        <v>63</v>
      </c>
      <c r="D24" s="4">
        <f>SUM(D5,D11,D17:D18,D8,D13:D14,D21)</f>
        <v>75.532692989009746</v>
      </c>
      <c r="E24" s="4">
        <f t="shared" ref="E24:AI24" si="3">SUM(E5,E11,E17:E18,E8,E13:E14,E21)</f>
        <v>55.373036791692762</v>
      </c>
      <c r="F24" s="4">
        <f t="shared" si="3"/>
        <v>25.563999787145026</v>
      </c>
      <c r="G24" s="4">
        <f t="shared" si="3"/>
        <v>131.94591838264887</v>
      </c>
      <c r="H24" s="4">
        <f t="shared" si="3"/>
        <v>17.471999919367793</v>
      </c>
      <c r="I24" s="4">
        <f t="shared" si="3"/>
        <v>77.992034705045597</v>
      </c>
      <c r="J24" s="4">
        <f t="shared" si="3"/>
        <v>825.57924471979175</v>
      </c>
      <c r="K24" s="4">
        <f t="shared" si="3"/>
        <v>63.914999812738778</v>
      </c>
      <c r="L24" s="4">
        <f t="shared" si="3"/>
        <v>11.844344568151014</v>
      </c>
      <c r="M24" s="4">
        <f t="shared" si="3"/>
        <v>247.97442294275152</v>
      </c>
      <c r="N24" s="4">
        <f t="shared" si="3"/>
        <v>66.514068990329363</v>
      </c>
      <c r="O24" s="4">
        <f t="shared" si="3"/>
        <v>356.45026335955555</v>
      </c>
      <c r="P24" s="4">
        <f t="shared" si="3"/>
        <v>162.21027381473763</v>
      </c>
      <c r="Q24" s="4">
        <f t="shared" si="3"/>
        <v>28.385993895210952</v>
      </c>
      <c r="R24" s="4">
        <f t="shared" si="3"/>
        <v>57.832512571721672</v>
      </c>
      <c r="S24" s="4">
        <f t="shared" si="3"/>
        <v>64.246067876742913</v>
      </c>
      <c r="T24" s="4">
        <f t="shared" si="3"/>
        <v>6.6399872162634894</v>
      </c>
      <c r="U24" s="4">
        <f t="shared" si="3"/>
        <v>434.99015628529855</v>
      </c>
      <c r="V24" s="4">
        <f t="shared" si="3"/>
        <v>12.831456062168705</v>
      </c>
      <c r="W24" s="4">
        <f t="shared" si="3"/>
        <v>15.174862886524288</v>
      </c>
      <c r="X24" s="4">
        <f t="shared" si="3"/>
        <v>12.649431201839906</v>
      </c>
      <c r="Y24" s="4">
        <f t="shared" si="3"/>
        <v>5.4428400004397286</v>
      </c>
      <c r="Z24" s="4">
        <f t="shared" si="3"/>
        <v>3.2934291480692028</v>
      </c>
      <c r="AA24" s="4">
        <f t="shared" si="3"/>
        <v>183.65862086742541</v>
      </c>
      <c r="AB24" s="4">
        <f t="shared" si="3"/>
        <v>49.870452301970779</v>
      </c>
      <c r="AC24" s="4">
        <f t="shared" si="3"/>
        <v>187.89432748392082</v>
      </c>
      <c r="AD24" s="4">
        <f t="shared" si="3"/>
        <v>60.7142104298783</v>
      </c>
      <c r="AE24" s="4">
        <f t="shared" si="3"/>
        <v>58.858043225917633</v>
      </c>
      <c r="AF24" s="4">
        <f t="shared" si="3"/>
        <v>144.22649661911447</v>
      </c>
      <c r="AG24" s="4">
        <f t="shared" si="3"/>
        <v>24.767394794566311</v>
      </c>
      <c r="AH24" s="4">
        <f t="shared" si="3"/>
        <v>26.910980165567405</v>
      </c>
      <c r="AI24" s="4">
        <f t="shared" si="3"/>
        <v>672.60952586056658</v>
      </c>
      <c r="AJ24" s="51">
        <v>5.1920099999999998</v>
      </c>
      <c r="AK24" s="51">
        <v>11.484020000000001</v>
      </c>
      <c r="AL24" s="51">
        <v>2.5419999999999998</v>
      </c>
      <c r="AM24" s="51">
        <v>20.786999999999999</v>
      </c>
      <c r="AN24" s="51">
        <v>3.12398</v>
      </c>
    </row>
    <row r="25" spans="1:40">
      <c r="C25" s="27" t="s">
        <v>38</v>
      </c>
      <c r="D25" s="4">
        <f>SUM(D6,D12,D19)</f>
        <v>0</v>
      </c>
      <c r="E25" s="4">
        <f t="shared" ref="E25:AI25" si="4">SUM(E6,E12,E19)</f>
        <v>2.4812460257330002</v>
      </c>
      <c r="F25" s="4">
        <f t="shared" si="4"/>
        <v>15.639999940348998</v>
      </c>
      <c r="G25" s="4">
        <f t="shared" si="4"/>
        <v>0</v>
      </c>
      <c r="H25" s="4">
        <f t="shared" si="4"/>
        <v>0</v>
      </c>
      <c r="I25" s="4">
        <f t="shared" si="4"/>
        <v>0</v>
      </c>
      <c r="J25" s="4">
        <f t="shared" si="4"/>
        <v>21.853909007264001</v>
      </c>
      <c r="K25" s="4">
        <f t="shared" si="4"/>
        <v>1.7299999949427999E-3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5.2955659591820679</v>
      </c>
      <c r="P25" s="4">
        <f t="shared" si="4"/>
        <v>1.9923299310957734</v>
      </c>
      <c r="Q25" s="4">
        <f t="shared" si="4"/>
        <v>2.7522086294600014</v>
      </c>
      <c r="R25" s="4">
        <f t="shared" si="4"/>
        <v>1.2249999969479954</v>
      </c>
      <c r="S25" s="4">
        <f t="shared" si="4"/>
        <v>9.2640828166239933E-2</v>
      </c>
      <c r="T25" s="4">
        <f t="shared" si="4"/>
        <v>0</v>
      </c>
      <c r="U25" s="4">
        <f t="shared" si="4"/>
        <v>56.116113366026354</v>
      </c>
      <c r="V25" s="4">
        <f t="shared" si="4"/>
        <v>0</v>
      </c>
      <c r="W25" s="4">
        <f t="shared" si="4"/>
        <v>0</v>
      </c>
      <c r="X25" s="4">
        <f t="shared" si="4"/>
        <v>0.98912975218990495</v>
      </c>
      <c r="Y25" s="4">
        <f t="shared" si="4"/>
        <v>0</v>
      </c>
      <c r="Z25" s="4">
        <f t="shared" si="4"/>
        <v>0</v>
      </c>
      <c r="AA25" s="4">
        <f t="shared" si="4"/>
        <v>13.660789701594108</v>
      </c>
      <c r="AB25" s="4">
        <f t="shared" si="4"/>
        <v>0</v>
      </c>
      <c r="AC25" s="4">
        <f t="shared" si="4"/>
        <v>76.359999927309119</v>
      </c>
      <c r="AD25" s="4">
        <f t="shared" si="4"/>
        <v>1.3314442705590337</v>
      </c>
      <c r="AE25" s="4">
        <f t="shared" si="4"/>
        <v>0.81017400882700308</v>
      </c>
      <c r="AF25" s="4">
        <f t="shared" si="4"/>
        <v>0</v>
      </c>
      <c r="AG25" s="4">
        <f t="shared" si="4"/>
        <v>0</v>
      </c>
      <c r="AH25" s="4">
        <f t="shared" si="4"/>
        <v>1.2740000118985011</v>
      </c>
      <c r="AI25" s="4">
        <f t="shared" si="4"/>
        <v>4.8604652697798425</v>
      </c>
      <c r="AJ25" s="51">
        <v>0</v>
      </c>
      <c r="AK25" s="51">
        <v>0</v>
      </c>
      <c r="AL25" s="51">
        <v>0</v>
      </c>
      <c r="AM25" s="51">
        <v>14.099</v>
      </c>
      <c r="AN25" s="51">
        <v>0.55198999999999998</v>
      </c>
    </row>
    <row r="26" spans="1:40">
      <c r="C26" s="27" t="s">
        <v>52</v>
      </c>
      <c r="D26" s="144">
        <f>SUM(D22:D25)</f>
        <v>314.49525052063734</v>
      </c>
      <c r="E26" s="144">
        <f t="shared" ref="E26:AN26" si="5">SUM(E22:E25)</f>
        <v>371.19509525924576</v>
      </c>
      <c r="F26" s="144">
        <f t="shared" si="5"/>
        <v>101.52605286587395</v>
      </c>
      <c r="G26" s="144">
        <f t="shared" si="5"/>
        <v>216.81609791695161</v>
      </c>
      <c r="H26" s="144">
        <f t="shared" si="5"/>
        <v>33.078486507584785</v>
      </c>
      <c r="I26" s="144">
        <f t="shared" si="5"/>
        <v>224.56625289195901</v>
      </c>
      <c r="J26" s="144">
        <f t="shared" si="5"/>
        <v>2112.7600466321674</v>
      </c>
      <c r="K26" s="144">
        <f t="shared" si="5"/>
        <v>165.60173017621204</v>
      </c>
      <c r="L26" s="144">
        <f t="shared" si="5"/>
        <v>28.368941082633441</v>
      </c>
      <c r="M26" s="144">
        <f t="shared" si="5"/>
        <v>1207.4930812066443</v>
      </c>
      <c r="N26" s="144">
        <f t="shared" si="5"/>
        <v>166.80771177775631</v>
      </c>
      <c r="O26" s="144">
        <f t="shared" si="5"/>
        <v>1797.9168757533989</v>
      </c>
      <c r="P26" s="144">
        <f t="shared" si="5"/>
        <v>273.39835876052331</v>
      </c>
      <c r="Q26" s="144">
        <f t="shared" si="5"/>
        <v>78.233592457090992</v>
      </c>
      <c r="R26" s="144">
        <f t="shared" si="5"/>
        <v>163.97500009558294</v>
      </c>
      <c r="S26" s="144">
        <f t="shared" si="5"/>
        <v>156.15459936568877</v>
      </c>
      <c r="T26" s="144">
        <f t="shared" si="5"/>
        <v>11.251729081511073</v>
      </c>
      <c r="U26" s="144">
        <f t="shared" si="5"/>
        <v>1569.1137522474824</v>
      </c>
      <c r="V26" s="144">
        <f t="shared" si="5"/>
        <v>51.032000087421615</v>
      </c>
      <c r="W26" s="144">
        <f t="shared" si="5"/>
        <v>87.411727701422336</v>
      </c>
      <c r="X26" s="144">
        <f t="shared" si="5"/>
        <v>41.852793060789971</v>
      </c>
      <c r="Y26" s="144">
        <f t="shared" si="5"/>
        <v>16.830935992043756</v>
      </c>
      <c r="Z26" s="144">
        <f t="shared" si="5"/>
        <v>7.2267632257592052</v>
      </c>
      <c r="AA26" s="144">
        <f t="shared" si="5"/>
        <v>470.95593201577083</v>
      </c>
      <c r="AB26" s="144">
        <f t="shared" si="5"/>
        <v>143.00563778475274</v>
      </c>
      <c r="AC26" s="144">
        <f t="shared" si="5"/>
        <v>689.5249991622494</v>
      </c>
      <c r="AD26" s="144">
        <f t="shared" si="5"/>
        <v>257.071990549855</v>
      </c>
      <c r="AE26" s="144">
        <f t="shared" si="5"/>
        <v>183.02729395181916</v>
      </c>
      <c r="AF26" s="144">
        <f t="shared" si="5"/>
        <v>281.76490328280079</v>
      </c>
      <c r="AG26" s="144">
        <f t="shared" si="5"/>
        <v>72.519983306839379</v>
      </c>
      <c r="AH26" s="144">
        <f t="shared" si="5"/>
        <v>91.390950894565407</v>
      </c>
      <c r="AI26" s="144">
        <f t="shared" si="5"/>
        <v>1610.485453407349</v>
      </c>
      <c r="AJ26" s="145">
        <f t="shared" si="5"/>
        <v>30.027809999999999</v>
      </c>
      <c r="AK26" s="145">
        <f t="shared" si="5"/>
        <v>46.671600000000005</v>
      </c>
      <c r="AL26" s="145">
        <f t="shared" si="5"/>
        <v>9.5039999999999996</v>
      </c>
      <c r="AM26" s="145">
        <f t="shared" si="5"/>
        <v>78.927000000000007</v>
      </c>
      <c r="AN26" s="145">
        <f t="shared" si="5"/>
        <v>13.218359999999999</v>
      </c>
    </row>
    <row r="27" spans="1:40" ht="26.6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52" t="s">
        <v>132</v>
      </c>
      <c r="AK27" s="52" t="s">
        <v>132</v>
      </c>
      <c r="AL27" s="52" t="s">
        <v>133</v>
      </c>
      <c r="AM27" s="52" t="s">
        <v>133</v>
      </c>
      <c r="AN27" s="52" t="s">
        <v>132</v>
      </c>
    </row>
    <row r="28" spans="1:40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Q108"/>
  <sheetViews>
    <sheetView topLeftCell="A74" zoomScale="85" zoomScaleNormal="85" workbookViewId="0">
      <selection activeCell="E108" sqref="E108"/>
    </sheetView>
  </sheetViews>
  <sheetFormatPr defaultRowHeight="14.25"/>
  <cols>
    <col min="2" max="2" width="16.73046875" bestFit="1" customWidth="1"/>
    <col min="3" max="3" width="16.73046875" customWidth="1"/>
    <col min="4" max="4" width="16.265625" customWidth="1"/>
    <col min="5" max="5" width="22" bestFit="1" customWidth="1"/>
    <col min="6" max="6" width="13.3984375" bestFit="1" customWidth="1"/>
    <col min="7" max="7" width="6.59765625" customWidth="1"/>
    <col min="8" max="43" width="6.3984375" customWidth="1"/>
  </cols>
  <sheetData>
    <row r="1" spans="2:43">
      <c r="B1" s="16" t="s">
        <v>125</v>
      </c>
      <c r="C1" s="16"/>
      <c r="D1" s="17"/>
    </row>
    <row r="3" spans="2:43">
      <c r="D3" s="171"/>
      <c r="E3" s="172"/>
      <c r="F3" s="1" t="s">
        <v>0</v>
      </c>
      <c r="G3" s="173" t="s">
        <v>1</v>
      </c>
      <c r="H3" s="173" t="s">
        <v>2</v>
      </c>
      <c r="I3" s="173" t="s">
        <v>3</v>
      </c>
      <c r="J3" s="173" t="s">
        <v>4</v>
      </c>
      <c r="K3" s="173" t="s">
        <v>5</v>
      </c>
      <c r="L3" s="173" t="s">
        <v>6</v>
      </c>
      <c r="M3" s="173" t="s">
        <v>7</v>
      </c>
      <c r="N3" s="173" t="s">
        <v>8</v>
      </c>
      <c r="O3" s="173" t="s">
        <v>9</v>
      </c>
      <c r="P3" s="173" t="s">
        <v>10</v>
      </c>
      <c r="Q3" s="173" t="s">
        <v>11</v>
      </c>
      <c r="R3" s="173" t="s">
        <v>12</v>
      </c>
      <c r="S3" s="173" t="s">
        <v>110</v>
      </c>
      <c r="T3" s="173" t="s">
        <v>13</v>
      </c>
      <c r="U3" s="173" t="s">
        <v>14</v>
      </c>
      <c r="V3" s="173" t="s">
        <v>15</v>
      </c>
      <c r="W3" s="173" t="s">
        <v>16</v>
      </c>
      <c r="X3" s="173" t="s">
        <v>17</v>
      </c>
      <c r="Y3" s="173" t="s">
        <v>18</v>
      </c>
      <c r="Z3" s="173" t="s">
        <v>19</v>
      </c>
      <c r="AA3" s="173" t="s">
        <v>20</v>
      </c>
      <c r="AB3" s="173" t="s">
        <v>21</v>
      </c>
      <c r="AC3" s="173" t="s">
        <v>22</v>
      </c>
      <c r="AD3" s="173" t="s">
        <v>23</v>
      </c>
      <c r="AE3" s="173" t="s">
        <v>24</v>
      </c>
      <c r="AF3" s="173" t="s">
        <v>25</v>
      </c>
      <c r="AG3" s="173" t="s">
        <v>26</v>
      </c>
      <c r="AH3" s="173" t="s">
        <v>27</v>
      </c>
      <c r="AI3" s="173" t="s">
        <v>28</v>
      </c>
      <c r="AJ3" s="173" t="s">
        <v>29</v>
      </c>
      <c r="AK3" s="173" t="s">
        <v>30</v>
      </c>
      <c r="AL3" s="173" t="s">
        <v>31</v>
      </c>
      <c r="AM3" s="173" t="s">
        <v>127</v>
      </c>
      <c r="AN3" s="173" t="s">
        <v>128</v>
      </c>
      <c r="AO3" s="173" t="s">
        <v>129</v>
      </c>
      <c r="AP3" s="173" t="s">
        <v>130</v>
      </c>
      <c r="AQ3" s="173" t="s">
        <v>131</v>
      </c>
    </row>
    <row r="4" spans="2:43">
      <c r="D4" s="1" t="s">
        <v>32</v>
      </c>
      <c r="E4" s="1" t="s">
        <v>33</v>
      </c>
      <c r="F4" s="1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</row>
    <row r="5" spans="2:43">
      <c r="B5" t="s">
        <v>34</v>
      </c>
      <c r="D5" s="173" t="s">
        <v>34</v>
      </c>
      <c r="E5" s="171" t="s">
        <v>35</v>
      </c>
      <c r="F5" s="172"/>
      <c r="G5" s="5"/>
      <c r="H5" s="5"/>
      <c r="I5" s="5"/>
      <c r="J5" s="5">
        <v>22.708028793335</v>
      </c>
      <c r="K5" s="5"/>
      <c r="L5" s="5"/>
      <c r="M5" s="5">
        <v>20.808900833129901</v>
      </c>
      <c r="N5" s="5"/>
      <c r="O5" s="5"/>
      <c r="P5" s="5"/>
      <c r="Q5" s="5"/>
      <c r="R5" s="5"/>
      <c r="S5" s="5"/>
      <c r="T5" s="5">
        <v>8.8645162582397496</v>
      </c>
      <c r="U5" s="5"/>
      <c r="V5" s="5"/>
      <c r="W5" s="5"/>
      <c r="X5" s="5">
        <v>18</v>
      </c>
      <c r="Y5" s="5"/>
      <c r="Z5" s="5"/>
      <c r="AA5" s="5"/>
      <c r="AB5" s="5"/>
      <c r="AC5" s="5"/>
      <c r="AD5" s="5">
        <v>32.8548393249512</v>
      </c>
      <c r="AE5" s="5"/>
      <c r="AF5" s="5"/>
      <c r="AG5" s="5"/>
      <c r="AH5" s="5"/>
      <c r="AI5" s="5">
        <v>9.5039014816284197</v>
      </c>
      <c r="AJ5" s="5"/>
      <c r="AK5" s="5"/>
      <c r="AL5" s="5"/>
      <c r="AM5" s="58"/>
      <c r="AN5" s="58">
        <f>$T5</f>
        <v>8.8645162582397496</v>
      </c>
      <c r="AO5" s="58"/>
      <c r="AP5" s="58">
        <f>$T5</f>
        <v>8.8645162582397496</v>
      </c>
      <c r="AQ5" s="58">
        <f>$T5</f>
        <v>8.8645162582397496</v>
      </c>
    </row>
    <row r="6" spans="2:43">
      <c r="B6" t="str">
        <f>IF(D6="",B5,D6)</f>
        <v>Buses</v>
      </c>
      <c r="D6" s="174"/>
      <c r="E6" s="171" t="s">
        <v>36</v>
      </c>
      <c r="F6" s="172"/>
      <c r="G6" s="5">
        <v>18.844230651855501</v>
      </c>
      <c r="H6" s="5">
        <v>32.8548393249512</v>
      </c>
      <c r="I6" s="5">
        <v>19.464134216308601</v>
      </c>
      <c r="J6" s="5">
        <v>22.708028793335</v>
      </c>
      <c r="K6" s="5">
        <v>9.6167755126953107</v>
      </c>
      <c r="L6" s="5">
        <v>24.425664901733398</v>
      </c>
      <c r="M6" s="5">
        <v>20.808900833129901</v>
      </c>
      <c r="N6" s="5">
        <v>12</v>
      </c>
      <c r="O6" s="5">
        <v>11.5324859619141</v>
      </c>
      <c r="P6" s="5">
        <v>24.2999992370606</v>
      </c>
      <c r="Q6" s="5">
        <v>13</v>
      </c>
      <c r="R6" s="5">
        <v>17.698154449462901</v>
      </c>
      <c r="S6" s="5">
        <v>27.25</v>
      </c>
      <c r="T6" s="5">
        <v>8.8645162582397496</v>
      </c>
      <c r="U6" s="5">
        <v>30</v>
      </c>
      <c r="V6" s="5">
        <v>27.25</v>
      </c>
      <c r="W6" s="5">
        <v>9.6172838211059499</v>
      </c>
      <c r="X6" s="5">
        <v>18</v>
      </c>
      <c r="Y6" s="5">
        <v>31.7471389770507</v>
      </c>
      <c r="Z6" s="5">
        <v>32.8548393249512</v>
      </c>
      <c r="AA6" s="5">
        <v>12</v>
      </c>
      <c r="AB6" s="5">
        <v>35.676471710205099</v>
      </c>
      <c r="AC6" s="5">
        <v>32.8548393249512</v>
      </c>
      <c r="AD6" s="5">
        <v>32.8548393249512</v>
      </c>
      <c r="AE6" s="5">
        <v>12.9441175460815</v>
      </c>
      <c r="AF6" s="5">
        <v>9.9356021881103498</v>
      </c>
      <c r="AG6" s="5">
        <v>27.800828933715799</v>
      </c>
      <c r="AH6" s="5">
        <v>19.464134216308601</v>
      </c>
      <c r="AI6" s="5">
        <v>9.5039014816284197</v>
      </c>
      <c r="AJ6" s="5">
        <v>21.951725006103501</v>
      </c>
      <c r="AK6" s="5">
        <v>17.130739212036101</v>
      </c>
      <c r="AL6" s="5">
        <v>17</v>
      </c>
      <c r="AM6" s="58">
        <f>$S6</f>
        <v>27.25</v>
      </c>
      <c r="AN6" s="58">
        <f>$T6</f>
        <v>8.8645162582397496</v>
      </c>
      <c r="AO6" s="58">
        <f>$S6</f>
        <v>27.25</v>
      </c>
      <c r="AP6" s="58">
        <f>$T6</f>
        <v>8.8645162582397496</v>
      </c>
      <c r="AQ6" s="58">
        <f>$T6</f>
        <v>8.8645162582397496</v>
      </c>
    </row>
    <row r="7" spans="2:43">
      <c r="B7" t="str">
        <f t="shared" ref="B7:B18" si="0">IF(D7="",B6,D7)</f>
        <v>Buses</v>
      </c>
      <c r="D7" s="174"/>
      <c r="E7" s="171" t="s">
        <v>37</v>
      </c>
      <c r="F7" s="172"/>
      <c r="G7" s="5"/>
      <c r="H7" s="5"/>
      <c r="I7" s="5"/>
      <c r="J7" s="5"/>
      <c r="K7" s="5"/>
      <c r="L7" s="5">
        <v>24.425664901733398</v>
      </c>
      <c r="M7" s="5"/>
      <c r="N7" s="5">
        <v>12</v>
      </c>
      <c r="O7" s="5"/>
      <c r="P7" s="5"/>
      <c r="Q7" s="5"/>
      <c r="R7" s="5"/>
      <c r="S7" s="5"/>
      <c r="T7" s="5"/>
      <c r="U7" s="5"/>
      <c r="V7" s="5"/>
      <c r="W7" s="5">
        <v>9.6172838211059606</v>
      </c>
      <c r="X7" s="5"/>
      <c r="Y7" s="5"/>
      <c r="Z7" s="5"/>
      <c r="AA7" s="5"/>
      <c r="AB7" s="5">
        <v>35.676471710205099</v>
      </c>
      <c r="AC7" s="5"/>
      <c r="AD7" s="5">
        <v>32.8548393249512</v>
      </c>
      <c r="AE7" s="5"/>
      <c r="AF7" s="5">
        <v>9.9356021881103498</v>
      </c>
      <c r="AG7" s="5">
        <v>27.800828933715799</v>
      </c>
      <c r="AH7" s="5"/>
      <c r="AI7" s="5"/>
      <c r="AJ7" s="5"/>
      <c r="AK7" s="5"/>
      <c r="AL7" s="5">
        <v>17</v>
      </c>
      <c r="AM7" s="58"/>
      <c r="AN7" s="58"/>
      <c r="AO7" s="58"/>
      <c r="AP7" s="58"/>
      <c r="AQ7" s="58"/>
    </row>
    <row r="8" spans="2:43">
      <c r="B8" t="str">
        <f t="shared" si="0"/>
        <v>Buses</v>
      </c>
      <c r="D8" s="175"/>
      <c r="E8" s="171" t="s">
        <v>38</v>
      </c>
      <c r="F8" s="17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12</v>
      </c>
      <c r="AB8" s="5">
        <v>35.676471710205099</v>
      </c>
      <c r="AC8" s="5"/>
      <c r="AD8" s="5">
        <v>32.8548393249512</v>
      </c>
      <c r="AE8" s="5"/>
      <c r="AF8" s="5">
        <v>9.9356021881103498</v>
      </c>
      <c r="AG8" s="5">
        <v>27.800828933715799</v>
      </c>
      <c r="AH8" s="5"/>
      <c r="AI8" s="5"/>
      <c r="AJ8" s="5"/>
      <c r="AK8" s="5"/>
      <c r="AL8" s="5">
        <v>17</v>
      </c>
      <c r="AM8" s="58"/>
      <c r="AN8" s="58"/>
      <c r="AO8" s="58"/>
      <c r="AP8" s="58"/>
      <c r="AQ8" s="58"/>
    </row>
    <row r="9" spans="2:43">
      <c r="B9" t="str">
        <f t="shared" si="0"/>
        <v>Mopeds</v>
      </c>
      <c r="D9" s="1" t="s">
        <v>43</v>
      </c>
      <c r="E9" s="171" t="s">
        <v>37</v>
      </c>
      <c r="F9" s="172"/>
      <c r="G9" s="5">
        <v>1.1005542278289799</v>
      </c>
      <c r="H9" s="5">
        <v>1.0559999942779501</v>
      </c>
      <c r="I9" s="5">
        <v>1.1000000238418599</v>
      </c>
      <c r="J9" s="5">
        <v>1.07429051399231</v>
      </c>
      <c r="K9" s="5">
        <v>1.1000000238418599</v>
      </c>
      <c r="L9" s="5">
        <v>1.1000000238418599</v>
      </c>
      <c r="M9" s="5">
        <v>1.1000000238418599</v>
      </c>
      <c r="N9" s="5">
        <v>1.1000000238418599</v>
      </c>
      <c r="O9" s="5"/>
      <c r="P9" s="5">
        <v>1.33683204650879</v>
      </c>
      <c r="Q9" s="5">
        <v>1</v>
      </c>
      <c r="R9" s="5">
        <v>1.1000000238418599</v>
      </c>
      <c r="S9" s="5">
        <v>1.1000000238418599</v>
      </c>
      <c r="T9" s="5">
        <v>1.1000000238418599</v>
      </c>
      <c r="U9" s="5">
        <v>1.1000000238418599</v>
      </c>
      <c r="V9" s="5">
        <v>1.1000000238418599</v>
      </c>
      <c r="W9" s="5"/>
      <c r="X9" s="5">
        <v>1.1000000238418599</v>
      </c>
      <c r="Y9" s="5">
        <v>1.19993352890015</v>
      </c>
      <c r="Z9" s="5">
        <v>1.1000000238418599</v>
      </c>
      <c r="AA9" s="5">
        <v>1.1000000238418599</v>
      </c>
      <c r="AB9" s="5"/>
      <c r="AC9" s="5">
        <v>1.1000000238418599</v>
      </c>
      <c r="AD9" s="5">
        <v>1.1000000238418599</v>
      </c>
      <c r="AE9" s="5">
        <v>1.0825396776199301</v>
      </c>
      <c r="AF9" s="5">
        <v>1.1000000238418599</v>
      </c>
      <c r="AG9" s="5">
        <v>1.1000000238418599</v>
      </c>
      <c r="AH9" s="5">
        <v>1.1000000238418599</v>
      </c>
      <c r="AI9" s="5">
        <v>1.1005988121032699</v>
      </c>
      <c r="AJ9" s="5">
        <v>1.1000000238418599</v>
      </c>
      <c r="AK9" s="5">
        <v>1.1000000238418599</v>
      </c>
      <c r="AL9" s="5">
        <v>1.10456550121307</v>
      </c>
      <c r="AM9" s="58">
        <f t="shared" ref="AM9:AO10" si="1">$S9</f>
        <v>1.1000000238418599</v>
      </c>
      <c r="AN9" s="58">
        <f>$T9</f>
        <v>1.1000000238418599</v>
      </c>
      <c r="AO9" s="58">
        <f t="shared" si="1"/>
        <v>1.1000000238418599</v>
      </c>
      <c r="AP9" s="58">
        <f>$T9</f>
        <v>1.1000000238418599</v>
      </c>
      <c r="AQ9" s="58">
        <f>$T9</f>
        <v>1.1000000238418599</v>
      </c>
    </row>
    <row r="10" spans="2:43">
      <c r="B10" t="str">
        <f t="shared" si="0"/>
        <v>Motorcycles</v>
      </c>
      <c r="D10" s="1" t="s">
        <v>44</v>
      </c>
      <c r="E10" s="171" t="s">
        <v>37</v>
      </c>
      <c r="F10" s="172"/>
      <c r="G10" s="5">
        <v>1.1005542278289799</v>
      </c>
      <c r="H10" s="5">
        <v>1.0559999942779501</v>
      </c>
      <c r="I10" s="5">
        <v>1.1000000238418599</v>
      </c>
      <c r="J10" s="5">
        <v>1.07429051399231</v>
      </c>
      <c r="K10" s="5">
        <v>1.1000000238418599</v>
      </c>
      <c r="L10" s="5">
        <v>1.1000000238418599</v>
      </c>
      <c r="M10" s="5">
        <v>1.1000000238418599</v>
      </c>
      <c r="N10" s="5">
        <v>1.1000000238418599</v>
      </c>
      <c r="O10" s="5">
        <v>1.1000000238418599</v>
      </c>
      <c r="P10" s="5">
        <v>1.33683204650879</v>
      </c>
      <c r="Q10" s="5">
        <v>1</v>
      </c>
      <c r="R10" s="5">
        <v>1.1000000238418599</v>
      </c>
      <c r="S10" s="5">
        <v>1.1000000238418599</v>
      </c>
      <c r="T10" s="5">
        <v>1.1000000238418599</v>
      </c>
      <c r="U10" s="5">
        <v>1.1000000238418599</v>
      </c>
      <c r="V10" s="5">
        <v>1.1000000238418599</v>
      </c>
      <c r="W10" s="5">
        <v>1.1000000238418599</v>
      </c>
      <c r="X10" s="5">
        <v>1.1000000238418599</v>
      </c>
      <c r="Y10" s="5">
        <v>1.19993352890015</v>
      </c>
      <c r="Z10" s="5">
        <v>1.1000000238418599</v>
      </c>
      <c r="AA10" s="5">
        <v>1.1000000238418599</v>
      </c>
      <c r="AB10" s="5">
        <v>1.1000000238418599</v>
      </c>
      <c r="AC10" s="5">
        <v>1.1000000238418599</v>
      </c>
      <c r="AD10" s="5">
        <v>1.1000000238418599</v>
      </c>
      <c r="AE10" s="5">
        <v>1.0825396776199301</v>
      </c>
      <c r="AF10" s="5">
        <v>1.1000000238418599</v>
      </c>
      <c r="AG10" s="5">
        <v>1.1000000238418599</v>
      </c>
      <c r="AH10" s="5">
        <v>1.1000000238418599</v>
      </c>
      <c r="AI10" s="5">
        <v>1.1005988121032699</v>
      </c>
      <c r="AJ10" s="5">
        <v>1.1000000238418599</v>
      </c>
      <c r="AK10" s="5">
        <v>1.1000000238418599</v>
      </c>
      <c r="AL10" s="5">
        <v>1.10456550121307</v>
      </c>
      <c r="AM10" s="58">
        <f t="shared" si="1"/>
        <v>1.1000000238418599</v>
      </c>
      <c r="AN10" s="58">
        <f>$T10</f>
        <v>1.1000000238418599</v>
      </c>
      <c r="AO10" s="58">
        <f t="shared" si="1"/>
        <v>1.1000000238418599</v>
      </c>
      <c r="AP10" s="58">
        <f>$T10</f>
        <v>1.1000000238418599</v>
      </c>
      <c r="AQ10" s="58">
        <f>$T10</f>
        <v>1.1000000238418599</v>
      </c>
    </row>
    <row r="11" spans="2:43">
      <c r="B11" t="str">
        <f t="shared" si="0"/>
        <v>Cars</v>
      </c>
      <c r="D11" s="173" t="s">
        <v>53</v>
      </c>
      <c r="E11" s="171" t="s">
        <v>41</v>
      </c>
      <c r="F11" s="172"/>
      <c r="G11" s="5"/>
      <c r="H11" s="5"/>
      <c r="I11" s="5"/>
      <c r="J11" s="5">
        <v>1.60651648044586</v>
      </c>
      <c r="K11" s="5"/>
      <c r="L11" s="5"/>
      <c r="M11" s="5">
        <v>1.4904687404632599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>
        <v>1.71000003814697</v>
      </c>
      <c r="Y11" s="5"/>
      <c r="Z11" s="5"/>
      <c r="AA11" s="5"/>
      <c r="AB11" s="5"/>
      <c r="AC11" s="5"/>
      <c r="AD11" s="5">
        <v>1.33000004291535</v>
      </c>
      <c r="AE11" s="5"/>
      <c r="AF11" s="5"/>
      <c r="AG11" s="5"/>
      <c r="AH11" s="5"/>
      <c r="AI11" s="5">
        <v>1.45347416400909</v>
      </c>
      <c r="AJ11" s="5"/>
      <c r="AK11" s="5"/>
      <c r="AL11" s="5">
        <v>1.5599999427795399</v>
      </c>
      <c r="AM11" s="58"/>
      <c r="AN11" s="58"/>
      <c r="AO11" s="58"/>
      <c r="AP11" s="58"/>
      <c r="AQ11" s="58"/>
    </row>
    <row r="12" spans="2:43">
      <c r="B12" t="str">
        <f t="shared" si="0"/>
        <v>Cars</v>
      </c>
      <c r="D12" s="174"/>
      <c r="E12" s="171" t="s">
        <v>36</v>
      </c>
      <c r="F12" s="172"/>
      <c r="G12" s="5">
        <v>1.1799999475479099</v>
      </c>
      <c r="H12" s="5">
        <v>1.51028192043304</v>
      </c>
      <c r="I12" s="5">
        <v>1.5599999427795399</v>
      </c>
      <c r="J12" s="5">
        <v>1.60651648044586</v>
      </c>
      <c r="K12" s="5">
        <v>1.4644458293914799</v>
      </c>
      <c r="L12" s="5">
        <v>1.37999999523163</v>
      </c>
      <c r="M12" s="5">
        <v>1.4904687404632599</v>
      </c>
      <c r="N12" s="5">
        <v>1.5599999427795399</v>
      </c>
      <c r="O12" s="5">
        <v>1.45000004768372</v>
      </c>
      <c r="P12" s="5">
        <v>1.7400000095367401</v>
      </c>
      <c r="Q12" s="5">
        <v>1.4000432491302499</v>
      </c>
      <c r="R12" s="5">
        <v>1.82858443260193</v>
      </c>
      <c r="S12" s="5">
        <v>1.4975107908248899</v>
      </c>
      <c r="T12" s="5">
        <v>1.38246369361877</v>
      </c>
      <c r="U12" s="5">
        <v>1.8400000333786</v>
      </c>
      <c r="V12" s="5">
        <v>1.4975107908248899</v>
      </c>
      <c r="W12" s="5">
        <v>2.0627906322479301</v>
      </c>
      <c r="X12" s="5">
        <v>1.71000003814697</v>
      </c>
      <c r="Y12" s="5">
        <v>1.9999866485595701</v>
      </c>
      <c r="Z12" s="5">
        <v>1.51028192043304</v>
      </c>
      <c r="AA12" s="5">
        <v>1.43300044536591</v>
      </c>
      <c r="AB12" s="5">
        <v>1.5599999427795399</v>
      </c>
      <c r="AC12" s="5">
        <v>1.51028192043304</v>
      </c>
      <c r="AD12" s="5">
        <v>1.33000004291534</v>
      </c>
      <c r="AE12" s="5">
        <v>1.70000004768371</v>
      </c>
      <c r="AF12" s="5">
        <v>1.9665447473526001</v>
      </c>
      <c r="AG12" s="5">
        <v>1.4975107908248899</v>
      </c>
      <c r="AH12" s="5">
        <v>1.9828243255615201</v>
      </c>
      <c r="AI12" s="5">
        <v>1.4534741640091</v>
      </c>
      <c r="AJ12" s="5">
        <v>1.63986444473267</v>
      </c>
      <c r="AK12" s="5">
        <v>1.95000004768371</v>
      </c>
      <c r="AL12" s="5">
        <v>1.5599999427795399</v>
      </c>
      <c r="AM12" s="58">
        <f>$S12</f>
        <v>1.4975107908248899</v>
      </c>
      <c r="AN12" s="58">
        <f t="shared" ref="AN12:AQ18" si="2">IF($T12=0,"",$T12)</f>
        <v>1.38246369361877</v>
      </c>
      <c r="AO12" s="58">
        <f>$S12</f>
        <v>1.4975107908248899</v>
      </c>
      <c r="AP12" s="58">
        <f t="shared" si="2"/>
        <v>1.38246369361877</v>
      </c>
      <c r="AQ12" s="58">
        <f t="shared" si="2"/>
        <v>1.38246369361877</v>
      </c>
    </row>
    <row r="13" spans="2:43">
      <c r="B13" t="str">
        <f t="shared" si="0"/>
        <v>Cars</v>
      </c>
      <c r="D13" s="174"/>
      <c r="E13" s="171" t="s">
        <v>42</v>
      </c>
      <c r="F13" s="172"/>
      <c r="G13" s="5"/>
      <c r="H13" s="5"/>
      <c r="I13" s="5"/>
      <c r="J13" s="5">
        <v>1.60651648044586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v>1.45347416400909</v>
      </c>
      <c r="AJ13" s="5"/>
      <c r="AK13" s="5"/>
      <c r="AL13" s="5"/>
      <c r="AM13" s="58"/>
      <c r="AN13" s="58"/>
      <c r="AO13" s="58"/>
      <c r="AP13" s="58"/>
      <c r="AQ13" s="58"/>
    </row>
    <row r="14" spans="2:43">
      <c r="B14" t="str">
        <f t="shared" si="0"/>
        <v>Cars</v>
      </c>
      <c r="D14" s="174"/>
      <c r="E14" s="171" t="s">
        <v>37</v>
      </c>
      <c r="F14" s="172"/>
      <c r="G14" s="5">
        <v>1.1799999475479099</v>
      </c>
      <c r="H14" s="5">
        <v>1.51028192043304</v>
      </c>
      <c r="I14" s="5">
        <v>1.5599999427795399</v>
      </c>
      <c r="J14" s="5">
        <v>1.60651648044586</v>
      </c>
      <c r="K14" s="5">
        <v>1.4644458293914799</v>
      </c>
      <c r="L14" s="5">
        <v>1.37999999523163</v>
      </c>
      <c r="M14" s="5">
        <v>1.4904687404632599</v>
      </c>
      <c r="N14" s="5">
        <v>1.5599999427795399</v>
      </c>
      <c r="O14" s="5">
        <v>1.45000004768372</v>
      </c>
      <c r="P14" s="5">
        <v>1.7400000095367401</v>
      </c>
      <c r="Q14" s="5">
        <v>1.4000432491302499</v>
      </c>
      <c r="R14" s="5">
        <v>1.82858443260193</v>
      </c>
      <c r="S14" s="5">
        <v>1.4975107908248899</v>
      </c>
      <c r="T14" s="5">
        <v>1.38246369361877</v>
      </c>
      <c r="U14" s="5">
        <v>1.8400000333786</v>
      </c>
      <c r="V14" s="5">
        <v>1.4975107908248899</v>
      </c>
      <c r="W14" s="5">
        <v>2.0627906322479301</v>
      </c>
      <c r="X14" s="5">
        <v>1.71000003814697</v>
      </c>
      <c r="Y14" s="5">
        <v>1.9999866485595701</v>
      </c>
      <c r="Z14" s="5">
        <v>1.51028192043305</v>
      </c>
      <c r="AA14" s="5">
        <v>1.4330004453659</v>
      </c>
      <c r="AB14" s="5">
        <v>1.5599999427795399</v>
      </c>
      <c r="AC14" s="5">
        <v>1.51028192043304</v>
      </c>
      <c r="AD14" s="5">
        <v>1.33000004291534</v>
      </c>
      <c r="AE14" s="5">
        <v>1.70000004768372</v>
      </c>
      <c r="AF14" s="5">
        <v>1.9665447473526001</v>
      </c>
      <c r="AG14" s="5">
        <v>1.4975107908248899</v>
      </c>
      <c r="AH14" s="5">
        <v>1.9828243255615201</v>
      </c>
      <c r="AI14" s="5">
        <v>1.45347416400909</v>
      </c>
      <c r="AJ14" s="5">
        <v>1.63986444473267</v>
      </c>
      <c r="AK14" s="5">
        <v>1.95000004768372</v>
      </c>
      <c r="AL14" s="5">
        <v>1.5599999427795399</v>
      </c>
      <c r="AM14" s="58">
        <f>$S14</f>
        <v>1.4975107908248899</v>
      </c>
      <c r="AN14" s="58">
        <f t="shared" si="2"/>
        <v>1.38246369361877</v>
      </c>
      <c r="AO14" s="58">
        <f>$S14</f>
        <v>1.4975107908248899</v>
      </c>
      <c r="AP14" s="58">
        <f t="shared" si="2"/>
        <v>1.38246369361877</v>
      </c>
      <c r="AQ14" s="58">
        <f t="shared" si="2"/>
        <v>1.38246369361877</v>
      </c>
    </row>
    <row r="15" spans="2:43">
      <c r="B15" t="str">
        <f t="shared" si="0"/>
        <v>Cars</v>
      </c>
      <c r="D15" s="174"/>
      <c r="E15" s="171" t="s">
        <v>38</v>
      </c>
      <c r="F15" s="172"/>
      <c r="G15" s="5"/>
      <c r="H15" s="5">
        <v>1.51028192043305</v>
      </c>
      <c r="I15" s="5">
        <v>1.5599999427795399</v>
      </c>
      <c r="J15" s="5"/>
      <c r="K15" s="5"/>
      <c r="L15" s="5"/>
      <c r="M15" s="5">
        <v>1.4904687404632599</v>
      </c>
      <c r="N15" s="5">
        <v>1.5599999427795399</v>
      </c>
      <c r="O15" s="5"/>
      <c r="P15" s="5"/>
      <c r="Q15" s="5"/>
      <c r="R15" s="5">
        <v>1.82858443260193</v>
      </c>
      <c r="S15" s="5">
        <v>1.4975107908248899</v>
      </c>
      <c r="T15" s="5">
        <v>1.38246369361877</v>
      </c>
      <c r="U15" s="5">
        <v>1.8400000333786</v>
      </c>
      <c r="V15" s="5">
        <v>1.4975107908248899</v>
      </c>
      <c r="W15" s="5"/>
      <c r="X15" s="5">
        <v>1.71000003814697</v>
      </c>
      <c r="Y15" s="5"/>
      <c r="Z15" s="5"/>
      <c r="AA15" s="5">
        <v>1.43300044536591</v>
      </c>
      <c r="AB15" s="5">
        <v>1.5599999427795399</v>
      </c>
      <c r="AC15" s="5"/>
      <c r="AD15" s="5">
        <v>1.33000004291534</v>
      </c>
      <c r="AE15" s="5"/>
      <c r="AF15" s="5">
        <v>1.9665447473526001</v>
      </c>
      <c r="AG15" s="5">
        <v>1.4975107908248899</v>
      </c>
      <c r="AH15" s="5">
        <v>1.9828243255615201</v>
      </c>
      <c r="AI15" s="5"/>
      <c r="AJ15" s="5"/>
      <c r="AK15" s="5">
        <v>1.95000004768372</v>
      </c>
      <c r="AL15" s="5">
        <v>1.5599999427795399</v>
      </c>
      <c r="AM15" s="58">
        <f>$S15</f>
        <v>1.4975107908248899</v>
      </c>
      <c r="AN15" s="58">
        <f t="shared" si="2"/>
        <v>1.38246369361877</v>
      </c>
      <c r="AO15" s="58">
        <f>$S15</f>
        <v>1.4975107908248899</v>
      </c>
      <c r="AP15" s="58">
        <f t="shared" si="2"/>
        <v>1.38246369361877</v>
      </c>
      <c r="AQ15" s="58">
        <f t="shared" si="2"/>
        <v>1.38246369361877</v>
      </c>
    </row>
    <row r="16" spans="2:43">
      <c r="B16" t="str">
        <f t="shared" si="0"/>
        <v>Cars</v>
      </c>
      <c r="D16" s="174"/>
      <c r="E16" s="171" t="s">
        <v>46</v>
      </c>
      <c r="F16" s="172"/>
      <c r="G16" s="59"/>
      <c r="H16" s="59"/>
      <c r="I16" s="59"/>
      <c r="J16" s="59"/>
      <c r="K16" s="59"/>
      <c r="L16" s="59">
        <v>1.37999999523163</v>
      </c>
      <c r="M16" s="59"/>
      <c r="N16" s="59">
        <v>1.5599999427795399</v>
      </c>
      <c r="O16" s="59"/>
      <c r="P16" s="59"/>
      <c r="Q16" s="59"/>
      <c r="R16" s="59"/>
      <c r="S16" s="59"/>
      <c r="T16" s="59"/>
      <c r="U16" s="59"/>
      <c r="V16" s="59"/>
      <c r="W16" s="59">
        <v>2.0627906322479301</v>
      </c>
      <c r="X16" s="59"/>
      <c r="Y16" s="59"/>
      <c r="Z16" s="59"/>
      <c r="AA16" s="59"/>
      <c r="AB16" s="59"/>
      <c r="AC16" s="59"/>
      <c r="AD16" s="59">
        <v>1.33000004291534</v>
      </c>
      <c r="AE16" s="59"/>
      <c r="AF16" s="59">
        <v>1.9665447473526001</v>
      </c>
      <c r="AG16" s="59">
        <v>1.4975107908248899</v>
      </c>
      <c r="AH16" s="59"/>
      <c r="AI16" s="59">
        <v>1.45347416400909</v>
      </c>
      <c r="AJ16" s="59"/>
      <c r="AK16" s="59"/>
      <c r="AL16" s="59">
        <v>1.5599999427795399</v>
      </c>
      <c r="AM16" s="60"/>
      <c r="AN16" s="60"/>
      <c r="AO16" s="60"/>
      <c r="AP16" s="60"/>
      <c r="AQ16" s="60"/>
    </row>
    <row r="17" spans="2:43">
      <c r="B17" t="str">
        <f t="shared" si="0"/>
        <v>HDTs</v>
      </c>
      <c r="D17" s="177" t="s">
        <v>39</v>
      </c>
      <c r="E17" s="176" t="s">
        <v>36</v>
      </c>
      <c r="F17" s="176"/>
      <c r="G17" s="61">
        <v>12.6966866442624</v>
      </c>
      <c r="H17" s="61">
        <v>3.6177163587025101</v>
      </c>
      <c r="I17" s="61">
        <v>14.9022221025332</v>
      </c>
      <c r="J17" s="61">
        <v>5.0234683731318199</v>
      </c>
      <c r="K17" s="61">
        <v>4.0249713514679204</v>
      </c>
      <c r="L17" s="61">
        <v>9.7457023667068992</v>
      </c>
      <c r="M17" s="61">
        <v>6.2939784162499803</v>
      </c>
      <c r="N17" s="61">
        <v>5.7247237084120997</v>
      </c>
      <c r="O17" s="61">
        <v>10.89725621128</v>
      </c>
      <c r="P17" s="61">
        <v>6.2476243227720296</v>
      </c>
      <c r="Q17" s="61">
        <v>10.957165291452601</v>
      </c>
      <c r="R17" s="61">
        <v>8.2550465475250707</v>
      </c>
      <c r="S17" s="61">
        <v>6.4732029836269103</v>
      </c>
      <c r="T17" s="61">
        <v>10.1545306337892</v>
      </c>
      <c r="U17" s="61">
        <v>9.9489386039569503</v>
      </c>
      <c r="V17" s="61">
        <v>11.993945793934399</v>
      </c>
      <c r="W17" s="61">
        <v>7.0785647772785403</v>
      </c>
      <c r="X17" s="61">
        <v>7.5022433654630802</v>
      </c>
      <c r="Y17" s="61">
        <v>13.305331947125</v>
      </c>
      <c r="Z17" s="61">
        <v>5.2429919003327798</v>
      </c>
      <c r="AA17" s="61">
        <v>10.4740889501004</v>
      </c>
      <c r="AB17" s="61">
        <v>12.0025614776756</v>
      </c>
      <c r="AC17" s="61">
        <v>1.2047109936611</v>
      </c>
      <c r="AD17" s="61">
        <v>11.1014949066107</v>
      </c>
      <c r="AE17" s="61">
        <v>12.591806582523301</v>
      </c>
      <c r="AF17" s="61">
        <v>11.666596909052201</v>
      </c>
      <c r="AG17" s="61">
        <v>13.5666403308729</v>
      </c>
      <c r="AH17" s="61">
        <v>5.68297807152776</v>
      </c>
      <c r="AI17" s="61">
        <v>12.879972178480299</v>
      </c>
      <c r="AJ17" s="61">
        <v>11.184902755915999</v>
      </c>
      <c r="AK17" s="61">
        <v>8.0361798881400901</v>
      </c>
      <c r="AL17" s="61">
        <v>6.2908244883060602</v>
      </c>
      <c r="AM17" s="58">
        <f>$S17</f>
        <v>6.4732029836269103</v>
      </c>
      <c r="AN17" s="62">
        <f t="shared" si="2"/>
        <v>10.1545306337892</v>
      </c>
      <c r="AO17" s="58">
        <f>$S17</f>
        <v>6.4732029836269103</v>
      </c>
      <c r="AP17" s="62">
        <f t="shared" si="2"/>
        <v>10.1545306337892</v>
      </c>
      <c r="AQ17" s="62">
        <f t="shared" si="2"/>
        <v>10.1545306337892</v>
      </c>
    </row>
    <row r="18" spans="2:43">
      <c r="B18" t="str">
        <f t="shared" si="0"/>
        <v>HDTs</v>
      </c>
      <c r="D18" s="177"/>
      <c r="E18" s="176" t="s">
        <v>37</v>
      </c>
      <c r="F18" s="176"/>
      <c r="G18" s="61"/>
      <c r="H18" s="61"/>
      <c r="I18" s="61">
        <v>2.4181893920898401</v>
      </c>
      <c r="J18" s="61"/>
      <c r="K18" s="61">
        <v>0.97858094215393099</v>
      </c>
      <c r="L18" s="61">
        <v>1.6805942726135299</v>
      </c>
      <c r="M18" s="61"/>
      <c r="N18" s="61">
        <v>0.71403723716735801</v>
      </c>
      <c r="O18" s="61">
        <v>2.0055233383178699</v>
      </c>
      <c r="P18" s="61">
        <v>0.89578972816467295</v>
      </c>
      <c r="Q18" s="61">
        <v>1.6817709350585901</v>
      </c>
      <c r="R18" s="61">
        <v>1.0801119709014899</v>
      </c>
      <c r="S18" s="61">
        <v>1.52727527618408</v>
      </c>
      <c r="T18" s="61">
        <v>2.7867569732666002</v>
      </c>
      <c r="U18" s="61">
        <v>1.7156412696838399</v>
      </c>
      <c r="V18" s="61">
        <v>4.5393498229980498</v>
      </c>
      <c r="W18" s="61">
        <v>1.3488346099853501</v>
      </c>
      <c r="X18" s="61">
        <v>1.3574516296386701</v>
      </c>
      <c r="Y18" s="61">
        <v>3.3123500442504898</v>
      </c>
      <c r="Z18" s="61">
        <v>0.85835562705993695</v>
      </c>
      <c r="AA18" s="61">
        <v>1.9958584976196301</v>
      </c>
      <c r="AB18" s="61">
        <v>1.9476603317260699</v>
      </c>
      <c r="AC18" s="61"/>
      <c r="AD18" s="61">
        <v>1.8240133094787601</v>
      </c>
      <c r="AE18" s="61">
        <v>2.8752834320068401</v>
      </c>
      <c r="AF18" s="61">
        <v>2.28312622070312</v>
      </c>
      <c r="AG18" s="61"/>
      <c r="AH18" s="61">
        <v>1.27366680145264</v>
      </c>
      <c r="AI18" s="61">
        <v>1.97689477920532</v>
      </c>
      <c r="AJ18" s="61">
        <v>1.92983709335327</v>
      </c>
      <c r="AK18" s="61"/>
      <c r="AL18" s="61">
        <v>0.90412603378295897</v>
      </c>
      <c r="AM18" s="58">
        <f>$S18</f>
        <v>1.52727527618408</v>
      </c>
      <c r="AN18" s="63">
        <f t="shared" si="2"/>
        <v>2.7867569732666002</v>
      </c>
      <c r="AO18" s="58">
        <f>$S18</f>
        <v>1.52727527618408</v>
      </c>
      <c r="AP18" s="63">
        <f t="shared" si="2"/>
        <v>2.7867569732666002</v>
      </c>
      <c r="AQ18" s="63">
        <f t="shared" si="2"/>
        <v>2.7867569732666002</v>
      </c>
    </row>
    <row r="20" spans="2:43">
      <c r="F20" s="10" t="s">
        <v>57</v>
      </c>
    </row>
    <row r="21" spans="2:43" ht="14.65" thickBot="1">
      <c r="E21" s="14" t="s">
        <v>54</v>
      </c>
      <c r="F21" s="14" t="s">
        <v>58</v>
      </c>
      <c r="G21" s="15" t="str">
        <f>G3</f>
        <v>AT</v>
      </c>
      <c r="H21" s="15" t="str">
        <f t="shared" ref="H21:AL21" si="3">H3</f>
        <v>BE</v>
      </c>
      <c r="I21" s="15" t="str">
        <f t="shared" si="3"/>
        <v>BG</v>
      </c>
      <c r="J21" s="15" t="str">
        <f t="shared" si="3"/>
        <v>CH</v>
      </c>
      <c r="K21" s="15" t="str">
        <f t="shared" si="3"/>
        <v>CY</v>
      </c>
      <c r="L21" s="15" t="str">
        <f t="shared" si="3"/>
        <v>CZ</v>
      </c>
      <c r="M21" s="15" t="str">
        <f t="shared" si="3"/>
        <v>DE</v>
      </c>
      <c r="N21" s="15" t="str">
        <f t="shared" si="3"/>
        <v>DK</v>
      </c>
      <c r="O21" s="15" t="str">
        <f t="shared" si="3"/>
        <v>EE</v>
      </c>
      <c r="P21" s="15" t="str">
        <f t="shared" si="3"/>
        <v>ES</v>
      </c>
      <c r="Q21" s="15" t="str">
        <f t="shared" si="3"/>
        <v>FI</v>
      </c>
      <c r="R21" s="15" t="str">
        <f t="shared" si="3"/>
        <v>FR</v>
      </c>
      <c r="S21" s="15" t="str">
        <f t="shared" si="3"/>
        <v>EL</v>
      </c>
      <c r="T21" s="15" t="str">
        <f t="shared" si="3"/>
        <v>HR</v>
      </c>
      <c r="U21" s="15" t="str">
        <f t="shared" si="3"/>
        <v>HU</v>
      </c>
      <c r="V21" s="15" t="str">
        <f t="shared" si="3"/>
        <v>IE</v>
      </c>
      <c r="W21" s="15" t="str">
        <f t="shared" si="3"/>
        <v>IS</v>
      </c>
      <c r="X21" s="15" t="str">
        <f t="shared" si="3"/>
        <v>IT</v>
      </c>
      <c r="Y21" s="15" t="str">
        <f t="shared" si="3"/>
        <v>LT</v>
      </c>
      <c r="Z21" s="15" t="str">
        <f t="shared" si="3"/>
        <v>LU</v>
      </c>
      <c r="AA21" s="15" t="str">
        <f t="shared" si="3"/>
        <v>LV</v>
      </c>
      <c r="AB21" s="15" t="str">
        <f t="shared" si="3"/>
        <v>MK</v>
      </c>
      <c r="AC21" s="15" t="str">
        <f t="shared" si="3"/>
        <v>MT</v>
      </c>
      <c r="AD21" s="15" t="str">
        <f t="shared" si="3"/>
        <v>NL</v>
      </c>
      <c r="AE21" s="15" t="str">
        <f t="shared" si="3"/>
        <v>NO</v>
      </c>
      <c r="AF21" s="15" t="str">
        <f t="shared" si="3"/>
        <v>PL</v>
      </c>
      <c r="AG21" s="15" t="str">
        <f t="shared" si="3"/>
        <v>PT</v>
      </c>
      <c r="AH21" s="15" t="str">
        <f t="shared" si="3"/>
        <v>RO</v>
      </c>
      <c r="AI21" s="15" t="str">
        <f t="shared" si="3"/>
        <v>SE</v>
      </c>
      <c r="AJ21" s="15" t="str">
        <f t="shared" si="3"/>
        <v>SI</v>
      </c>
      <c r="AK21" s="15" t="str">
        <f t="shared" si="3"/>
        <v>SK</v>
      </c>
      <c r="AL21" s="15" t="str">
        <f t="shared" si="3"/>
        <v>UK</v>
      </c>
      <c r="AM21" s="15" t="s">
        <v>127</v>
      </c>
      <c r="AN21" s="15" t="s">
        <v>128</v>
      </c>
      <c r="AO21" s="15" t="s">
        <v>129</v>
      </c>
      <c r="AP21" s="15" t="s">
        <v>130</v>
      </c>
      <c r="AQ21" s="15" t="s">
        <v>131</v>
      </c>
    </row>
    <row r="22" spans="2:43">
      <c r="E22" t="s">
        <v>422</v>
      </c>
      <c r="F22" t="s">
        <v>126</v>
      </c>
      <c r="G22" s="3" t="str">
        <f>IF(G5&gt;0,G5,"")</f>
        <v/>
      </c>
      <c r="H22" s="3" t="str">
        <f t="shared" ref="H22:AQ22" si="4">IF(H5&gt;0,H5,"")</f>
        <v/>
      </c>
      <c r="I22" s="3" t="str">
        <f t="shared" si="4"/>
        <v/>
      </c>
      <c r="J22" s="3">
        <f t="shared" si="4"/>
        <v>22.708028793335</v>
      </c>
      <c r="K22" s="3" t="str">
        <f t="shared" si="4"/>
        <v/>
      </c>
      <c r="L22" s="3" t="str">
        <f t="shared" si="4"/>
        <v/>
      </c>
      <c r="M22" s="3">
        <f t="shared" si="4"/>
        <v>20.808900833129901</v>
      </c>
      <c r="N22" s="3" t="str">
        <f t="shared" si="4"/>
        <v/>
      </c>
      <c r="O22" s="3" t="str">
        <f t="shared" si="4"/>
        <v/>
      </c>
      <c r="P22" s="3" t="str">
        <f t="shared" si="4"/>
        <v/>
      </c>
      <c r="Q22" s="3" t="str">
        <f t="shared" si="4"/>
        <v/>
      </c>
      <c r="R22" s="3" t="str">
        <f t="shared" si="4"/>
        <v/>
      </c>
      <c r="S22" s="3" t="str">
        <f t="shared" si="4"/>
        <v/>
      </c>
      <c r="T22" s="3">
        <f t="shared" si="4"/>
        <v>8.8645162582397496</v>
      </c>
      <c r="U22" s="3" t="str">
        <f t="shared" si="4"/>
        <v/>
      </c>
      <c r="V22" s="3" t="str">
        <f t="shared" si="4"/>
        <v/>
      </c>
      <c r="W22" s="3" t="str">
        <f t="shared" si="4"/>
        <v/>
      </c>
      <c r="X22" s="3">
        <f t="shared" si="4"/>
        <v>18</v>
      </c>
      <c r="Y22" s="3" t="str">
        <f t="shared" si="4"/>
        <v/>
      </c>
      <c r="Z22" s="3" t="str">
        <f t="shared" si="4"/>
        <v/>
      </c>
      <c r="AA22" s="3" t="str">
        <f t="shared" si="4"/>
        <v/>
      </c>
      <c r="AB22" s="3" t="str">
        <f t="shared" si="4"/>
        <v/>
      </c>
      <c r="AC22" s="3" t="str">
        <f t="shared" si="4"/>
        <v/>
      </c>
      <c r="AD22" s="3">
        <f t="shared" si="4"/>
        <v>32.8548393249512</v>
      </c>
      <c r="AE22" s="3" t="str">
        <f t="shared" si="4"/>
        <v/>
      </c>
      <c r="AF22" s="3" t="str">
        <f t="shared" si="4"/>
        <v/>
      </c>
      <c r="AG22" s="3" t="str">
        <f t="shared" si="4"/>
        <v/>
      </c>
      <c r="AH22" s="3" t="str">
        <f t="shared" si="4"/>
        <v/>
      </c>
      <c r="AI22" s="3">
        <f t="shared" si="4"/>
        <v>9.5039014816284197</v>
      </c>
      <c r="AJ22" s="3" t="str">
        <f t="shared" si="4"/>
        <v/>
      </c>
      <c r="AK22" s="3" t="str">
        <f t="shared" si="4"/>
        <v/>
      </c>
      <c r="AL22" s="3" t="str">
        <f t="shared" si="4"/>
        <v/>
      </c>
      <c r="AM22" s="53" t="str">
        <f t="shared" si="4"/>
        <v/>
      </c>
      <c r="AN22" s="53">
        <f t="shared" si="4"/>
        <v>8.8645162582397496</v>
      </c>
      <c r="AO22" s="53" t="str">
        <f t="shared" si="4"/>
        <v/>
      </c>
      <c r="AP22" s="53">
        <f t="shared" si="4"/>
        <v>8.8645162582397496</v>
      </c>
      <c r="AQ22" s="53">
        <f t="shared" si="4"/>
        <v>8.8645162582397496</v>
      </c>
    </row>
    <row r="23" spans="2:43">
      <c r="E23" t="s">
        <v>423</v>
      </c>
      <c r="F23" t="s">
        <v>126</v>
      </c>
      <c r="G23" s="3">
        <f t="shared" ref="G23:AQ23" si="5">IF(G6&gt;0,G6,"")</f>
        <v>18.844230651855501</v>
      </c>
      <c r="H23" s="3">
        <f t="shared" si="5"/>
        <v>32.8548393249512</v>
      </c>
      <c r="I23" s="3">
        <f t="shared" si="5"/>
        <v>19.464134216308601</v>
      </c>
      <c r="J23" s="3">
        <f t="shared" si="5"/>
        <v>22.708028793335</v>
      </c>
      <c r="K23" s="3">
        <f t="shared" si="5"/>
        <v>9.6167755126953107</v>
      </c>
      <c r="L23" s="3">
        <f t="shared" si="5"/>
        <v>24.425664901733398</v>
      </c>
      <c r="M23" s="3">
        <f t="shared" si="5"/>
        <v>20.808900833129901</v>
      </c>
      <c r="N23" s="3">
        <f t="shared" si="5"/>
        <v>12</v>
      </c>
      <c r="O23" s="3">
        <f t="shared" si="5"/>
        <v>11.5324859619141</v>
      </c>
      <c r="P23" s="3">
        <f t="shared" si="5"/>
        <v>24.2999992370606</v>
      </c>
      <c r="Q23" s="3">
        <f t="shared" si="5"/>
        <v>13</v>
      </c>
      <c r="R23" s="3">
        <f t="shared" si="5"/>
        <v>17.698154449462901</v>
      </c>
      <c r="S23" s="3">
        <f t="shared" si="5"/>
        <v>27.25</v>
      </c>
      <c r="T23" s="3">
        <f t="shared" si="5"/>
        <v>8.8645162582397496</v>
      </c>
      <c r="U23" s="3">
        <f t="shared" si="5"/>
        <v>30</v>
      </c>
      <c r="V23" s="3">
        <f t="shared" si="5"/>
        <v>27.25</v>
      </c>
      <c r="W23" s="3">
        <f t="shared" si="5"/>
        <v>9.6172838211059499</v>
      </c>
      <c r="X23" s="3">
        <f t="shared" si="5"/>
        <v>18</v>
      </c>
      <c r="Y23" s="3">
        <f t="shared" si="5"/>
        <v>31.7471389770507</v>
      </c>
      <c r="Z23" s="3">
        <f t="shared" si="5"/>
        <v>32.8548393249512</v>
      </c>
      <c r="AA23" s="3">
        <f t="shared" si="5"/>
        <v>12</v>
      </c>
      <c r="AB23" s="3">
        <f t="shared" si="5"/>
        <v>35.676471710205099</v>
      </c>
      <c r="AC23" s="3">
        <f t="shared" si="5"/>
        <v>32.8548393249512</v>
      </c>
      <c r="AD23" s="3">
        <f t="shared" si="5"/>
        <v>32.8548393249512</v>
      </c>
      <c r="AE23" s="3">
        <f t="shared" si="5"/>
        <v>12.9441175460815</v>
      </c>
      <c r="AF23" s="3">
        <f t="shared" si="5"/>
        <v>9.9356021881103498</v>
      </c>
      <c r="AG23" s="3">
        <f t="shared" si="5"/>
        <v>27.800828933715799</v>
      </c>
      <c r="AH23" s="3">
        <f t="shared" si="5"/>
        <v>19.464134216308601</v>
      </c>
      <c r="AI23" s="3">
        <f t="shared" si="5"/>
        <v>9.5039014816284197</v>
      </c>
      <c r="AJ23" s="3">
        <f t="shared" si="5"/>
        <v>21.951725006103501</v>
      </c>
      <c r="AK23" s="3">
        <f t="shared" si="5"/>
        <v>17.130739212036101</v>
      </c>
      <c r="AL23" s="3">
        <f t="shared" si="5"/>
        <v>17</v>
      </c>
      <c r="AM23" s="53">
        <f t="shared" si="5"/>
        <v>27.25</v>
      </c>
      <c r="AN23" s="53">
        <f t="shared" si="5"/>
        <v>8.8645162582397496</v>
      </c>
      <c r="AO23" s="53">
        <f t="shared" si="5"/>
        <v>27.25</v>
      </c>
      <c r="AP23" s="53">
        <f t="shared" si="5"/>
        <v>8.8645162582397496</v>
      </c>
      <c r="AQ23" s="53">
        <f t="shared" si="5"/>
        <v>8.8645162582397496</v>
      </c>
    </row>
    <row r="24" spans="2:43">
      <c r="E24" t="s">
        <v>424</v>
      </c>
      <c r="F24" t="s">
        <v>126</v>
      </c>
      <c r="G24" s="3" t="str">
        <f t="shared" ref="G24:AQ24" si="6">IF(G7&gt;0,G7,"")</f>
        <v/>
      </c>
      <c r="H24" s="3" t="str">
        <f t="shared" si="6"/>
        <v/>
      </c>
      <c r="I24" s="3" t="str">
        <f t="shared" si="6"/>
        <v/>
      </c>
      <c r="J24" s="3" t="str">
        <f t="shared" si="6"/>
        <v/>
      </c>
      <c r="K24" s="3" t="str">
        <f t="shared" si="6"/>
        <v/>
      </c>
      <c r="L24" s="3">
        <f t="shared" si="6"/>
        <v>24.425664901733398</v>
      </c>
      <c r="M24" s="3" t="str">
        <f t="shared" si="6"/>
        <v/>
      </c>
      <c r="N24" s="3">
        <f t="shared" si="6"/>
        <v>12</v>
      </c>
      <c r="O24" s="3" t="str">
        <f t="shared" si="6"/>
        <v/>
      </c>
      <c r="P24" s="3" t="str">
        <f t="shared" si="6"/>
        <v/>
      </c>
      <c r="Q24" s="3" t="str">
        <f t="shared" si="6"/>
        <v/>
      </c>
      <c r="R24" s="3" t="str">
        <f t="shared" si="6"/>
        <v/>
      </c>
      <c r="S24" s="3" t="str">
        <f t="shared" si="6"/>
        <v/>
      </c>
      <c r="T24" s="3" t="str">
        <f t="shared" si="6"/>
        <v/>
      </c>
      <c r="U24" s="3" t="str">
        <f t="shared" si="6"/>
        <v/>
      </c>
      <c r="V24" s="3" t="str">
        <f t="shared" si="6"/>
        <v/>
      </c>
      <c r="W24" s="3">
        <f t="shared" si="6"/>
        <v>9.6172838211059606</v>
      </c>
      <c r="X24" s="3" t="str">
        <f t="shared" si="6"/>
        <v/>
      </c>
      <c r="Y24" s="3" t="str">
        <f t="shared" si="6"/>
        <v/>
      </c>
      <c r="Z24" s="3" t="str">
        <f t="shared" si="6"/>
        <v/>
      </c>
      <c r="AA24" s="3" t="str">
        <f t="shared" si="6"/>
        <v/>
      </c>
      <c r="AB24" s="3">
        <f t="shared" si="6"/>
        <v>35.676471710205099</v>
      </c>
      <c r="AC24" s="3" t="str">
        <f t="shared" si="6"/>
        <v/>
      </c>
      <c r="AD24" s="3">
        <f t="shared" si="6"/>
        <v>32.8548393249512</v>
      </c>
      <c r="AE24" s="3" t="str">
        <f t="shared" si="6"/>
        <v/>
      </c>
      <c r="AF24" s="3">
        <f t="shared" si="6"/>
        <v>9.9356021881103498</v>
      </c>
      <c r="AG24" s="3">
        <f t="shared" si="6"/>
        <v>27.800828933715799</v>
      </c>
      <c r="AH24" s="3" t="str">
        <f t="shared" si="6"/>
        <v/>
      </c>
      <c r="AI24" s="3" t="str">
        <f t="shared" si="6"/>
        <v/>
      </c>
      <c r="AJ24" s="3" t="str">
        <f t="shared" si="6"/>
        <v/>
      </c>
      <c r="AK24" s="3" t="str">
        <f t="shared" si="6"/>
        <v/>
      </c>
      <c r="AL24" s="3">
        <f t="shared" si="6"/>
        <v>17</v>
      </c>
      <c r="AM24" s="53" t="str">
        <f t="shared" si="6"/>
        <v/>
      </c>
      <c r="AN24" s="53" t="str">
        <f t="shared" si="6"/>
        <v/>
      </c>
      <c r="AO24" s="53" t="str">
        <f t="shared" si="6"/>
        <v/>
      </c>
      <c r="AP24" s="53" t="str">
        <f t="shared" si="6"/>
        <v/>
      </c>
      <c r="AQ24" s="53" t="str">
        <f t="shared" si="6"/>
        <v/>
      </c>
    </row>
    <row r="25" spans="2:43">
      <c r="E25" t="s">
        <v>425</v>
      </c>
      <c r="F25" t="s">
        <v>126</v>
      </c>
      <c r="G25" s="3" t="str">
        <f t="shared" ref="G25:AQ25" si="7">IF(G8&gt;0,G8,"")</f>
        <v/>
      </c>
      <c r="H25" s="3" t="str">
        <f t="shared" si="7"/>
        <v/>
      </c>
      <c r="I25" s="3" t="str">
        <f t="shared" si="7"/>
        <v/>
      </c>
      <c r="J25" s="3" t="str">
        <f t="shared" si="7"/>
        <v/>
      </c>
      <c r="K25" s="3" t="str">
        <f t="shared" si="7"/>
        <v/>
      </c>
      <c r="L25" s="3" t="str">
        <f t="shared" si="7"/>
        <v/>
      </c>
      <c r="M25" s="3" t="str">
        <f t="shared" si="7"/>
        <v/>
      </c>
      <c r="N25" s="3" t="str">
        <f t="shared" si="7"/>
        <v/>
      </c>
      <c r="O25" s="3" t="str">
        <f t="shared" si="7"/>
        <v/>
      </c>
      <c r="P25" s="3" t="str">
        <f t="shared" si="7"/>
        <v/>
      </c>
      <c r="Q25" s="3" t="str">
        <f t="shared" si="7"/>
        <v/>
      </c>
      <c r="R25" s="3" t="str">
        <f t="shared" si="7"/>
        <v/>
      </c>
      <c r="S25" s="3" t="str">
        <f t="shared" si="7"/>
        <v/>
      </c>
      <c r="T25" s="3" t="str">
        <f t="shared" si="7"/>
        <v/>
      </c>
      <c r="U25" s="3" t="str">
        <f t="shared" si="7"/>
        <v/>
      </c>
      <c r="V25" s="3" t="str">
        <f t="shared" si="7"/>
        <v/>
      </c>
      <c r="W25" s="3" t="str">
        <f t="shared" si="7"/>
        <v/>
      </c>
      <c r="X25" s="3" t="str">
        <f t="shared" si="7"/>
        <v/>
      </c>
      <c r="Y25" s="3" t="str">
        <f t="shared" si="7"/>
        <v/>
      </c>
      <c r="Z25" s="3" t="str">
        <f t="shared" si="7"/>
        <v/>
      </c>
      <c r="AA25" s="3">
        <f t="shared" si="7"/>
        <v>12</v>
      </c>
      <c r="AB25" s="3">
        <f t="shared" si="7"/>
        <v>35.676471710205099</v>
      </c>
      <c r="AC25" s="3" t="str">
        <f t="shared" si="7"/>
        <v/>
      </c>
      <c r="AD25" s="3">
        <f t="shared" si="7"/>
        <v>32.8548393249512</v>
      </c>
      <c r="AE25" s="3" t="str">
        <f t="shared" si="7"/>
        <v/>
      </c>
      <c r="AF25" s="3">
        <f t="shared" si="7"/>
        <v>9.9356021881103498</v>
      </c>
      <c r="AG25" s="3">
        <f t="shared" si="7"/>
        <v>27.800828933715799</v>
      </c>
      <c r="AH25" s="3" t="str">
        <f t="shared" si="7"/>
        <v/>
      </c>
      <c r="AI25" s="3" t="str">
        <f t="shared" si="7"/>
        <v/>
      </c>
      <c r="AJ25" s="3" t="str">
        <f t="shared" si="7"/>
        <v/>
      </c>
      <c r="AK25" s="3" t="str">
        <f t="shared" si="7"/>
        <v/>
      </c>
      <c r="AL25" s="3">
        <f t="shared" si="7"/>
        <v>17</v>
      </c>
      <c r="AM25" s="53" t="str">
        <f t="shared" si="7"/>
        <v/>
      </c>
      <c r="AN25" s="53" t="str">
        <f t="shared" si="7"/>
        <v/>
      </c>
      <c r="AO25" s="53" t="str">
        <f t="shared" si="7"/>
        <v/>
      </c>
      <c r="AP25" s="53" t="str">
        <f t="shared" si="7"/>
        <v/>
      </c>
      <c r="AQ25" s="53" t="str">
        <f t="shared" si="7"/>
        <v/>
      </c>
    </row>
    <row r="26" spans="2:43">
      <c r="E26" t="s">
        <v>428</v>
      </c>
      <c r="F26" t="s">
        <v>59</v>
      </c>
      <c r="G26" s="3">
        <f t="shared" ref="G26:AQ26" si="8">IF(G9&gt;0,G9,"")</f>
        <v>1.1005542278289799</v>
      </c>
      <c r="H26" s="3">
        <f t="shared" si="8"/>
        <v>1.0559999942779501</v>
      </c>
      <c r="I26" s="3">
        <f t="shared" si="8"/>
        <v>1.1000000238418599</v>
      </c>
      <c r="J26" s="3">
        <f t="shared" si="8"/>
        <v>1.07429051399231</v>
      </c>
      <c r="K26" s="3">
        <f t="shared" si="8"/>
        <v>1.1000000238418599</v>
      </c>
      <c r="L26" s="3">
        <f t="shared" si="8"/>
        <v>1.1000000238418599</v>
      </c>
      <c r="M26" s="3">
        <f t="shared" si="8"/>
        <v>1.1000000238418599</v>
      </c>
      <c r="N26" s="3">
        <f t="shared" si="8"/>
        <v>1.1000000238418599</v>
      </c>
      <c r="O26" s="3" t="str">
        <f t="shared" si="8"/>
        <v/>
      </c>
      <c r="P26" s="3">
        <f t="shared" si="8"/>
        <v>1.33683204650879</v>
      </c>
      <c r="Q26" s="3">
        <f t="shared" si="8"/>
        <v>1</v>
      </c>
      <c r="R26" s="3">
        <f t="shared" si="8"/>
        <v>1.1000000238418599</v>
      </c>
      <c r="S26" s="3">
        <f t="shared" si="8"/>
        <v>1.1000000238418599</v>
      </c>
      <c r="T26" s="3">
        <f t="shared" si="8"/>
        <v>1.1000000238418599</v>
      </c>
      <c r="U26" s="3">
        <f t="shared" si="8"/>
        <v>1.1000000238418599</v>
      </c>
      <c r="V26" s="3">
        <f t="shared" si="8"/>
        <v>1.1000000238418599</v>
      </c>
      <c r="W26" s="3" t="str">
        <f t="shared" si="8"/>
        <v/>
      </c>
      <c r="X26" s="3">
        <f t="shared" si="8"/>
        <v>1.1000000238418599</v>
      </c>
      <c r="Y26" s="3">
        <f t="shared" si="8"/>
        <v>1.19993352890015</v>
      </c>
      <c r="Z26" s="3">
        <f t="shared" si="8"/>
        <v>1.1000000238418599</v>
      </c>
      <c r="AA26" s="3">
        <f t="shared" si="8"/>
        <v>1.1000000238418599</v>
      </c>
      <c r="AB26" s="3" t="str">
        <f t="shared" si="8"/>
        <v/>
      </c>
      <c r="AC26" s="3">
        <f t="shared" si="8"/>
        <v>1.1000000238418599</v>
      </c>
      <c r="AD26" s="3">
        <f t="shared" si="8"/>
        <v>1.1000000238418599</v>
      </c>
      <c r="AE26" s="3">
        <f t="shared" si="8"/>
        <v>1.0825396776199301</v>
      </c>
      <c r="AF26" s="3">
        <f t="shared" si="8"/>
        <v>1.1000000238418599</v>
      </c>
      <c r="AG26" s="3">
        <f t="shared" si="8"/>
        <v>1.1000000238418599</v>
      </c>
      <c r="AH26" s="3">
        <f t="shared" si="8"/>
        <v>1.1000000238418599</v>
      </c>
      <c r="AI26" s="3">
        <f t="shared" si="8"/>
        <v>1.1005988121032699</v>
      </c>
      <c r="AJ26" s="3">
        <f t="shared" si="8"/>
        <v>1.1000000238418599</v>
      </c>
      <c r="AK26" s="3">
        <f t="shared" si="8"/>
        <v>1.1000000238418599</v>
      </c>
      <c r="AL26" s="3">
        <f t="shared" si="8"/>
        <v>1.10456550121307</v>
      </c>
      <c r="AM26" s="53">
        <f t="shared" si="8"/>
        <v>1.1000000238418599</v>
      </c>
      <c r="AN26" s="53">
        <f t="shared" si="8"/>
        <v>1.1000000238418599</v>
      </c>
      <c r="AO26" s="53">
        <f t="shared" si="8"/>
        <v>1.1000000238418599</v>
      </c>
      <c r="AP26" s="53">
        <f t="shared" si="8"/>
        <v>1.1000000238418599</v>
      </c>
      <c r="AQ26" s="53">
        <f t="shared" si="8"/>
        <v>1.1000000238418599</v>
      </c>
    </row>
    <row r="27" spans="2:43">
      <c r="E27" t="s">
        <v>429</v>
      </c>
      <c r="F27" t="s">
        <v>59</v>
      </c>
      <c r="G27" s="3">
        <f t="shared" ref="G27:AQ27" si="9">IF(G10&gt;0,G10,"")</f>
        <v>1.1005542278289799</v>
      </c>
      <c r="H27" s="3">
        <f t="shared" si="9"/>
        <v>1.0559999942779501</v>
      </c>
      <c r="I27" s="3">
        <f t="shared" si="9"/>
        <v>1.1000000238418599</v>
      </c>
      <c r="J27" s="3">
        <f t="shared" si="9"/>
        <v>1.07429051399231</v>
      </c>
      <c r="K27" s="3">
        <f t="shared" si="9"/>
        <v>1.1000000238418599</v>
      </c>
      <c r="L27" s="3">
        <f t="shared" si="9"/>
        <v>1.1000000238418599</v>
      </c>
      <c r="M27" s="3">
        <f t="shared" si="9"/>
        <v>1.1000000238418599</v>
      </c>
      <c r="N27" s="3">
        <f t="shared" si="9"/>
        <v>1.1000000238418599</v>
      </c>
      <c r="O27" s="3">
        <f t="shared" si="9"/>
        <v>1.1000000238418599</v>
      </c>
      <c r="P27" s="3">
        <f t="shared" si="9"/>
        <v>1.33683204650879</v>
      </c>
      <c r="Q27" s="3">
        <f t="shared" si="9"/>
        <v>1</v>
      </c>
      <c r="R27" s="3">
        <f t="shared" si="9"/>
        <v>1.1000000238418599</v>
      </c>
      <c r="S27" s="3">
        <f t="shared" si="9"/>
        <v>1.1000000238418599</v>
      </c>
      <c r="T27" s="3">
        <f t="shared" si="9"/>
        <v>1.1000000238418599</v>
      </c>
      <c r="U27" s="3">
        <f t="shared" si="9"/>
        <v>1.1000000238418599</v>
      </c>
      <c r="V27" s="3">
        <f t="shared" si="9"/>
        <v>1.1000000238418599</v>
      </c>
      <c r="W27" s="3">
        <f t="shared" si="9"/>
        <v>1.1000000238418599</v>
      </c>
      <c r="X27" s="3">
        <f t="shared" si="9"/>
        <v>1.1000000238418599</v>
      </c>
      <c r="Y27" s="3">
        <f t="shared" si="9"/>
        <v>1.19993352890015</v>
      </c>
      <c r="Z27" s="3">
        <f t="shared" si="9"/>
        <v>1.1000000238418599</v>
      </c>
      <c r="AA27" s="3">
        <f t="shared" si="9"/>
        <v>1.1000000238418599</v>
      </c>
      <c r="AB27" s="3">
        <f t="shared" si="9"/>
        <v>1.1000000238418599</v>
      </c>
      <c r="AC27" s="3">
        <f t="shared" si="9"/>
        <v>1.1000000238418599</v>
      </c>
      <c r="AD27" s="3">
        <f t="shared" si="9"/>
        <v>1.1000000238418599</v>
      </c>
      <c r="AE27" s="3">
        <f t="shared" si="9"/>
        <v>1.0825396776199301</v>
      </c>
      <c r="AF27" s="3">
        <f t="shared" si="9"/>
        <v>1.1000000238418599</v>
      </c>
      <c r="AG27" s="3">
        <f t="shared" si="9"/>
        <v>1.1000000238418599</v>
      </c>
      <c r="AH27" s="3">
        <f t="shared" si="9"/>
        <v>1.1000000238418599</v>
      </c>
      <c r="AI27" s="3">
        <f t="shared" si="9"/>
        <v>1.1005988121032699</v>
      </c>
      <c r="AJ27" s="3">
        <f t="shared" si="9"/>
        <v>1.1000000238418599</v>
      </c>
      <c r="AK27" s="3">
        <f t="shared" si="9"/>
        <v>1.1000000238418599</v>
      </c>
      <c r="AL27" s="3">
        <f t="shared" si="9"/>
        <v>1.10456550121307</v>
      </c>
      <c r="AM27" s="53">
        <f t="shared" si="9"/>
        <v>1.1000000238418599</v>
      </c>
      <c r="AN27" s="53">
        <f t="shared" si="9"/>
        <v>1.1000000238418599</v>
      </c>
      <c r="AO27" s="53">
        <f t="shared" si="9"/>
        <v>1.1000000238418599</v>
      </c>
      <c r="AP27" s="53">
        <f t="shared" si="9"/>
        <v>1.1000000238418599</v>
      </c>
      <c r="AQ27" s="53">
        <f t="shared" si="9"/>
        <v>1.1000000238418599</v>
      </c>
    </row>
    <row r="28" spans="2:43">
      <c r="E28" t="s">
        <v>430</v>
      </c>
      <c r="F28" t="s">
        <v>126</v>
      </c>
      <c r="G28" s="3" t="str">
        <f t="shared" ref="G28:AQ28" si="10">IF(G11&gt;0,G11,"")</f>
        <v/>
      </c>
      <c r="H28" s="3" t="str">
        <f t="shared" si="10"/>
        <v/>
      </c>
      <c r="I28" s="3" t="str">
        <f t="shared" si="10"/>
        <v/>
      </c>
      <c r="J28" s="3">
        <f t="shared" si="10"/>
        <v>1.60651648044586</v>
      </c>
      <c r="K28" s="3" t="str">
        <f t="shared" si="10"/>
        <v/>
      </c>
      <c r="L28" s="3" t="str">
        <f t="shared" si="10"/>
        <v/>
      </c>
      <c r="M28" s="3">
        <f t="shared" si="10"/>
        <v>1.4904687404632599</v>
      </c>
      <c r="N28" s="3" t="str">
        <f t="shared" si="10"/>
        <v/>
      </c>
      <c r="O28" s="3" t="str">
        <f t="shared" si="10"/>
        <v/>
      </c>
      <c r="P28" s="3" t="str">
        <f t="shared" si="10"/>
        <v/>
      </c>
      <c r="Q28" s="3" t="str">
        <f t="shared" si="10"/>
        <v/>
      </c>
      <c r="R28" s="3" t="str">
        <f t="shared" si="10"/>
        <v/>
      </c>
      <c r="S28" s="3" t="str">
        <f t="shared" si="10"/>
        <v/>
      </c>
      <c r="T28" s="3" t="str">
        <f t="shared" si="10"/>
        <v/>
      </c>
      <c r="U28" s="3" t="str">
        <f t="shared" si="10"/>
        <v/>
      </c>
      <c r="V28" s="3" t="str">
        <f t="shared" si="10"/>
        <v/>
      </c>
      <c r="W28" s="3" t="str">
        <f t="shared" si="10"/>
        <v/>
      </c>
      <c r="X28" s="3">
        <f t="shared" si="10"/>
        <v>1.71000003814697</v>
      </c>
      <c r="Y28" s="3" t="str">
        <f t="shared" si="10"/>
        <v/>
      </c>
      <c r="Z28" s="3" t="str">
        <f t="shared" si="10"/>
        <v/>
      </c>
      <c r="AA28" s="3" t="str">
        <f t="shared" si="10"/>
        <v/>
      </c>
      <c r="AB28" s="3" t="str">
        <f t="shared" si="10"/>
        <v/>
      </c>
      <c r="AC28" s="3" t="str">
        <f t="shared" si="10"/>
        <v/>
      </c>
      <c r="AD28" s="3">
        <f t="shared" si="10"/>
        <v>1.33000004291535</v>
      </c>
      <c r="AE28" s="3" t="str">
        <f t="shared" si="10"/>
        <v/>
      </c>
      <c r="AF28" s="3" t="str">
        <f t="shared" si="10"/>
        <v/>
      </c>
      <c r="AG28" s="3" t="str">
        <f t="shared" si="10"/>
        <v/>
      </c>
      <c r="AH28" s="3" t="str">
        <f t="shared" si="10"/>
        <v/>
      </c>
      <c r="AI28" s="3">
        <f t="shared" si="10"/>
        <v>1.45347416400909</v>
      </c>
      <c r="AJ28" s="3" t="str">
        <f t="shared" si="10"/>
        <v/>
      </c>
      <c r="AK28" s="3" t="str">
        <f t="shared" si="10"/>
        <v/>
      </c>
      <c r="AL28" s="3">
        <f t="shared" si="10"/>
        <v>1.5599999427795399</v>
      </c>
      <c r="AM28" s="53" t="str">
        <f t="shared" si="10"/>
        <v/>
      </c>
      <c r="AN28" s="53" t="str">
        <f t="shared" si="10"/>
        <v/>
      </c>
      <c r="AO28" s="53" t="str">
        <f t="shared" si="10"/>
        <v/>
      </c>
      <c r="AP28" s="53" t="str">
        <f t="shared" si="10"/>
        <v/>
      </c>
      <c r="AQ28" s="53" t="str">
        <f t="shared" si="10"/>
        <v/>
      </c>
    </row>
    <row r="29" spans="2:43">
      <c r="E29" t="s">
        <v>431</v>
      </c>
      <c r="F29" t="s">
        <v>126</v>
      </c>
      <c r="G29" s="3">
        <f t="shared" ref="G29:AQ29" si="11">IF(G12&gt;0,G12,"")</f>
        <v>1.1799999475479099</v>
      </c>
      <c r="H29" s="3">
        <f t="shared" si="11"/>
        <v>1.51028192043304</v>
      </c>
      <c r="I29" s="3">
        <f t="shared" si="11"/>
        <v>1.5599999427795399</v>
      </c>
      <c r="J29" s="3">
        <f t="shared" si="11"/>
        <v>1.60651648044586</v>
      </c>
      <c r="K29" s="3">
        <f t="shared" si="11"/>
        <v>1.4644458293914799</v>
      </c>
      <c r="L29" s="3">
        <f t="shared" si="11"/>
        <v>1.37999999523163</v>
      </c>
      <c r="M29" s="3">
        <f t="shared" si="11"/>
        <v>1.4904687404632599</v>
      </c>
      <c r="N29" s="3">
        <f t="shared" si="11"/>
        <v>1.5599999427795399</v>
      </c>
      <c r="O29" s="3">
        <f t="shared" si="11"/>
        <v>1.45000004768372</v>
      </c>
      <c r="P29" s="3">
        <f t="shared" si="11"/>
        <v>1.7400000095367401</v>
      </c>
      <c r="Q29" s="3">
        <f t="shared" si="11"/>
        <v>1.4000432491302499</v>
      </c>
      <c r="R29" s="3">
        <f t="shared" si="11"/>
        <v>1.82858443260193</v>
      </c>
      <c r="S29" s="3">
        <f t="shared" si="11"/>
        <v>1.4975107908248899</v>
      </c>
      <c r="T29" s="3">
        <f t="shared" si="11"/>
        <v>1.38246369361877</v>
      </c>
      <c r="U29" s="3">
        <f t="shared" si="11"/>
        <v>1.8400000333786</v>
      </c>
      <c r="V29" s="3">
        <f t="shared" si="11"/>
        <v>1.4975107908248899</v>
      </c>
      <c r="W29" s="3">
        <f t="shared" si="11"/>
        <v>2.0627906322479301</v>
      </c>
      <c r="X29" s="3">
        <f t="shared" si="11"/>
        <v>1.71000003814697</v>
      </c>
      <c r="Y29" s="3">
        <f t="shared" si="11"/>
        <v>1.9999866485595701</v>
      </c>
      <c r="Z29" s="3">
        <f t="shared" si="11"/>
        <v>1.51028192043304</v>
      </c>
      <c r="AA29" s="3">
        <f t="shared" si="11"/>
        <v>1.43300044536591</v>
      </c>
      <c r="AB29" s="3">
        <f t="shared" si="11"/>
        <v>1.5599999427795399</v>
      </c>
      <c r="AC29" s="3">
        <f t="shared" si="11"/>
        <v>1.51028192043304</v>
      </c>
      <c r="AD29" s="3">
        <f t="shared" si="11"/>
        <v>1.33000004291534</v>
      </c>
      <c r="AE29" s="3">
        <f t="shared" si="11"/>
        <v>1.70000004768371</v>
      </c>
      <c r="AF29" s="3">
        <f t="shared" si="11"/>
        <v>1.9665447473526001</v>
      </c>
      <c r="AG29" s="3">
        <f t="shared" si="11"/>
        <v>1.4975107908248899</v>
      </c>
      <c r="AH29" s="3">
        <f t="shared" si="11"/>
        <v>1.9828243255615201</v>
      </c>
      <c r="AI29" s="3">
        <f t="shared" si="11"/>
        <v>1.4534741640091</v>
      </c>
      <c r="AJ29" s="3">
        <f t="shared" si="11"/>
        <v>1.63986444473267</v>
      </c>
      <c r="AK29" s="3">
        <f t="shared" si="11"/>
        <v>1.95000004768371</v>
      </c>
      <c r="AL29" s="3">
        <f t="shared" si="11"/>
        <v>1.5599999427795399</v>
      </c>
      <c r="AM29" s="53">
        <f t="shared" si="11"/>
        <v>1.4975107908248899</v>
      </c>
      <c r="AN29" s="53">
        <f t="shared" si="11"/>
        <v>1.38246369361877</v>
      </c>
      <c r="AO29" s="53">
        <f t="shared" si="11"/>
        <v>1.4975107908248899</v>
      </c>
      <c r="AP29" s="53">
        <f t="shared" si="11"/>
        <v>1.38246369361877</v>
      </c>
      <c r="AQ29" s="53">
        <f t="shared" si="11"/>
        <v>1.38246369361877</v>
      </c>
    </row>
    <row r="30" spans="2:43">
      <c r="E30" t="s">
        <v>432</v>
      </c>
      <c r="F30" t="s">
        <v>126</v>
      </c>
      <c r="G30" s="3" t="str">
        <f t="shared" ref="G30:AQ30" si="12">IF(G13&gt;0,G13,"")</f>
        <v/>
      </c>
      <c r="H30" s="3" t="str">
        <f t="shared" si="12"/>
        <v/>
      </c>
      <c r="I30" s="3" t="str">
        <f t="shared" si="12"/>
        <v/>
      </c>
      <c r="J30" s="3">
        <f t="shared" si="12"/>
        <v>1.60651648044586</v>
      </c>
      <c r="K30" s="3" t="str">
        <f t="shared" si="12"/>
        <v/>
      </c>
      <c r="L30" s="3" t="str">
        <f t="shared" si="12"/>
        <v/>
      </c>
      <c r="M30" s="3" t="str">
        <f t="shared" si="12"/>
        <v/>
      </c>
      <c r="N30" s="3" t="str">
        <f t="shared" si="12"/>
        <v/>
      </c>
      <c r="O30" s="3" t="str">
        <f t="shared" si="12"/>
        <v/>
      </c>
      <c r="P30" s="3" t="str">
        <f t="shared" si="12"/>
        <v/>
      </c>
      <c r="Q30" s="3" t="str">
        <f t="shared" si="12"/>
        <v/>
      </c>
      <c r="R30" s="3" t="str">
        <f t="shared" si="12"/>
        <v/>
      </c>
      <c r="S30" s="3" t="str">
        <f t="shared" si="12"/>
        <v/>
      </c>
      <c r="T30" s="3" t="str">
        <f t="shared" si="12"/>
        <v/>
      </c>
      <c r="U30" s="3" t="str">
        <f t="shared" si="12"/>
        <v/>
      </c>
      <c r="V30" s="3" t="str">
        <f t="shared" si="12"/>
        <v/>
      </c>
      <c r="W30" s="3" t="str">
        <f t="shared" si="12"/>
        <v/>
      </c>
      <c r="X30" s="3" t="str">
        <f t="shared" si="12"/>
        <v/>
      </c>
      <c r="Y30" s="3" t="str">
        <f t="shared" si="12"/>
        <v/>
      </c>
      <c r="Z30" s="3" t="str">
        <f t="shared" si="12"/>
        <v/>
      </c>
      <c r="AA30" s="3" t="str">
        <f t="shared" si="12"/>
        <v/>
      </c>
      <c r="AB30" s="3" t="str">
        <f t="shared" si="12"/>
        <v/>
      </c>
      <c r="AC30" s="3" t="str">
        <f t="shared" si="12"/>
        <v/>
      </c>
      <c r="AD30" s="3" t="str">
        <f t="shared" si="12"/>
        <v/>
      </c>
      <c r="AE30" s="3" t="str">
        <f t="shared" si="12"/>
        <v/>
      </c>
      <c r="AF30" s="3" t="str">
        <f t="shared" si="12"/>
        <v/>
      </c>
      <c r="AG30" s="3" t="str">
        <f t="shared" si="12"/>
        <v/>
      </c>
      <c r="AH30" s="3" t="str">
        <f t="shared" si="12"/>
        <v/>
      </c>
      <c r="AI30" s="3">
        <f t="shared" si="12"/>
        <v>1.45347416400909</v>
      </c>
      <c r="AJ30" s="3" t="str">
        <f t="shared" si="12"/>
        <v/>
      </c>
      <c r="AK30" s="3" t="str">
        <f t="shared" si="12"/>
        <v/>
      </c>
      <c r="AL30" s="3" t="str">
        <f t="shared" si="12"/>
        <v/>
      </c>
      <c r="AM30" s="53" t="str">
        <f t="shared" si="12"/>
        <v/>
      </c>
      <c r="AN30" s="53" t="str">
        <f t="shared" si="12"/>
        <v/>
      </c>
      <c r="AO30" s="53" t="str">
        <f t="shared" si="12"/>
        <v/>
      </c>
      <c r="AP30" s="53" t="str">
        <f t="shared" si="12"/>
        <v/>
      </c>
      <c r="AQ30" s="53" t="str">
        <f t="shared" si="12"/>
        <v/>
      </c>
    </row>
    <row r="31" spans="2:43">
      <c r="E31" t="s">
        <v>433</v>
      </c>
      <c r="F31" t="s">
        <v>126</v>
      </c>
      <c r="G31" s="3">
        <f t="shared" ref="G31:AQ31" si="13">IF(G14&gt;0,G14,"")</f>
        <v>1.1799999475479099</v>
      </c>
      <c r="H31" s="3">
        <f t="shared" si="13"/>
        <v>1.51028192043304</v>
      </c>
      <c r="I31" s="3">
        <f t="shared" si="13"/>
        <v>1.5599999427795399</v>
      </c>
      <c r="J31" s="3">
        <f t="shared" si="13"/>
        <v>1.60651648044586</v>
      </c>
      <c r="K31" s="3">
        <f t="shared" si="13"/>
        <v>1.4644458293914799</v>
      </c>
      <c r="L31" s="3">
        <f t="shared" si="13"/>
        <v>1.37999999523163</v>
      </c>
      <c r="M31" s="3">
        <f t="shared" si="13"/>
        <v>1.4904687404632599</v>
      </c>
      <c r="N31" s="3">
        <f t="shared" si="13"/>
        <v>1.5599999427795399</v>
      </c>
      <c r="O31" s="3">
        <f t="shared" si="13"/>
        <v>1.45000004768372</v>
      </c>
      <c r="P31" s="3">
        <f t="shared" si="13"/>
        <v>1.7400000095367401</v>
      </c>
      <c r="Q31" s="3">
        <f t="shared" si="13"/>
        <v>1.4000432491302499</v>
      </c>
      <c r="R31" s="3">
        <f t="shared" si="13"/>
        <v>1.82858443260193</v>
      </c>
      <c r="S31" s="3">
        <f t="shared" si="13"/>
        <v>1.4975107908248899</v>
      </c>
      <c r="T31" s="3">
        <f t="shared" si="13"/>
        <v>1.38246369361877</v>
      </c>
      <c r="U31" s="3">
        <f t="shared" si="13"/>
        <v>1.8400000333786</v>
      </c>
      <c r="V31" s="3">
        <f t="shared" si="13"/>
        <v>1.4975107908248899</v>
      </c>
      <c r="W31" s="3">
        <f t="shared" si="13"/>
        <v>2.0627906322479301</v>
      </c>
      <c r="X31" s="3">
        <f t="shared" si="13"/>
        <v>1.71000003814697</v>
      </c>
      <c r="Y31" s="3">
        <f t="shared" si="13"/>
        <v>1.9999866485595701</v>
      </c>
      <c r="Z31" s="3">
        <f t="shared" si="13"/>
        <v>1.51028192043305</v>
      </c>
      <c r="AA31" s="3">
        <f t="shared" si="13"/>
        <v>1.4330004453659</v>
      </c>
      <c r="AB31" s="3">
        <f t="shared" si="13"/>
        <v>1.5599999427795399</v>
      </c>
      <c r="AC31" s="3">
        <f t="shared" si="13"/>
        <v>1.51028192043304</v>
      </c>
      <c r="AD31" s="3">
        <f t="shared" si="13"/>
        <v>1.33000004291534</v>
      </c>
      <c r="AE31" s="3">
        <f t="shared" si="13"/>
        <v>1.70000004768372</v>
      </c>
      <c r="AF31" s="3">
        <f t="shared" si="13"/>
        <v>1.9665447473526001</v>
      </c>
      <c r="AG31" s="3">
        <f t="shared" si="13"/>
        <v>1.4975107908248899</v>
      </c>
      <c r="AH31" s="3">
        <f t="shared" si="13"/>
        <v>1.9828243255615201</v>
      </c>
      <c r="AI31" s="3">
        <f t="shared" si="13"/>
        <v>1.45347416400909</v>
      </c>
      <c r="AJ31" s="3">
        <f t="shared" si="13"/>
        <v>1.63986444473267</v>
      </c>
      <c r="AK31" s="3">
        <f t="shared" si="13"/>
        <v>1.95000004768372</v>
      </c>
      <c r="AL31" s="3">
        <f t="shared" si="13"/>
        <v>1.5599999427795399</v>
      </c>
      <c r="AM31" s="53">
        <f t="shared" si="13"/>
        <v>1.4975107908248899</v>
      </c>
      <c r="AN31" s="53">
        <f t="shared" si="13"/>
        <v>1.38246369361877</v>
      </c>
      <c r="AO31" s="53">
        <f t="shared" si="13"/>
        <v>1.4975107908248899</v>
      </c>
      <c r="AP31" s="53">
        <f t="shared" si="13"/>
        <v>1.38246369361877</v>
      </c>
      <c r="AQ31" s="53">
        <f t="shared" si="13"/>
        <v>1.38246369361877</v>
      </c>
    </row>
    <row r="32" spans="2:43">
      <c r="E32" t="s">
        <v>434</v>
      </c>
      <c r="F32" t="s">
        <v>126</v>
      </c>
      <c r="G32" s="3" t="str">
        <f t="shared" ref="G32:AQ32" si="14">IF(G15&gt;0,G15,"")</f>
        <v/>
      </c>
      <c r="H32" s="3">
        <f t="shared" si="14"/>
        <v>1.51028192043305</v>
      </c>
      <c r="I32" s="3">
        <f t="shared" si="14"/>
        <v>1.5599999427795399</v>
      </c>
      <c r="J32" s="3" t="str">
        <f t="shared" si="14"/>
        <v/>
      </c>
      <c r="K32" s="3" t="str">
        <f t="shared" si="14"/>
        <v/>
      </c>
      <c r="L32" s="3" t="str">
        <f t="shared" si="14"/>
        <v/>
      </c>
      <c r="M32" s="3">
        <f t="shared" si="14"/>
        <v>1.4904687404632599</v>
      </c>
      <c r="N32" s="3">
        <f t="shared" si="14"/>
        <v>1.5599999427795399</v>
      </c>
      <c r="O32" s="3" t="str">
        <f t="shared" si="14"/>
        <v/>
      </c>
      <c r="P32" s="3" t="str">
        <f t="shared" si="14"/>
        <v/>
      </c>
      <c r="Q32" s="3" t="str">
        <f t="shared" si="14"/>
        <v/>
      </c>
      <c r="R32" s="3">
        <f t="shared" si="14"/>
        <v>1.82858443260193</v>
      </c>
      <c r="S32" s="3">
        <f t="shared" si="14"/>
        <v>1.4975107908248899</v>
      </c>
      <c r="T32" s="3">
        <f t="shared" si="14"/>
        <v>1.38246369361877</v>
      </c>
      <c r="U32" s="3">
        <f t="shared" si="14"/>
        <v>1.8400000333786</v>
      </c>
      <c r="V32" s="3">
        <f t="shared" si="14"/>
        <v>1.4975107908248899</v>
      </c>
      <c r="W32" s="3" t="str">
        <f t="shared" si="14"/>
        <v/>
      </c>
      <c r="X32" s="3">
        <f t="shared" si="14"/>
        <v>1.71000003814697</v>
      </c>
      <c r="Y32" s="3" t="str">
        <f t="shared" si="14"/>
        <v/>
      </c>
      <c r="Z32" s="3" t="str">
        <f t="shared" si="14"/>
        <v/>
      </c>
      <c r="AA32" s="3">
        <f t="shared" si="14"/>
        <v>1.43300044536591</v>
      </c>
      <c r="AB32" s="3">
        <f t="shared" si="14"/>
        <v>1.5599999427795399</v>
      </c>
      <c r="AC32" s="3" t="str">
        <f t="shared" si="14"/>
        <v/>
      </c>
      <c r="AD32" s="3">
        <f t="shared" si="14"/>
        <v>1.33000004291534</v>
      </c>
      <c r="AE32" s="3" t="str">
        <f t="shared" si="14"/>
        <v/>
      </c>
      <c r="AF32" s="3">
        <f t="shared" si="14"/>
        <v>1.9665447473526001</v>
      </c>
      <c r="AG32" s="3">
        <f t="shared" si="14"/>
        <v>1.4975107908248899</v>
      </c>
      <c r="AH32" s="3">
        <f t="shared" si="14"/>
        <v>1.9828243255615201</v>
      </c>
      <c r="AI32" s="3" t="str">
        <f t="shared" si="14"/>
        <v/>
      </c>
      <c r="AJ32" s="3" t="str">
        <f t="shared" si="14"/>
        <v/>
      </c>
      <c r="AK32" s="3">
        <f t="shared" si="14"/>
        <v>1.95000004768372</v>
      </c>
      <c r="AL32" s="3">
        <f t="shared" si="14"/>
        <v>1.5599999427795399</v>
      </c>
      <c r="AM32" s="53">
        <f t="shared" si="14"/>
        <v>1.4975107908248899</v>
      </c>
      <c r="AN32" s="53">
        <f t="shared" si="14"/>
        <v>1.38246369361877</v>
      </c>
      <c r="AO32" s="53">
        <f t="shared" si="14"/>
        <v>1.4975107908248899</v>
      </c>
      <c r="AP32" s="53">
        <f t="shared" si="14"/>
        <v>1.38246369361877</v>
      </c>
      <c r="AQ32" s="53">
        <f t="shared" si="14"/>
        <v>1.38246369361877</v>
      </c>
    </row>
    <row r="33" spans="1:43">
      <c r="E33" t="s">
        <v>435</v>
      </c>
      <c r="F33" t="s">
        <v>126</v>
      </c>
      <c r="G33" s="3" t="str">
        <f t="shared" ref="G33:AQ33" si="15">IF(G16&gt;0,G16,"")</f>
        <v/>
      </c>
      <c r="H33" s="3" t="str">
        <f t="shared" si="15"/>
        <v/>
      </c>
      <c r="I33" s="3" t="str">
        <f t="shared" si="15"/>
        <v/>
      </c>
      <c r="J33" s="3" t="str">
        <f t="shared" si="15"/>
        <v/>
      </c>
      <c r="K33" s="3" t="str">
        <f t="shared" si="15"/>
        <v/>
      </c>
      <c r="L33" s="3">
        <f t="shared" si="15"/>
        <v>1.37999999523163</v>
      </c>
      <c r="M33" s="3" t="str">
        <f t="shared" si="15"/>
        <v/>
      </c>
      <c r="N33" s="3">
        <f t="shared" si="15"/>
        <v>1.5599999427795399</v>
      </c>
      <c r="O33" s="3" t="str">
        <f t="shared" si="15"/>
        <v/>
      </c>
      <c r="P33" s="3" t="str">
        <f t="shared" si="15"/>
        <v/>
      </c>
      <c r="Q33" s="3" t="str">
        <f t="shared" si="15"/>
        <v/>
      </c>
      <c r="R33" s="3" t="str">
        <f t="shared" si="15"/>
        <v/>
      </c>
      <c r="S33" s="3" t="str">
        <f t="shared" si="15"/>
        <v/>
      </c>
      <c r="T33" s="3" t="str">
        <f t="shared" si="15"/>
        <v/>
      </c>
      <c r="U33" s="3" t="str">
        <f t="shared" si="15"/>
        <v/>
      </c>
      <c r="V33" s="3" t="str">
        <f t="shared" si="15"/>
        <v/>
      </c>
      <c r="W33" s="3">
        <f t="shared" si="15"/>
        <v>2.0627906322479301</v>
      </c>
      <c r="X33" s="3" t="str">
        <f t="shared" si="15"/>
        <v/>
      </c>
      <c r="Y33" s="3" t="str">
        <f t="shared" si="15"/>
        <v/>
      </c>
      <c r="Z33" s="3" t="str">
        <f t="shared" si="15"/>
        <v/>
      </c>
      <c r="AA33" s="3" t="str">
        <f t="shared" si="15"/>
        <v/>
      </c>
      <c r="AB33" s="3" t="str">
        <f t="shared" si="15"/>
        <v/>
      </c>
      <c r="AC33" s="3" t="str">
        <f t="shared" si="15"/>
        <v/>
      </c>
      <c r="AD33" s="3">
        <f t="shared" si="15"/>
        <v>1.33000004291534</v>
      </c>
      <c r="AE33" s="3" t="str">
        <f t="shared" si="15"/>
        <v/>
      </c>
      <c r="AF33" s="3">
        <f t="shared" si="15"/>
        <v>1.9665447473526001</v>
      </c>
      <c r="AG33" s="3">
        <f t="shared" si="15"/>
        <v>1.4975107908248899</v>
      </c>
      <c r="AH33" s="3" t="str">
        <f t="shared" si="15"/>
        <v/>
      </c>
      <c r="AI33" s="3">
        <f t="shared" si="15"/>
        <v>1.45347416400909</v>
      </c>
      <c r="AJ33" s="3" t="str">
        <f t="shared" si="15"/>
        <v/>
      </c>
      <c r="AK33" s="3" t="str">
        <f t="shared" si="15"/>
        <v/>
      </c>
      <c r="AL33" s="3">
        <f t="shared" si="15"/>
        <v>1.5599999427795399</v>
      </c>
      <c r="AM33" s="53" t="str">
        <f t="shared" si="15"/>
        <v/>
      </c>
      <c r="AN33" s="53" t="str">
        <f t="shared" si="15"/>
        <v/>
      </c>
      <c r="AO33" s="53" t="str">
        <f t="shared" si="15"/>
        <v/>
      </c>
      <c r="AP33" s="53" t="str">
        <f t="shared" si="15"/>
        <v/>
      </c>
      <c r="AQ33" s="53" t="str">
        <f t="shared" si="15"/>
        <v/>
      </c>
    </row>
    <row r="34" spans="1:43">
      <c r="E34" t="s">
        <v>426</v>
      </c>
      <c r="F34" t="s">
        <v>59</v>
      </c>
      <c r="G34" s="3">
        <f t="shared" ref="G34:AQ34" si="16">IF(G17&gt;0,G17,"")</f>
        <v>12.6966866442624</v>
      </c>
      <c r="H34" s="3">
        <f t="shared" si="16"/>
        <v>3.6177163587025101</v>
      </c>
      <c r="I34" s="3">
        <f t="shared" si="16"/>
        <v>14.9022221025332</v>
      </c>
      <c r="J34" s="3">
        <f t="shared" si="16"/>
        <v>5.0234683731318199</v>
      </c>
      <c r="K34" s="3">
        <f t="shared" si="16"/>
        <v>4.0249713514679204</v>
      </c>
      <c r="L34" s="3">
        <f t="shared" si="16"/>
        <v>9.7457023667068992</v>
      </c>
      <c r="M34" s="3">
        <f t="shared" si="16"/>
        <v>6.2939784162499803</v>
      </c>
      <c r="N34" s="3">
        <f t="shared" si="16"/>
        <v>5.7247237084120997</v>
      </c>
      <c r="O34" s="3">
        <f t="shared" si="16"/>
        <v>10.89725621128</v>
      </c>
      <c r="P34" s="3">
        <f t="shared" si="16"/>
        <v>6.2476243227720296</v>
      </c>
      <c r="Q34" s="3">
        <f t="shared" si="16"/>
        <v>10.957165291452601</v>
      </c>
      <c r="R34" s="3">
        <f t="shared" si="16"/>
        <v>8.2550465475250707</v>
      </c>
      <c r="S34" s="3">
        <f t="shared" si="16"/>
        <v>6.4732029836269103</v>
      </c>
      <c r="T34" s="3">
        <f t="shared" si="16"/>
        <v>10.1545306337892</v>
      </c>
      <c r="U34" s="3">
        <f t="shared" si="16"/>
        <v>9.9489386039569503</v>
      </c>
      <c r="V34" s="3">
        <f t="shared" si="16"/>
        <v>11.993945793934399</v>
      </c>
      <c r="W34" s="3">
        <f t="shared" si="16"/>
        <v>7.0785647772785403</v>
      </c>
      <c r="X34" s="3">
        <f t="shared" si="16"/>
        <v>7.5022433654630802</v>
      </c>
      <c r="Y34" s="3">
        <f t="shared" si="16"/>
        <v>13.305331947125</v>
      </c>
      <c r="Z34" s="3">
        <f t="shared" si="16"/>
        <v>5.2429919003327798</v>
      </c>
      <c r="AA34" s="3">
        <f t="shared" si="16"/>
        <v>10.4740889501004</v>
      </c>
      <c r="AB34" s="3">
        <f t="shared" si="16"/>
        <v>12.0025614776756</v>
      </c>
      <c r="AC34" s="3">
        <f t="shared" si="16"/>
        <v>1.2047109936611</v>
      </c>
      <c r="AD34" s="3">
        <f t="shared" si="16"/>
        <v>11.1014949066107</v>
      </c>
      <c r="AE34" s="3">
        <f t="shared" si="16"/>
        <v>12.591806582523301</v>
      </c>
      <c r="AF34" s="3">
        <f t="shared" si="16"/>
        <v>11.666596909052201</v>
      </c>
      <c r="AG34" s="3">
        <f t="shared" si="16"/>
        <v>13.5666403308729</v>
      </c>
      <c r="AH34" s="3">
        <f t="shared" si="16"/>
        <v>5.68297807152776</v>
      </c>
      <c r="AI34" s="3">
        <f t="shared" si="16"/>
        <v>12.879972178480299</v>
      </c>
      <c r="AJ34" s="3">
        <f t="shared" si="16"/>
        <v>11.184902755915999</v>
      </c>
      <c r="AK34" s="3">
        <f t="shared" si="16"/>
        <v>8.0361798881400901</v>
      </c>
      <c r="AL34" s="3">
        <f t="shared" si="16"/>
        <v>6.2908244883060602</v>
      </c>
      <c r="AM34" s="53">
        <f t="shared" si="16"/>
        <v>6.4732029836269103</v>
      </c>
      <c r="AN34" s="53">
        <f t="shared" si="16"/>
        <v>10.1545306337892</v>
      </c>
      <c r="AO34" s="53">
        <f t="shared" si="16"/>
        <v>6.4732029836269103</v>
      </c>
      <c r="AP34" s="53">
        <f t="shared" si="16"/>
        <v>10.1545306337892</v>
      </c>
      <c r="AQ34" s="53">
        <f t="shared" si="16"/>
        <v>10.1545306337892</v>
      </c>
    </row>
    <row r="35" spans="1:43">
      <c r="E35" t="s">
        <v>427</v>
      </c>
      <c r="F35" t="s">
        <v>59</v>
      </c>
      <c r="G35" s="3" t="str">
        <f t="shared" ref="G35:AQ35" si="17">IF(G18&gt;0,G18,"")</f>
        <v/>
      </c>
      <c r="H35" s="3" t="str">
        <f t="shared" si="17"/>
        <v/>
      </c>
      <c r="I35" s="3">
        <f t="shared" si="17"/>
        <v>2.4181893920898401</v>
      </c>
      <c r="J35" s="3" t="str">
        <f t="shared" si="17"/>
        <v/>
      </c>
      <c r="K35" s="3">
        <f t="shared" si="17"/>
        <v>0.97858094215393099</v>
      </c>
      <c r="L35" s="3">
        <f t="shared" si="17"/>
        <v>1.6805942726135299</v>
      </c>
      <c r="M35" s="3" t="str">
        <f t="shared" si="17"/>
        <v/>
      </c>
      <c r="N35" s="3">
        <f t="shared" si="17"/>
        <v>0.71403723716735801</v>
      </c>
      <c r="O35" s="3">
        <f t="shared" si="17"/>
        <v>2.0055233383178699</v>
      </c>
      <c r="P35" s="3">
        <f t="shared" si="17"/>
        <v>0.89578972816467295</v>
      </c>
      <c r="Q35" s="3">
        <f t="shared" si="17"/>
        <v>1.6817709350585901</v>
      </c>
      <c r="R35" s="3">
        <f t="shared" si="17"/>
        <v>1.0801119709014899</v>
      </c>
      <c r="S35" s="3">
        <f t="shared" si="17"/>
        <v>1.52727527618408</v>
      </c>
      <c r="T35" s="3">
        <f t="shared" si="17"/>
        <v>2.7867569732666002</v>
      </c>
      <c r="U35" s="3">
        <f t="shared" si="17"/>
        <v>1.7156412696838399</v>
      </c>
      <c r="V35" s="3">
        <f t="shared" si="17"/>
        <v>4.5393498229980498</v>
      </c>
      <c r="W35" s="3">
        <f t="shared" si="17"/>
        <v>1.3488346099853501</v>
      </c>
      <c r="X35" s="3">
        <f t="shared" si="17"/>
        <v>1.3574516296386701</v>
      </c>
      <c r="Y35" s="3">
        <f t="shared" si="17"/>
        <v>3.3123500442504898</v>
      </c>
      <c r="Z35" s="3">
        <f t="shared" si="17"/>
        <v>0.85835562705993695</v>
      </c>
      <c r="AA35" s="3">
        <f t="shared" si="17"/>
        <v>1.9958584976196301</v>
      </c>
      <c r="AB35" s="3">
        <f t="shared" si="17"/>
        <v>1.9476603317260699</v>
      </c>
      <c r="AC35" s="3" t="str">
        <f t="shared" si="17"/>
        <v/>
      </c>
      <c r="AD35" s="3">
        <f t="shared" si="17"/>
        <v>1.8240133094787601</v>
      </c>
      <c r="AE35" s="3">
        <f t="shared" si="17"/>
        <v>2.8752834320068401</v>
      </c>
      <c r="AF35" s="3">
        <f t="shared" si="17"/>
        <v>2.28312622070312</v>
      </c>
      <c r="AG35" s="3" t="str">
        <f t="shared" si="17"/>
        <v/>
      </c>
      <c r="AH35" s="3">
        <f t="shared" si="17"/>
        <v>1.27366680145264</v>
      </c>
      <c r="AI35" s="3">
        <f t="shared" si="17"/>
        <v>1.97689477920532</v>
      </c>
      <c r="AJ35" s="3">
        <f t="shared" si="17"/>
        <v>1.92983709335327</v>
      </c>
      <c r="AK35" s="3" t="str">
        <f t="shared" si="17"/>
        <v/>
      </c>
      <c r="AL35" s="3">
        <f t="shared" si="17"/>
        <v>0.90412603378295897</v>
      </c>
      <c r="AM35" s="53">
        <f t="shared" si="17"/>
        <v>1.52727527618408</v>
      </c>
      <c r="AN35" s="53">
        <f t="shared" si="17"/>
        <v>2.7867569732666002</v>
      </c>
      <c r="AO35" s="53">
        <f t="shared" si="17"/>
        <v>1.52727527618408</v>
      </c>
      <c r="AP35" s="53">
        <f t="shared" si="17"/>
        <v>2.7867569732666002</v>
      </c>
      <c r="AQ35" s="53">
        <f t="shared" si="17"/>
        <v>2.7867569732666002</v>
      </c>
    </row>
    <row r="36" spans="1:43">
      <c r="E36" t="s">
        <v>104</v>
      </c>
      <c r="F36" t="s">
        <v>59</v>
      </c>
      <c r="G36" s="11">
        <v>0.5</v>
      </c>
      <c r="H36" s="11">
        <v>0.5</v>
      </c>
      <c r="I36" s="11">
        <v>0.5</v>
      </c>
      <c r="J36" s="11">
        <v>0.5</v>
      </c>
      <c r="K36" s="11">
        <v>0.5</v>
      </c>
      <c r="L36" s="11">
        <v>0.5</v>
      </c>
      <c r="M36" s="11">
        <v>0.5</v>
      </c>
      <c r="N36" s="11">
        <v>0.5</v>
      </c>
      <c r="O36" s="11">
        <v>0.5</v>
      </c>
      <c r="P36" s="11">
        <v>0.5</v>
      </c>
      <c r="Q36" s="11">
        <v>0.5</v>
      </c>
      <c r="R36" s="11">
        <v>0.5</v>
      </c>
      <c r="S36" s="11">
        <v>0.5</v>
      </c>
      <c r="T36" s="11">
        <v>0.5</v>
      </c>
      <c r="U36" s="11">
        <v>0.5</v>
      </c>
      <c r="V36" s="11">
        <v>0.5</v>
      </c>
      <c r="W36" s="11">
        <v>0.5</v>
      </c>
      <c r="X36" s="11">
        <v>0.5</v>
      </c>
      <c r="Y36" s="11">
        <v>0.5</v>
      </c>
      <c r="Z36" s="11">
        <v>0.5</v>
      </c>
      <c r="AA36" s="11">
        <v>0.5</v>
      </c>
      <c r="AB36" s="11">
        <v>0.5</v>
      </c>
      <c r="AC36" s="11">
        <v>0.5</v>
      </c>
      <c r="AD36" s="11">
        <v>0.5</v>
      </c>
      <c r="AE36" s="11">
        <v>0.5</v>
      </c>
      <c r="AF36" s="11">
        <v>0.5</v>
      </c>
      <c r="AG36" s="11">
        <v>0.5</v>
      </c>
      <c r="AH36" s="11">
        <v>0.5</v>
      </c>
      <c r="AI36" s="11">
        <v>0.5</v>
      </c>
      <c r="AJ36" s="11">
        <v>0.5</v>
      </c>
      <c r="AK36" s="11">
        <v>0.5</v>
      </c>
      <c r="AL36" s="11">
        <v>0.5</v>
      </c>
      <c r="AM36" s="54">
        <v>0.5</v>
      </c>
      <c r="AN36" s="54">
        <v>0.5</v>
      </c>
      <c r="AO36" s="54">
        <v>0.5</v>
      </c>
      <c r="AP36" s="54">
        <v>0.5</v>
      </c>
      <c r="AQ36" s="54">
        <v>0.5</v>
      </c>
    </row>
    <row r="37" spans="1:43">
      <c r="E37" t="s">
        <v>105</v>
      </c>
      <c r="F37" t="s">
        <v>59</v>
      </c>
      <c r="G37" s="11">
        <v>0.5</v>
      </c>
      <c r="H37" s="11">
        <v>0.5</v>
      </c>
      <c r="I37" s="11">
        <v>0.5</v>
      </c>
      <c r="J37" s="11">
        <v>0.5</v>
      </c>
      <c r="K37" s="11">
        <v>0.5</v>
      </c>
      <c r="L37" s="11">
        <v>0.5</v>
      </c>
      <c r="M37" s="11">
        <v>0.5</v>
      </c>
      <c r="N37" s="11">
        <v>0.5</v>
      </c>
      <c r="O37" s="11">
        <v>0.5</v>
      </c>
      <c r="P37" s="11">
        <v>0.5</v>
      </c>
      <c r="Q37" s="11">
        <v>0.5</v>
      </c>
      <c r="R37" s="11">
        <v>0.5</v>
      </c>
      <c r="S37" s="11">
        <v>0.5</v>
      </c>
      <c r="T37" s="11">
        <v>0.5</v>
      </c>
      <c r="U37" s="11">
        <v>0.5</v>
      </c>
      <c r="V37" s="11">
        <v>0.5</v>
      </c>
      <c r="W37" s="11">
        <v>0.5</v>
      </c>
      <c r="X37" s="11">
        <v>0.5</v>
      </c>
      <c r="Y37" s="11">
        <v>0.5</v>
      </c>
      <c r="Z37" s="11">
        <v>0.5</v>
      </c>
      <c r="AA37" s="11">
        <v>0.5</v>
      </c>
      <c r="AB37" s="11">
        <v>0.5</v>
      </c>
      <c r="AC37" s="11">
        <v>0.5</v>
      </c>
      <c r="AD37" s="11">
        <v>0.5</v>
      </c>
      <c r="AE37" s="11">
        <v>0.5</v>
      </c>
      <c r="AF37" s="11">
        <v>0.5</v>
      </c>
      <c r="AG37" s="11">
        <v>0.5</v>
      </c>
      <c r="AH37" s="11">
        <v>0.5</v>
      </c>
      <c r="AI37" s="11">
        <v>0.5</v>
      </c>
      <c r="AJ37" s="11">
        <v>0.5</v>
      </c>
      <c r="AK37" s="11">
        <v>0.5</v>
      </c>
      <c r="AL37" s="11">
        <v>0.5</v>
      </c>
      <c r="AM37" s="54">
        <v>0.5</v>
      </c>
      <c r="AN37" s="54">
        <v>0.5</v>
      </c>
      <c r="AO37" s="54">
        <v>0.5</v>
      </c>
      <c r="AP37" s="54">
        <v>0.5</v>
      </c>
      <c r="AQ37" s="54">
        <v>0.5</v>
      </c>
    </row>
    <row r="38" spans="1:43">
      <c r="E38" t="s">
        <v>106</v>
      </c>
      <c r="F38" t="s">
        <v>59</v>
      </c>
      <c r="G38" s="11">
        <v>0.5</v>
      </c>
      <c r="H38" s="11">
        <v>0.5</v>
      </c>
      <c r="I38" s="11">
        <v>0.5</v>
      </c>
      <c r="J38" s="11">
        <v>0.5</v>
      </c>
      <c r="K38" s="11">
        <v>0.5</v>
      </c>
      <c r="L38" s="11">
        <v>0.5</v>
      </c>
      <c r="M38" s="11">
        <v>0.5</v>
      </c>
      <c r="N38" s="11">
        <v>0.5</v>
      </c>
      <c r="O38" s="11">
        <v>0.5</v>
      </c>
      <c r="P38" s="11">
        <v>0.5</v>
      </c>
      <c r="Q38" s="11">
        <v>0.5</v>
      </c>
      <c r="R38" s="11">
        <v>0.5</v>
      </c>
      <c r="S38" s="11">
        <v>0.5</v>
      </c>
      <c r="T38" s="11">
        <v>0.5</v>
      </c>
      <c r="U38" s="11">
        <v>0.5</v>
      </c>
      <c r="V38" s="11">
        <v>0.5</v>
      </c>
      <c r="W38" s="11">
        <v>0.5</v>
      </c>
      <c r="X38" s="11">
        <v>0.5</v>
      </c>
      <c r="Y38" s="11">
        <v>0.5</v>
      </c>
      <c r="Z38" s="11">
        <v>0.5</v>
      </c>
      <c r="AA38" s="11">
        <v>0.5</v>
      </c>
      <c r="AB38" s="11">
        <v>0.5</v>
      </c>
      <c r="AC38" s="11">
        <v>0.5</v>
      </c>
      <c r="AD38" s="11">
        <v>0.5</v>
      </c>
      <c r="AE38" s="11">
        <v>0.5</v>
      </c>
      <c r="AF38" s="11">
        <v>0.5</v>
      </c>
      <c r="AG38" s="11">
        <v>0.5</v>
      </c>
      <c r="AH38" s="11">
        <v>0.5</v>
      </c>
      <c r="AI38" s="11">
        <v>0.5</v>
      </c>
      <c r="AJ38" s="11">
        <v>0.5</v>
      </c>
      <c r="AK38" s="11">
        <v>0.5</v>
      </c>
      <c r="AL38" s="11">
        <v>0.5</v>
      </c>
      <c r="AM38" s="54">
        <v>0.5</v>
      </c>
      <c r="AN38" s="54">
        <v>0.5</v>
      </c>
      <c r="AO38" s="54">
        <v>0.5</v>
      </c>
      <c r="AP38" s="54">
        <v>0.5</v>
      </c>
      <c r="AQ38" s="54">
        <v>0.5</v>
      </c>
    </row>
    <row r="39" spans="1:43">
      <c r="E39" t="s">
        <v>107</v>
      </c>
      <c r="F39" t="s">
        <v>59</v>
      </c>
      <c r="G39" s="11">
        <v>0.5</v>
      </c>
      <c r="H39" s="11">
        <v>0.5</v>
      </c>
      <c r="I39" s="11">
        <v>0.5</v>
      </c>
      <c r="J39" s="11">
        <v>0.5</v>
      </c>
      <c r="K39" s="11">
        <v>0.5</v>
      </c>
      <c r="L39" s="11">
        <v>0.5</v>
      </c>
      <c r="M39" s="11">
        <v>0.5</v>
      </c>
      <c r="N39" s="11">
        <v>0.5</v>
      </c>
      <c r="O39" s="11">
        <v>0.5</v>
      </c>
      <c r="P39" s="11">
        <v>0.5</v>
      </c>
      <c r="Q39" s="11">
        <v>0.5</v>
      </c>
      <c r="R39" s="11">
        <v>0.5</v>
      </c>
      <c r="S39" s="11">
        <v>0.5</v>
      </c>
      <c r="T39" s="11">
        <v>0.5</v>
      </c>
      <c r="U39" s="11">
        <v>0.5</v>
      </c>
      <c r="V39" s="11">
        <v>0.5</v>
      </c>
      <c r="W39" s="11">
        <v>0.5</v>
      </c>
      <c r="X39" s="11">
        <v>0.5</v>
      </c>
      <c r="Y39" s="11">
        <v>0.5</v>
      </c>
      <c r="Z39" s="11">
        <v>0.5</v>
      </c>
      <c r="AA39" s="11">
        <v>0.5</v>
      </c>
      <c r="AB39" s="11">
        <v>0.5</v>
      </c>
      <c r="AC39" s="11">
        <v>0.5</v>
      </c>
      <c r="AD39" s="11">
        <v>0.5</v>
      </c>
      <c r="AE39" s="11">
        <v>0.5</v>
      </c>
      <c r="AF39" s="11">
        <v>0.5</v>
      </c>
      <c r="AG39" s="11">
        <v>0.5</v>
      </c>
      <c r="AH39" s="11">
        <v>0.5</v>
      </c>
      <c r="AI39" s="11">
        <v>0.5</v>
      </c>
      <c r="AJ39" s="11">
        <v>0.5</v>
      </c>
      <c r="AK39" s="11">
        <v>0.5</v>
      </c>
      <c r="AL39" s="11">
        <v>0.5</v>
      </c>
      <c r="AM39" s="54">
        <v>0.5</v>
      </c>
      <c r="AN39" s="54">
        <v>0.5</v>
      </c>
      <c r="AO39" s="54">
        <v>0.5</v>
      </c>
      <c r="AP39" s="54">
        <v>0.5</v>
      </c>
      <c r="AQ39" s="54">
        <v>0.5</v>
      </c>
    </row>
    <row r="41" spans="1:43">
      <c r="A41" s="9"/>
      <c r="B41" s="9"/>
      <c r="C41" s="9"/>
      <c r="D41" s="9"/>
      <c r="E41" s="9"/>
      <c r="F41" s="9"/>
      <c r="G41" s="9" t="s">
        <v>1</v>
      </c>
      <c r="H41" s="9" t="s">
        <v>2</v>
      </c>
      <c r="I41" s="9" t="s">
        <v>3</v>
      </c>
      <c r="J41" s="9" t="s">
        <v>4</v>
      </c>
      <c r="K41" s="9" t="s">
        <v>5</v>
      </c>
      <c r="L41" s="9" t="s">
        <v>6</v>
      </c>
      <c r="M41" s="9" t="s">
        <v>7</v>
      </c>
      <c r="N41" s="9" t="s">
        <v>8</v>
      </c>
      <c r="O41" s="9" t="s">
        <v>9</v>
      </c>
      <c r="P41" s="9" t="s">
        <v>10</v>
      </c>
      <c r="Q41" s="9" t="s">
        <v>11</v>
      </c>
      <c r="R41" s="9" t="s">
        <v>12</v>
      </c>
      <c r="S41" s="9" t="s">
        <v>110</v>
      </c>
      <c r="T41" s="9" t="s">
        <v>13</v>
      </c>
      <c r="U41" s="9" t="s">
        <v>14</v>
      </c>
      <c r="V41" s="9" t="s">
        <v>15</v>
      </c>
      <c r="W41" s="9" t="s">
        <v>16</v>
      </c>
      <c r="X41" s="9" t="s">
        <v>17</v>
      </c>
      <c r="Y41" s="9" t="s">
        <v>18</v>
      </c>
      <c r="Z41" s="9" t="s">
        <v>19</v>
      </c>
      <c r="AA41" s="9" t="s">
        <v>20</v>
      </c>
      <c r="AB41" s="9" t="s">
        <v>21</v>
      </c>
      <c r="AC41" s="9" t="s">
        <v>22</v>
      </c>
      <c r="AD41" s="9" t="s">
        <v>23</v>
      </c>
      <c r="AE41" s="9" t="s">
        <v>24</v>
      </c>
      <c r="AF41" s="9" t="s">
        <v>25</v>
      </c>
      <c r="AG41" s="9" t="s">
        <v>26</v>
      </c>
      <c r="AH41" s="9" t="s">
        <v>27</v>
      </c>
      <c r="AI41" s="9" t="s">
        <v>28</v>
      </c>
      <c r="AJ41" s="9" t="s">
        <v>29</v>
      </c>
      <c r="AK41" s="9" t="s">
        <v>30</v>
      </c>
      <c r="AL41" s="9" t="s">
        <v>31</v>
      </c>
      <c r="AM41" s="9" t="s">
        <v>127</v>
      </c>
      <c r="AN41" s="9" t="s">
        <v>128</v>
      </c>
      <c r="AO41" s="9" t="s">
        <v>129</v>
      </c>
      <c r="AP41" s="9" t="s">
        <v>130</v>
      </c>
      <c r="AQ41" s="9" t="s">
        <v>131</v>
      </c>
    </row>
    <row r="42" spans="1:43">
      <c r="A42" t="s">
        <v>34</v>
      </c>
      <c r="B42" t="str">
        <f>IF(E42="",B41,E42)</f>
        <v>CNG/Biogas</v>
      </c>
      <c r="C42" t="str">
        <f>VLOOKUP(F42,'000Veh'!$A$39:$B$44,2,FALSE)</f>
        <v>Coa</v>
      </c>
      <c r="D42" t="s">
        <v>34</v>
      </c>
      <c r="E42" t="s">
        <v>35</v>
      </c>
      <c r="F42" t="s">
        <v>112</v>
      </c>
      <c r="G42" s="64">
        <f t="shared" ref="G42:G49" si="18">LOOKUP($B42,$E$5:$F$8,G$5:G$8)</f>
        <v>0</v>
      </c>
      <c r="H42" s="64">
        <f t="shared" ref="H42:AQ49" si="19">LOOKUP($B42,$E$5:$F$8,H$5:H$8)</f>
        <v>0</v>
      </c>
      <c r="I42" s="64">
        <f t="shared" si="19"/>
        <v>0</v>
      </c>
      <c r="J42" s="64">
        <f t="shared" si="19"/>
        <v>22.708028793335</v>
      </c>
      <c r="K42" s="64">
        <f t="shared" si="19"/>
        <v>0</v>
      </c>
      <c r="L42" s="64">
        <f t="shared" si="19"/>
        <v>0</v>
      </c>
      <c r="M42" s="64">
        <f t="shared" si="19"/>
        <v>20.808900833129901</v>
      </c>
      <c r="N42" s="64">
        <f t="shared" si="19"/>
        <v>0</v>
      </c>
      <c r="O42" s="64">
        <f t="shared" si="19"/>
        <v>0</v>
      </c>
      <c r="P42" s="64">
        <f t="shared" si="19"/>
        <v>0</v>
      </c>
      <c r="Q42" s="64">
        <f t="shared" si="19"/>
        <v>0</v>
      </c>
      <c r="R42" s="64">
        <f t="shared" si="19"/>
        <v>0</v>
      </c>
      <c r="S42" s="64">
        <f t="shared" si="19"/>
        <v>0</v>
      </c>
      <c r="T42" s="64">
        <f t="shared" si="19"/>
        <v>8.8645162582397496</v>
      </c>
      <c r="U42" s="64">
        <f t="shared" si="19"/>
        <v>0</v>
      </c>
      <c r="V42" s="64">
        <f t="shared" si="19"/>
        <v>0</v>
      </c>
      <c r="W42" s="64">
        <f t="shared" si="19"/>
        <v>0</v>
      </c>
      <c r="X42" s="64">
        <f t="shared" si="19"/>
        <v>18</v>
      </c>
      <c r="Y42" s="64">
        <f t="shared" si="19"/>
        <v>0</v>
      </c>
      <c r="Z42" s="64">
        <f t="shared" si="19"/>
        <v>0</v>
      </c>
      <c r="AA42" s="64">
        <f t="shared" si="19"/>
        <v>0</v>
      </c>
      <c r="AB42" s="64">
        <f t="shared" si="19"/>
        <v>0</v>
      </c>
      <c r="AC42" s="64">
        <f t="shared" si="19"/>
        <v>0</v>
      </c>
      <c r="AD42" s="64">
        <f t="shared" si="19"/>
        <v>32.8548393249512</v>
      </c>
      <c r="AE42" s="64">
        <f t="shared" si="19"/>
        <v>0</v>
      </c>
      <c r="AF42" s="64">
        <f t="shared" si="19"/>
        <v>0</v>
      </c>
      <c r="AG42" s="64">
        <f t="shared" si="19"/>
        <v>0</v>
      </c>
      <c r="AH42" s="64">
        <f t="shared" si="19"/>
        <v>0</v>
      </c>
      <c r="AI42" s="64">
        <f t="shared" si="19"/>
        <v>9.5039014816284197</v>
      </c>
      <c r="AJ42" s="64">
        <f t="shared" si="19"/>
        <v>0</v>
      </c>
      <c r="AK42" s="64">
        <f t="shared" si="19"/>
        <v>0</v>
      </c>
      <c r="AL42" s="64">
        <f t="shared" si="19"/>
        <v>0</v>
      </c>
      <c r="AM42" s="64">
        <f t="shared" si="19"/>
        <v>0</v>
      </c>
      <c r="AN42" s="64">
        <f t="shared" si="19"/>
        <v>8.8645162582397496</v>
      </c>
      <c r="AO42" s="64">
        <f t="shared" si="19"/>
        <v>0</v>
      </c>
      <c r="AP42" s="64">
        <f t="shared" si="19"/>
        <v>8.8645162582397496</v>
      </c>
      <c r="AQ42" s="64">
        <f t="shared" si="19"/>
        <v>8.8645162582397496</v>
      </c>
    </row>
    <row r="43" spans="1:43">
      <c r="A43" t="s">
        <v>34</v>
      </c>
      <c r="B43" t="str">
        <f t="shared" ref="B43:B73" si="20">IF(E43="",B42,E43)</f>
        <v>CNG/Biogas</v>
      </c>
      <c r="C43" t="str">
        <f>VLOOKUP(F43,'000Veh'!$A$39:$B$44,2,FALSE)</f>
        <v>Urb</v>
      </c>
      <c r="F43" t="s">
        <v>113</v>
      </c>
      <c r="G43" s="64">
        <f t="shared" si="18"/>
        <v>0</v>
      </c>
      <c r="H43" s="64">
        <f t="shared" si="19"/>
        <v>0</v>
      </c>
      <c r="I43" s="64">
        <f t="shared" si="19"/>
        <v>0</v>
      </c>
      <c r="J43" s="64">
        <f t="shared" si="19"/>
        <v>22.708028793335</v>
      </c>
      <c r="K43" s="64">
        <f t="shared" si="19"/>
        <v>0</v>
      </c>
      <c r="L43" s="64">
        <f t="shared" si="19"/>
        <v>0</v>
      </c>
      <c r="M43" s="64">
        <f t="shared" si="19"/>
        <v>20.808900833129901</v>
      </c>
      <c r="N43" s="64">
        <f t="shared" si="19"/>
        <v>0</v>
      </c>
      <c r="O43" s="64">
        <f t="shared" si="19"/>
        <v>0</v>
      </c>
      <c r="P43" s="64">
        <f t="shared" si="19"/>
        <v>0</v>
      </c>
      <c r="Q43" s="64">
        <f t="shared" si="19"/>
        <v>0</v>
      </c>
      <c r="R43" s="64">
        <f t="shared" si="19"/>
        <v>0</v>
      </c>
      <c r="S43" s="64">
        <f t="shared" si="19"/>
        <v>0</v>
      </c>
      <c r="T43" s="64">
        <f t="shared" si="19"/>
        <v>8.8645162582397496</v>
      </c>
      <c r="U43" s="64">
        <f t="shared" si="19"/>
        <v>0</v>
      </c>
      <c r="V43" s="64">
        <f t="shared" si="19"/>
        <v>0</v>
      </c>
      <c r="W43" s="64">
        <f t="shared" si="19"/>
        <v>0</v>
      </c>
      <c r="X43" s="64">
        <f t="shared" si="19"/>
        <v>18</v>
      </c>
      <c r="Y43" s="64">
        <f t="shared" si="19"/>
        <v>0</v>
      </c>
      <c r="Z43" s="64">
        <f t="shared" si="19"/>
        <v>0</v>
      </c>
      <c r="AA43" s="64">
        <f t="shared" si="19"/>
        <v>0</v>
      </c>
      <c r="AB43" s="64">
        <f t="shared" si="19"/>
        <v>0</v>
      </c>
      <c r="AC43" s="64">
        <f t="shared" si="19"/>
        <v>0</v>
      </c>
      <c r="AD43" s="64">
        <f t="shared" si="19"/>
        <v>32.8548393249512</v>
      </c>
      <c r="AE43" s="64">
        <f t="shared" si="19"/>
        <v>0</v>
      </c>
      <c r="AF43" s="64">
        <f t="shared" si="19"/>
        <v>0</v>
      </c>
      <c r="AG43" s="64">
        <f t="shared" si="19"/>
        <v>0</v>
      </c>
      <c r="AH43" s="64">
        <f t="shared" si="19"/>
        <v>0</v>
      </c>
      <c r="AI43" s="64">
        <f t="shared" si="19"/>
        <v>9.5039014816284197</v>
      </c>
      <c r="AJ43" s="64">
        <f t="shared" si="19"/>
        <v>0</v>
      </c>
      <c r="AK43" s="64">
        <f t="shared" si="19"/>
        <v>0</v>
      </c>
      <c r="AL43" s="64">
        <f t="shared" si="19"/>
        <v>0</v>
      </c>
      <c r="AM43" s="64">
        <f t="shared" si="19"/>
        <v>0</v>
      </c>
      <c r="AN43" s="64">
        <f t="shared" si="19"/>
        <v>8.8645162582397496</v>
      </c>
      <c r="AO43" s="64">
        <f t="shared" si="19"/>
        <v>0</v>
      </c>
      <c r="AP43" s="64">
        <f t="shared" si="19"/>
        <v>8.8645162582397496</v>
      </c>
      <c r="AQ43" s="64">
        <f t="shared" si="19"/>
        <v>8.8645162582397496</v>
      </c>
    </row>
    <row r="44" spans="1:43">
      <c r="A44" t="s">
        <v>34</v>
      </c>
      <c r="B44" t="str">
        <f t="shared" si="20"/>
        <v>Diesel</v>
      </c>
      <c r="C44" t="str">
        <f>VLOOKUP(F44,'000Veh'!$A$39:$B$44,2,FALSE)</f>
        <v>Coa</v>
      </c>
      <c r="E44" t="s">
        <v>36</v>
      </c>
      <c r="F44" t="s">
        <v>112</v>
      </c>
      <c r="G44" s="64">
        <f t="shared" si="18"/>
        <v>18.844230651855501</v>
      </c>
      <c r="H44" s="64">
        <f t="shared" ref="H44:V44" si="21">LOOKUP($B44,$E$5:$F$8,H$5:H$8)</f>
        <v>32.8548393249512</v>
      </c>
      <c r="I44" s="64">
        <f t="shared" si="21"/>
        <v>19.464134216308601</v>
      </c>
      <c r="J44" s="64">
        <f t="shared" si="21"/>
        <v>22.708028793335</v>
      </c>
      <c r="K44" s="64">
        <f t="shared" si="21"/>
        <v>9.6167755126953107</v>
      </c>
      <c r="L44" s="64">
        <f t="shared" si="21"/>
        <v>24.425664901733398</v>
      </c>
      <c r="M44" s="64">
        <f t="shared" si="21"/>
        <v>20.808900833129901</v>
      </c>
      <c r="N44" s="64">
        <f t="shared" si="21"/>
        <v>12</v>
      </c>
      <c r="O44" s="64">
        <f t="shared" si="21"/>
        <v>11.5324859619141</v>
      </c>
      <c r="P44" s="64">
        <f t="shared" si="21"/>
        <v>24.2999992370606</v>
      </c>
      <c r="Q44" s="64">
        <f t="shared" si="21"/>
        <v>13</v>
      </c>
      <c r="R44" s="64">
        <f t="shared" si="21"/>
        <v>17.698154449462901</v>
      </c>
      <c r="S44" s="64">
        <f t="shared" si="21"/>
        <v>27.25</v>
      </c>
      <c r="T44" s="64">
        <f t="shared" si="21"/>
        <v>8.8645162582397496</v>
      </c>
      <c r="U44" s="64">
        <f t="shared" si="21"/>
        <v>30</v>
      </c>
      <c r="V44" s="64">
        <f t="shared" si="21"/>
        <v>27.25</v>
      </c>
      <c r="W44" s="64">
        <f t="shared" si="19"/>
        <v>9.6172838211059499</v>
      </c>
      <c r="X44" s="64">
        <f t="shared" si="19"/>
        <v>18</v>
      </c>
      <c r="Y44" s="64">
        <f t="shared" si="19"/>
        <v>31.7471389770507</v>
      </c>
      <c r="Z44" s="64">
        <f t="shared" si="19"/>
        <v>32.8548393249512</v>
      </c>
      <c r="AA44" s="64">
        <f t="shared" si="19"/>
        <v>12</v>
      </c>
      <c r="AB44" s="64">
        <f t="shared" si="19"/>
        <v>35.676471710205099</v>
      </c>
      <c r="AC44" s="64">
        <f t="shared" si="19"/>
        <v>32.8548393249512</v>
      </c>
      <c r="AD44" s="64">
        <f t="shared" si="19"/>
        <v>32.8548393249512</v>
      </c>
      <c r="AE44" s="64">
        <f t="shared" si="19"/>
        <v>12.9441175460815</v>
      </c>
      <c r="AF44" s="64">
        <f t="shared" si="19"/>
        <v>9.9356021881103498</v>
      </c>
      <c r="AG44" s="64">
        <f t="shared" si="19"/>
        <v>27.800828933715799</v>
      </c>
      <c r="AH44" s="64">
        <f t="shared" si="19"/>
        <v>19.464134216308601</v>
      </c>
      <c r="AI44" s="64">
        <f t="shared" si="19"/>
        <v>9.5039014816284197</v>
      </c>
      <c r="AJ44" s="64">
        <f t="shared" si="19"/>
        <v>21.951725006103501</v>
      </c>
      <c r="AK44" s="64">
        <f t="shared" si="19"/>
        <v>17.130739212036101</v>
      </c>
      <c r="AL44" s="64">
        <f t="shared" si="19"/>
        <v>17</v>
      </c>
      <c r="AM44" s="64">
        <f t="shared" si="19"/>
        <v>27.25</v>
      </c>
      <c r="AN44" s="64">
        <f t="shared" si="19"/>
        <v>8.8645162582397496</v>
      </c>
      <c r="AO44" s="64">
        <f t="shared" si="19"/>
        <v>27.25</v>
      </c>
      <c r="AP44" s="64">
        <f t="shared" si="19"/>
        <v>8.8645162582397496</v>
      </c>
      <c r="AQ44" s="64">
        <f t="shared" si="19"/>
        <v>8.8645162582397496</v>
      </c>
    </row>
    <row r="45" spans="1:43">
      <c r="A45" t="s">
        <v>34</v>
      </c>
      <c r="B45" t="str">
        <f t="shared" si="20"/>
        <v>Diesel</v>
      </c>
      <c r="C45" t="str">
        <f>VLOOKUP(F45,'000Veh'!$A$39:$B$44,2,FALSE)</f>
        <v>Urb</v>
      </c>
      <c r="F45" t="s">
        <v>113</v>
      </c>
      <c r="G45" s="64">
        <f t="shared" si="18"/>
        <v>18.844230651855501</v>
      </c>
      <c r="H45" s="64">
        <f t="shared" si="19"/>
        <v>32.8548393249512</v>
      </c>
      <c r="I45" s="64">
        <f t="shared" si="19"/>
        <v>19.464134216308601</v>
      </c>
      <c r="J45" s="64">
        <f t="shared" si="19"/>
        <v>22.708028793335</v>
      </c>
      <c r="K45" s="64">
        <f t="shared" si="19"/>
        <v>9.6167755126953107</v>
      </c>
      <c r="L45" s="64">
        <f t="shared" si="19"/>
        <v>24.425664901733398</v>
      </c>
      <c r="M45" s="64">
        <f t="shared" si="19"/>
        <v>20.808900833129901</v>
      </c>
      <c r="N45" s="64">
        <f t="shared" si="19"/>
        <v>12</v>
      </c>
      <c r="O45" s="64">
        <f t="shared" si="19"/>
        <v>11.5324859619141</v>
      </c>
      <c r="P45" s="64">
        <f t="shared" si="19"/>
        <v>24.2999992370606</v>
      </c>
      <c r="Q45" s="64">
        <f t="shared" si="19"/>
        <v>13</v>
      </c>
      <c r="R45" s="64">
        <f t="shared" si="19"/>
        <v>17.698154449462901</v>
      </c>
      <c r="S45" s="64">
        <f t="shared" si="19"/>
        <v>27.25</v>
      </c>
      <c r="T45" s="64">
        <f t="shared" si="19"/>
        <v>8.8645162582397496</v>
      </c>
      <c r="U45" s="64">
        <f t="shared" si="19"/>
        <v>30</v>
      </c>
      <c r="V45" s="64">
        <f t="shared" si="19"/>
        <v>27.25</v>
      </c>
      <c r="W45" s="64">
        <f t="shared" si="19"/>
        <v>9.6172838211059499</v>
      </c>
      <c r="X45" s="64">
        <f t="shared" si="19"/>
        <v>18</v>
      </c>
      <c r="Y45" s="64">
        <f t="shared" si="19"/>
        <v>31.7471389770507</v>
      </c>
      <c r="Z45" s="64">
        <f t="shared" si="19"/>
        <v>32.8548393249512</v>
      </c>
      <c r="AA45" s="64">
        <f t="shared" si="19"/>
        <v>12</v>
      </c>
      <c r="AB45" s="64">
        <f t="shared" si="19"/>
        <v>35.676471710205099</v>
      </c>
      <c r="AC45" s="64">
        <f t="shared" si="19"/>
        <v>32.8548393249512</v>
      </c>
      <c r="AD45" s="64">
        <f t="shared" si="19"/>
        <v>32.8548393249512</v>
      </c>
      <c r="AE45" s="64">
        <f t="shared" si="19"/>
        <v>12.9441175460815</v>
      </c>
      <c r="AF45" s="64">
        <f t="shared" si="19"/>
        <v>9.9356021881103498</v>
      </c>
      <c r="AG45" s="64">
        <f t="shared" si="19"/>
        <v>27.800828933715799</v>
      </c>
      <c r="AH45" s="64">
        <f t="shared" si="19"/>
        <v>19.464134216308601</v>
      </c>
      <c r="AI45" s="64">
        <f t="shared" si="19"/>
        <v>9.5039014816284197</v>
      </c>
      <c r="AJ45" s="64">
        <f t="shared" si="19"/>
        <v>21.951725006103501</v>
      </c>
      <c r="AK45" s="64">
        <f t="shared" si="19"/>
        <v>17.130739212036101</v>
      </c>
      <c r="AL45" s="64">
        <f t="shared" si="19"/>
        <v>17</v>
      </c>
      <c r="AM45" s="64">
        <f t="shared" si="19"/>
        <v>27.25</v>
      </c>
      <c r="AN45" s="64">
        <f t="shared" si="19"/>
        <v>8.8645162582397496</v>
      </c>
      <c r="AO45" s="64">
        <f t="shared" si="19"/>
        <v>27.25</v>
      </c>
      <c r="AP45" s="64">
        <f t="shared" si="19"/>
        <v>8.8645162582397496</v>
      </c>
      <c r="AQ45" s="64">
        <f t="shared" si="19"/>
        <v>8.8645162582397496</v>
      </c>
    </row>
    <row r="46" spans="1:43">
      <c r="A46" t="s">
        <v>34</v>
      </c>
      <c r="B46" t="str">
        <f t="shared" si="20"/>
        <v>Gasoline</v>
      </c>
      <c r="C46" t="str">
        <f>VLOOKUP(F46,'000Veh'!$A$39:$B$44,2,FALSE)</f>
        <v>Coa</v>
      </c>
      <c r="E46" t="s">
        <v>37</v>
      </c>
      <c r="F46" t="s">
        <v>112</v>
      </c>
      <c r="G46" s="64">
        <f t="shared" si="18"/>
        <v>0</v>
      </c>
      <c r="H46" s="64">
        <f t="shared" si="19"/>
        <v>0</v>
      </c>
      <c r="I46" s="64">
        <f t="shared" si="19"/>
        <v>0</v>
      </c>
      <c r="J46" s="64">
        <f t="shared" si="19"/>
        <v>0</v>
      </c>
      <c r="K46" s="64">
        <f t="shared" si="19"/>
        <v>0</v>
      </c>
      <c r="L46" s="64">
        <f t="shared" si="19"/>
        <v>24.425664901733398</v>
      </c>
      <c r="M46" s="64">
        <f t="shared" si="19"/>
        <v>0</v>
      </c>
      <c r="N46" s="64">
        <f t="shared" si="19"/>
        <v>12</v>
      </c>
      <c r="O46" s="64">
        <f t="shared" si="19"/>
        <v>0</v>
      </c>
      <c r="P46" s="64">
        <f t="shared" si="19"/>
        <v>0</v>
      </c>
      <c r="Q46" s="64">
        <f t="shared" si="19"/>
        <v>0</v>
      </c>
      <c r="R46" s="64">
        <f t="shared" si="19"/>
        <v>0</v>
      </c>
      <c r="S46" s="64">
        <f t="shared" si="19"/>
        <v>0</v>
      </c>
      <c r="T46" s="64">
        <f t="shared" si="19"/>
        <v>0</v>
      </c>
      <c r="U46" s="64">
        <f t="shared" si="19"/>
        <v>0</v>
      </c>
      <c r="V46" s="64">
        <f t="shared" si="19"/>
        <v>0</v>
      </c>
      <c r="W46" s="64">
        <f t="shared" si="19"/>
        <v>9.6172838211059606</v>
      </c>
      <c r="X46" s="64">
        <f t="shared" si="19"/>
        <v>0</v>
      </c>
      <c r="Y46" s="64">
        <f t="shared" si="19"/>
        <v>0</v>
      </c>
      <c r="Z46" s="64">
        <f t="shared" si="19"/>
        <v>0</v>
      </c>
      <c r="AA46" s="64">
        <f t="shared" si="19"/>
        <v>0</v>
      </c>
      <c r="AB46" s="64">
        <f t="shared" si="19"/>
        <v>35.676471710205099</v>
      </c>
      <c r="AC46" s="64">
        <f t="shared" si="19"/>
        <v>0</v>
      </c>
      <c r="AD46" s="64">
        <f t="shared" si="19"/>
        <v>32.8548393249512</v>
      </c>
      <c r="AE46" s="64">
        <f t="shared" si="19"/>
        <v>0</v>
      </c>
      <c r="AF46" s="64">
        <f t="shared" si="19"/>
        <v>9.9356021881103498</v>
      </c>
      <c r="AG46" s="64">
        <f t="shared" si="19"/>
        <v>27.800828933715799</v>
      </c>
      <c r="AH46" s="64">
        <f t="shared" si="19"/>
        <v>0</v>
      </c>
      <c r="AI46" s="64">
        <f t="shared" si="19"/>
        <v>0</v>
      </c>
      <c r="AJ46" s="64">
        <f t="shared" si="19"/>
        <v>0</v>
      </c>
      <c r="AK46" s="64">
        <f t="shared" si="19"/>
        <v>0</v>
      </c>
      <c r="AL46" s="64">
        <f t="shared" si="19"/>
        <v>17</v>
      </c>
      <c r="AM46" s="64">
        <f t="shared" si="19"/>
        <v>0</v>
      </c>
      <c r="AN46" s="64">
        <f t="shared" si="19"/>
        <v>0</v>
      </c>
      <c r="AO46" s="64">
        <f t="shared" si="19"/>
        <v>0</v>
      </c>
      <c r="AP46" s="64">
        <f t="shared" si="19"/>
        <v>0</v>
      </c>
      <c r="AQ46" s="64">
        <f t="shared" si="19"/>
        <v>0</v>
      </c>
    </row>
    <row r="47" spans="1:43">
      <c r="A47" t="s">
        <v>34</v>
      </c>
      <c r="B47" t="str">
        <f t="shared" si="20"/>
        <v>Gasoline</v>
      </c>
      <c r="C47" t="str">
        <f>VLOOKUP(F47,'000Veh'!$A$39:$B$44,2,FALSE)</f>
        <v>Urb</v>
      </c>
      <c r="F47" t="s">
        <v>113</v>
      </c>
      <c r="G47" s="64">
        <f t="shared" si="18"/>
        <v>0</v>
      </c>
      <c r="H47" s="64">
        <f t="shared" si="19"/>
        <v>0</v>
      </c>
      <c r="I47" s="64">
        <f t="shared" si="19"/>
        <v>0</v>
      </c>
      <c r="J47" s="64">
        <f t="shared" si="19"/>
        <v>0</v>
      </c>
      <c r="K47" s="64">
        <f t="shared" si="19"/>
        <v>0</v>
      </c>
      <c r="L47" s="64">
        <f t="shared" si="19"/>
        <v>24.425664901733398</v>
      </c>
      <c r="M47" s="64">
        <f t="shared" si="19"/>
        <v>0</v>
      </c>
      <c r="N47" s="64">
        <f t="shared" si="19"/>
        <v>12</v>
      </c>
      <c r="O47" s="64">
        <f t="shared" si="19"/>
        <v>0</v>
      </c>
      <c r="P47" s="64">
        <f t="shared" si="19"/>
        <v>0</v>
      </c>
      <c r="Q47" s="64">
        <f t="shared" si="19"/>
        <v>0</v>
      </c>
      <c r="R47" s="64">
        <f t="shared" si="19"/>
        <v>0</v>
      </c>
      <c r="S47" s="64">
        <f t="shared" si="19"/>
        <v>0</v>
      </c>
      <c r="T47" s="64">
        <f t="shared" si="19"/>
        <v>0</v>
      </c>
      <c r="U47" s="64">
        <f t="shared" si="19"/>
        <v>0</v>
      </c>
      <c r="V47" s="64">
        <f t="shared" si="19"/>
        <v>0</v>
      </c>
      <c r="W47" s="64">
        <f t="shared" si="19"/>
        <v>9.6172838211059606</v>
      </c>
      <c r="X47" s="64">
        <f t="shared" si="19"/>
        <v>0</v>
      </c>
      <c r="Y47" s="64">
        <f t="shared" si="19"/>
        <v>0</v>
      </c>
      <c r="Z47" s="64">
        <f t="shared" si="19"/>
        <v>0</v>
      </c>
      <c r="AA47" s="64">
        <f t="shared" si="19"/>
        <v>0</v>
      </c>
      <c r="AB47" s="64">
        <f t="shared" si="19"/>
        <v>35.676471710205099</v>
      </c>
      <c r="AC47" s="64">
        <f t="shared" si="19"/>
        <v>0</v>
      </c>
      <c r="AD47" s="64">
        <f t="shared" si="19"/>
        <v>32.8548393249512</v>
      </c>
      <c r="AE47" s="64">
        <f t="shared" si="19"/>
        <v>0</v>
      </c>
      <c r="AF47" s="64">
        <f t="shared" si="19"/>
        <v>9.9356021881103498</v>
      </c>
      <c r="AG47" s="64">
        <f t="shared" si="19"/>
        <v>27.800828933715799</v>
      </c>
      <c r="AH47" s="64">
        <f t="shared" si="19"/>
        <v>0</v>
      </c>
      <c r="AI47" s="64">
        <f t="shared" si="19"/>
        <v>0</v>
      </c>
      <c r="AJ47" s="64">
        <f t="shared" si="19"/>
        <v>0</v>
      </c>
      <c r="AK47" s="64">
        <f t="shared" si="19"/>
        <v>0</v>
      </c>
      <c r="AL47" s="64">
        <f t="shared" si="19"/>
        <v>17</v>
      </c>
      <c r="AM47" s="64">
        <f t="shared" si="19"/>
        <v>0</v>
      </c>
      <c r="AN47" s="64">
        <f t="shared" si="19"/>
        <v>0</v>
      </c>
      <c r="AO47" s="64">
        <f t="shared" si="19"/>
        <v>0</v>
      </c>
      <c r="AP47" s="64">
        <f t="shared" si="19"/>
        <v>0</v>
      </c>
      <c r="AQ47" s="64">
        <f t="shared" si="19"/>
        <v>0</v>
      </c>
    </row>
    <row r="48" spans="1:43">
      <c r="A48" t="s">
        <v>34</v>
      </c>
      <c r="B48" t="str">
        <f t="shared" si="20"/>
        <v>LPG</v>
      </c>
      <c r="C48" t="str">
        <f>VLOOKUP(F48,'000Veh'!$A$39:$B$44,2,FALSE)</f>
        <v>Coa</v>
      </c>
      <c r="E48" t="s">
        <v>38</v>
      </c>
      <c r="F48" t="s">
        <v>112</v>
      </c>
      <c r="G48" s="64">
        <f t="shared" si="18"/>
        <v>0</v>
      </c>
      <c r="H48" s="64">
        <f t="shared" si="19"/>
        <v>0</v>
      </c>
      <c r="I48" s="64">
        <f t="shared" si="19"/>
        <v>0</v>
      </c>
      <c r="J48" s="64">
        <f t="shared" si="19"/>
        <v>0</v>
      </c>
      <c r="K48" s="64">
        <f t="shared" si="19"/>
        <v>0</v>
      </c>
      <c r="L48" s="64">
        <f t="shared" si="19"/>
        <v>0</v>
      </c>
      <c r="M48" s="64">
        <f t="shared" si="19"/>
        <v>0</v>
      </c>
      <c r="N48" s="64">
        <f t="shared" si="19"/>
        <v>0</v>
      </c>
      <c r="O48" s="64">
        <f t="shared" si="19"/>
        <v>0</v>
      </c>
      <c r="P48" s="64">
        <f t="shared" si="19"/>
        <v>0</v>
      </c>
      <c r="Q48" s="64">
        <f t="shared" si="19"/>
        <v>0</v>
      </c>
      <c r="R48" s="64">
        <f t="shared" si="19"/>
        <v>0</v>
      </c>
      <c r="S48" s="64">
        <f t="shared" si="19"/>
        <v>0</v>
      </c>
      <c r="T48" s="64">
        <f t="shared" si="19"/>
        <v>0</v>
      </c>
      <c r="U48" s="64">
        <f t="shared" si="19"/>
        <v>0</v>
      </c>
      <c r="V48" s="64">
        <f t="shared" si="19"/>
        <v>0</v>
      </c>
      <c r="W48" s="64">
        <f t="shared" si="19"/>
        <v>0</v>
      </c>
      <c r="X48" s="64">
        <f t="shared" si="19"/>
        <v>0</v>
      </c>
      <c r="Y48" s="64">
        <f t="shared" si="19"/>
        <v>0</v>
      </c>
      <c r="Z48" s="64">
        <f t="shared" si="19"/>
        <v>0</v>
      </c>
      <c r="AA48" s="64">
        <f t="shared" si="19"/>
        <v>12</v>
      </c>
      <c r="AB48" s="64">
        <f t="shared" si="19"/>
        <v>35.676471710205099</v>
      </c>
      <c r="AC48" s="64">
        <f t="shared" si="19"/>
        <v>0</v>
      </c>
      <c r="AD48" s="64">
        <f t="shared" si="19"/>
        <v>32.8548393249512</v>
      </c>
      <c r="AE48" s="64">
        <f t="shared" si="19"/>
        <v>0</v>
      </c>
      <c r="AF48" s="64">
        <f t="shared" si="19"/>
        <v>9.9356021881103498</v>
      </c>
      <c r="AG48" s="64">
        <f t="shared" si="19"/>
        <v>27.800828933715799</v>
      </c>
      <c r="AH48" s="64">
        <f t="shared" si="19"/>
        <v>0</v>
      </c>
      <c r="AI48" s="64">
        <f t="shared" si="19"/>
        <v>0</v>
      </c>
      <c r="AJ48" s="64">
        <f t="shared" si="19"/>
        <v>0</v>
      </c>
      <c r="AK48" s="64">
        <f t="shared" si="19"/>
        <v>0</v>
      </c>
      <c r="AL48" s="64">
        <f t="shared" si="19"/>
        <v>17</v>
      </c>
      <c r="AM48" s="64">
        <f t="shared" si="19"/>
        <v>0</v>
      </c>
      <c r="AN48" s="64">
        <f t="shared" si="19"/>
        <v>0</v>
      </c>
      <c r="AO48" s="64">
        <f t="shared" si="19"/>
        <v>0</v>
      </c>
      <c r="AP48" s="64">
        <f t="shared" si="19"/>
        <v>0</v>
      </c>
      <c r="AQ48" s="64">
        <f t="shared" si="19"/>
        <v>0</v>
      </c>
    </row>
    <row r="49" spans="1:43">
      <c r="A49" t="s">
        <v>34</v>
      </c>
      <c r="B49" t="str">
        <f t="shared" si="20"/>
        <v>LPG</v>
      </c>
      <c r="C49" t="str">
        <f>VLOOKUP(F49,'000Veh'!$A$39:$B$44,2,FALSE)</f>
        <v>Urb</v>
      </c>
      <c r="F49" t="s">
        <v>113</v>
      </c>
      <c r="G49" s="64">
        <f t="shared" si="18"/>
        <v>0</v>
      </c>
      <c r="H49" s="64">
        <f t="shared" si="19"/>
        <v>0</v>
      </c>
      <c r="I49" s="64">
        <f t="shared" si="19"/>
        <v>0</v>
      </c>
      <c r="J49" s="64">
        <f t="shared" si="19"/>
        <v>0</v>
      </c>
      <c r="K49" s="64">
        <f t="shared" si="19"/>
        <v>0</v>
      </c>
      <c r="L49" s="64">
        <f t="shared" si="19"/>
        <v>0</v>
      </c>
      <c r="M49" s="64">
        <f t="shared" si="19"/>
        <v>0</v>
      </c>
      <c r="N49" s="64">
        <f t="shared" si="19"/>
        <v>0</v>
      </c>
      <c r="O49" s="64">
        <f t="shared" si="19"/>
        <v>0</v>
      </c>
      <c r="P49" s="64">
        <f t="shared" si="19"/>
        <v>0</v>
      </c>
      <c r="Q49" s="64">
        <f t="shared" si="19"/>
        <v>0</v>
      </c>
      <c r="R49" s="64">
        <f t="shared" si="19"/>
        <v>0</v>
      </c>
      <c r="S49" s="64">
        <f t="shared" si="19"/>
        <v>0</v>
      </c>
      <c r="T49" s="64">
        <f t="shared" si="19"/>
        <v>0</v>
      </c>
      <c r="U49" s="64">
        <f t="shared" si="19"/>
        <v>0</v>
      </c>
      <c r="V49" s="64">
        <f t="shared" si="19"/>
        <v>0</v>
      </c>
      <c r="W49" s="64">
        <f t="shared" si="19"/>
        <v>0</v>
      </c>
      <c r="X49" s="64">
        <f t="shared" si="19"/>
        <v>0</v>
      </c>
      <c r="Y49" s="64">
        <f t="shared" si="19"/>
        <v>0</v>
      </c>
      <c r="Z49" s="64">
        <f t="shared" ref="Z49:AQ49" si="22">LOOKUP($B49,$E$5:$F$8,Z$5:Z$8)</f>
        <v>0</v>
      </c>
      <c r="AA49" s="64">
        <f t="shared" si="22"/>
        <v>12</v>
      </c>
      <c r="AB49" s="64">
        <f t="shared" si="22"/>
        <v>35.676471710205099</v>
      </c>
      <c r="AC49" s="64">
        <f t="shared" si="22"/>
        <v>0</v>
      </c>
      <c r="AD49" s="64">
        <f t="shared" si="22"/>
        <v>32.8548393249512</v>
      </c>
      <c r="AE49" s="64">
        <f t="shared" si="22"/>
        <v>0</v>
      </c>
      <c r="AF49" s="64">
        <f t="shared" si="22"/>
        <v>9.9356021881103498</v>
      </c>
      <c r="AG49" s="64">
        <f t="shared" si="22"/>
        <v>27.800828933715799</v>
      </c>
      <c r="AH49" s="64">
        <f t="shared" si="22"/>
        <v>0</v>
      </c>
      <c r="AI49" s="64">
        <f t="shared" si="22"/>
        <v>0</v>
      </c>
      <c r="AJ49" s="64">
        <f t="shared" si="22"/>
        <v>0</v>
      </c>
      <c r="AK49" s="64">
        <f t="shared" si="22"/>
        <v>0</v>
      </c>
      <c r="AL49" s="64">
        <f t="shared" si="22"/>
        <v>17</v>
      </c>
      <c r="AM49" s="64">
        <f t="shared" si="22"/>
        <v>0</v>
      </c>
      <c r="AN49" s="64">
        <f t="shared" si="22"/>
        <v>0</v>
      </c>
      <c r="AO49" s="64">
        <f t="shared" si="22"/>
        <v>0</v>
      </c>
      <c r="AP49" s="64">
        <f t="shared" si="22"/>
        <v>0</v>
      </c>
      <c r="AQ49" s="64">
        <f t="shared" si="22"/>
        <v>0</v>
      </c>
    </row>
    <row r="50" spans="1:43">
      <c r="A50" t="s">
        <v>53</v>
      </c>
      <c r="B50" t="str">
        <f t="shared" si="20"/>
        <v>CNG</v>
      </c>
      <c r="C50" t="str">
        <f>VLOOKUP(F50,'000Veh'!$A$39:$B$44,2,FALSE)</f>
        <v>Exe</v>
      </c>
      <c r="D50" t="s">
        <v>45</v>
      </c>
      <c r="E50" t="s">
        <v>41</v>
      </c>
      <c r="F50" t="s">
        <v>114</v>
      </c>
      <c r="G50" s="64">
        <f t="shared" ref="G50:G73" si="23">LOOKUP($B50,$E$11:$F$16,G$11:G$16)</f>
        <v>0</v>
      </c>
      <c r="H50" s="64">
        <f t="shared" ref="H50:AQ57" si="24">LOOKUP($B50,$E$11:$F$16,H$11:H$16)</f>
        <v>0</v>
      </c>
      <c r="I50" s="64">
        <f t="shared" si="24"/>
        <v>0</v>
      </c>
      <c r="J50" s="64">
        <f t="shared" si="24"/>
        <v>1.60651648044586</v>
      </c>
      <c r="K50" s="64">
        <f t="shared" si="24"/>
        <v>0</v>
      </c>
      <c r="L50" s="64">
        <f t="shared" si="24"/>
        <v>0</v>
      </c>
      <c r="M50" s="64">
        <f t="shared" si="24"/>
        <v>1.4904687404632599</v>
      </c>
      <c r="N50" s="64">
        <f t="shared" si="24"/>
        <v>0</v>
      </c>
      <c r="O50" s="64">
        <f t="shared" si="24"/>
        <v>0</v>
      </c>
      <c r="P50" s="64">
        <f t="shared" si="24"/>
        <v>0</v>
      </c>
      <c r="Q50" s="64">
        <f t="shared" si="24"/>
        <v>0</v>
      </c>
      <c r="R50" s="64">
        <f t="shared" si="24"/>
        <v>0</v>
      </c>
      <c r="S50" s="64">
        <f t="shared" si="24"/>
        <v>0</v>
      </c>
      <c r="T50" s="64">
        <f t="shared" si="24"/>
        <v>0</v>
      </c>
      <c r="U50" s="64">
        <f t="shared" si="24"/>
        <v>0</v>
      </c>
      <c r="V50" s="64">
        <f t="shared" si="24"/>
        <v>0</v>
      </c>
      <c r="W50" s="64">
        <f t="shared" si="24"/>
        <v>0</v>
      </c>
      <c r="X50" s="64">
        <f t="shared" si="24"/>
        <v>1.71000003814697</v>
      </c>
      <c r="Y50" s="64">
        <f t="shared" si="24"/>
        <v>0</v>
      </c>
      <c r="Z50" s="64">
        <f t="shared" si="24"/>
        <v>0</v>
      </c>
      <c r="AA50" s="64">
        <f t="shared" si="24"/>
        <v>0</v>
      </c>
      <c r="AB50" s="64">
        <f t="shared" si="24"/>
        <v>0</v>
      </c>
      <c r="AC50" s="64">
        <f t="shared" si="24"/>
        <v>0</v>
      </c>
      <c r="AD50" s="64">
        <f t="shared" si="24"/>
        <v>1.33000004291535</v>
      </c>
      <c r="AE50" s="64">
        <f t="shared" si="24"/>
        <v>0</v>
      </c>
      <c r="AF50" s="64">
        <f t="shared" si="24"/>
        <v>0</v>
      </c>
      <c r="AG50" s="64">
        <f t="shared" si="24"/>
        <v>0</v>
      </c>
      <c r="AH50" s="64">
        <f t="shared" si="24"/>
        <v>0</v>
      </c>
      <c r="AI50" s="64">
        <f t="shared" si="24"/>
        <v>1.45347416400909</v>
      </c>
      <c r="AJ50" s="64">
        <f t="shared" si="24"/>
        <v>0</v>
      </c>
      <c r="AK50" s="64">
        <f t="shared" si="24"/>
        <v>0</v>
      </c>
      <c r="AL50" s="64">
        <f t="shared" si="24"/>
        <v>1.5599999427795399</v>
      </c>
      <c r="AM50" s="64">
        <f t="shared" si="24"/>
        <v>0</v>
      </c>
      <c r="AN50" s="64">
        <f t="shared" si="24"/>
        <v>0</v>
      </c>
      <c r="AO50" s="64">
        <f t="shared" si="24"/>
        <v>0</v>
      </c>
      <c r="AP50" s="64">
        <f t="shared" si="24"/>
        <v>0</v>
      </c>
      <c r="AQ50" s="64">
        <f t="shared" si="24"/>
        <v>0</v>
      </c>
    </row>
    <row r="51" spans="1:43">
      <c r="A51" t="s">
        <v>53</v>
      </c>
      <c r="B51" t="str">
        <f t="shared" si="20"/>
        <v>CNG</v>
      </c>
      <c r="C51" t="str">
        <f>VLOOKUP(F51,'000Veh'!$A$39:$B$44,2,FALSE)</f>
        <v>LoM</v>
      </c>
      <c r="F51" t="s">
        <v>115</v>
      </c>
      <c r="G51" s="64">
        <f t="shared" si="23"/>
        <v>0</v>
      </c>
      <c r="H51" s="64">
        <f t="shared" ref="H51:V51" si="25">LOOKUP($B51,$E$11:$F$16,H$11:H$16)</f>
        <v>0</v>
      </c>
      <c r="I51" s="64">
        <f t="shared" si="25"/>
        <v>0</v>
      </c>
      <c r="J51" s="64">
        <f t="shared" si="25"/>
        <v>1.60651648044586</v>
      </c>
      <c r="K51" s="64">
        <f t="shared" si="25"/>
        <v>0</v>
      </c>
      <c r="L51" s="64">
        <f t="shared" si="25"/>
        <v>0</v>
      </c>
      <c r="M51" s="64">
        <f t="shared" si="25"/>
        <v>1.4904687404632599</v>
      </c>
      <c r="N51" s="64">
        <f t="shared" si="25"/>
        <v>0</v>
      </c>
      <c r="O51" s="64">
        <f t="shared" si="25"/>
        <v>0</v>
      </c>
      <c r="P51" s="64">
        <f t="shared" si="25"/>
        <v>0</v>
      </c>
      <c r="Q51" s="64">
        <f t="shared" si="25"/>
        <v>0</v>
      </c>
      <c r="R51" s="64">
        <f t="shared" si="25"/>
        <v>0</v>
      </c>
      <c r="S51" s="64">
        <f t="shared" si="25"/>
        <v>0</v>
      </c>
      <c r="T51" s="64">
        <f t="shared" si="25"/>
        <v>0</v>
      </c>
      <c r="U51" s="64">
        <f t="shared" si="25"/>
        <v>0</v>
      </c>
      <c r="V51" s="64">
        <f t="shared" si="25"/>
        <v>0</v>
      </c>
      <c r="W51" s="64">
        <f t="shared" si="24"/>
        <v>0</v>
      </c>
      <c r="X51" s="64">
        <f t="shared" si="24"/>
        <v>1.71000003814697</v>
      </c>
      <c r="Y51" s="64">
        <f t="shared" si="24"/>
        <v>0</v>
      </c>
      <c r="Z51" s="64">
        <f t="shared" si="24"/>
        <v>0</v>
      </c>
      <c r="AA51" s="64">
        <f t="shared" si="24"/>
        <v>0</v>
      </c>
      <c r="AB51" s="64">
        <f t="shared" si="24"/>
        <v>0</v>
      </c>
      <c r="AC51" s="64">
        <f t="shared" si="24"/>
        <v>0</v>
      </c>
      <c r="AD51" s="64">
        <f t="shared" si="24"/>
        <v>1.33000004291535</v>
      </c>
      <c r="AE51" s="64">
        <f t="shared" si="24"/>
        <v>0</v>
      </c>
      <c r="AF51" s="64">
        <f t="shared" si="24"/>
        <v>0</v>
      </c>
      <c r="AG51" s="64">
        <f t="shared" si="24"/>
        <v>0</v>
      </c>
      <c r="AH51" s="64">
        <f t="shared" si="24"/>
        <v>0</v>
      </c>
      <c r="AI51" s="64">
        <f t="shared" si="24"/>
        <v>1.45347416400909</v>
      </c>
      <c r="AJ51" s="64">
        <f t="shared" si="24"/>
        <v>0</v>
      </c>
      <c r="AK51" s="64">
        <f t="shared" si="24"/>
        <v>0</v>
      </c>
      <c r="AL51" s="64">
        <f t="shared" si="24"/>
        <v>1.5599999427795399</v>
      </c>
      <c r="AM51" s="64">
        <f t="shared" si="24"/>
        <v>0</v>
      </c>
      <c r="AN51" s="64">
        <f t="shared" si="24"/>
        <v>0</v>
      </c>
      <c r="AO51" s="64">
        <f t="shared" si="24"/>
        <v>0</v>
      </c>
      <c r="AP51" s="64">
        <f t="shared" si="24"/>
        <v>0</v>
      </c>
      <c r="AQ51" s="64">
        <f t="shared" si="24"/>
        <v>0</v>
      </c>
    </row>
    <row r="52" spans="1:43">
      <c r="A52" t="s">
        <v>53</v>
      </c>
      <c r="B52" t="str">
        <f t="shared" si="20"/>
        <v>CNG</v>
      </c>
      <c r="C52" t="str">
        <f>VLOOKUP(F52,'000Veh'!$A$39:$B$44,2,FALSE)</f>
        <v>Sma</v>
      </c>
      <c r="F52" t="s">
        <v>116</v>
      </c>
      <c r="G52" s="64">
        <f t="shared" si="23"/>
        <v>0</v>
      </c>
      <c r="H52" s="64">
        <f t="shared" si="24"/>
        <v>0</v>
      </c>
      <c r="I52" s="64">
        <f t="shared" si="24"/>
        <v>0</v>
      </c>
      <c r="J52" s="64">
        <f t="shared" si="24"/>
        <v>1.60651648044586</v>
      </c>
      <c r="K52" s="64">
        <f t="shared" si="24"/>
        <v>0</v>
      </c>
      <c r="L52" s="64">
        <f t="shared" si="24"/>
        <v>0</v>
      </c>
      <c r="M52" s="64">
        <f t="shared" si="24"/>
        <v>1.4904687404632599</v>
      </c>
      <c r="N52" s="64">
        <f t="shared" si="24"/>
        <v>0</v>
      </c>
      <c r="O52" s="64">
        <f t="shared" si="24"/>
        <v>0</v>
      </c>
      <c r="P52" s="64">
        <f t="shared" si="24"/>
        <v>0</v>
      </c>
      <c r="Q52" s="64">
        <f t="shared" si="24"/>
        <v>0</v>
      </c>
      <c r="R52" s="64">
        <f t="shared" si="24"/>
        <v>0</v>
      </c>
      <c r="S52" s="64">
        <f t="shared" si="24"/>
        <v>0</v>
      </c>
      <c r="T52" s="64">
        <f t="shared" si="24"/>
        <v>0</v>
      </c>
      <c r="U52" s="64">
        <f t="shared" si="24"/>
        <v>0</v>
      </c>
      <c r="V52" s="64">
        <f t="shared" si="24"/>
        <v>0</v>
      </c>
      <c r="W52" s="64">
        <f t="shared" si="24"/>
        <v>0</v>
      </c>
      <c r="X52" s="64">
        <f t="shared" si="24"/>
        <v>1.71000003814697</v>
      </c>
      <c r="Y52" s="64">
        <f t="shared" si="24"/>
        <v>0</v>
      </c>
      <c r="Z52" s="64">
        <f t="shared" si="24"/>
        <v>0</v>
      </c>
      <c r="AA52" s="64">
        <f t="shared" si="24"/>
        <v>0</v>
      </c>
      <c r="AB52" s="64">
        <f t="shared" si="24"/>
        <v>0</v>
      </c>
      <c r="AC52" s="64">
        <f t="shared" si="24"/>
        <v>0</v>
      </c>
      <c r="AD52" s="64">
        <f t="shared" si="24"/>
        <v>1.33000004291535</v>
      </c>
      <c r="AE52" s="64">
        <f t="shared" si="24"/>
        <v>0</v>
      </c>
      <c r="AF52" s="64">
        <f t="shared" si="24"/>
        <v>0</v>
      </c>
      <c r="AG52" s="64">
        <f t="shared" si="24"/>
        <v>0</v>
      </c>
      <c r="AH52" s="64">
        <f t="shared" si="24"/>
        <v>0</v>
      </c>
      <c r="AI52" s="64">
        <f t="shared" si="24"/>
        <v>1.45347416400909</v>
      </c>
      <c r="AJ52" s="64">
        <f t="shared" si="24"/>
        <v>0</v>
      </c>
      <c r="AK52" s="64">
        <f t="shared" si="24"/>
        <v>0</v>
      </c>
      <c r="AL52" s="64">
        <f t="shared" si="24"/>
        <v>1.5599999427795399</v>
      </c>
      <c r="AM52" s="64">
        <f t="shared" si="24"/>
        <v>0</v>
      </c>
      <c r="AN52" s="64">
        <f t="shared" si="24"/>
        <v>0</v>
      </c>
      <c r="AO52" s="64">
        <f t="shared" si="24"/>
        <v>0</v>
      </c>
      <c r="AP52" s="64">
        <f t="shared" si="24"/>
        <v>0</v>
      </c>
      <c r="AQ52" s="64">
        <f t="shared" si="24"/>
        <v>0</v>
      </c>
    </row>
    <row r="53" spans="1:43">
      <c r="A53" t="s">
        <v>53</v>
      </c>
      <c r="B53" t="str">
        <f t="shared" si="20"/>
        <v>CNG</v>
      </c>
      <c r="C53" t="str">
        <f>VLOOKUP(F53,'000Veh'!$A$39:$B$44,2,FALSE)</f>
        <v>UpM</v>
      </c>
      <c r="F53" t="s">
        <v>117</v>
      </c>
      <c r="G53" s="64">
        <f t="shared" si="23"/>
        <v>0</v>
      </c>
      <c r="H53" s="64">
        <f t="shared" si="24"/>
        <v>0</v>
      </c>
      <c r="I53" s="64">
        <f t="shared" si="24"/>
        <v>0</v>
      </c>
      <c r="J53" s="64">
        <f t="shared" si="24"/>
        <v>1.60651648044586</v>
      </c>
      <c r="K53" s="64">
        <f t="shared" si="24"/>
        <v>0</v>
      </c>
      <c r="L53" s="64">
        <f t="shared" si="24"/>
        <v>0</v>
      </c>
      <c r="M53" s="64">
        <f t="shared" si="24"/>
        <v>1.4904687404632599</v>
      </c>
      <c r="N53" s="64">
        <f t="shared" si="24"/>
        <v>0</v>
      </c>
      <c r="O53" s="64">
        <f t="shared" si="24"/>
        <v>0</v>
      </c>
      <c r="P53" s="64">
        <f t="shared" si="24"/>
        <v>0</v>
      </c>
      <c r="Q53" s="64">
        <f t="shared" si="24"/>
        <v>0</v>
      </c>
      <c r="R53" s="64">
        <f t="shared" si="24"/>
        <v>0</v>
      </c>
      <c r="S53" s="64">
        <f t="shared" si="24"/>
        <v>0</v>
      </c>
      <c r="T53" s="64">
        <f t="shared" si="24"/>
        <v>0</v>
      </c>
      <c r="U53" s="64">
        <f t="shared" si="24"/>
        <v>0</v>
      </c>
      <c r="V53" s="64">
        <f t="shared" si="24"/>
        <v>0</v>
      </c>
      <c r="W53" s="64">
        <f t="shared" si="24"/>
        <v>0</v>
      </c>
      <c r="X53" s="64">
        <f t="shared" si="24"/>
        <v>1.71000003814697</v>
      </c>
      <c r="Y53" s="64">
        <f t="shared" si="24"/>
        <v>0</v>
      </c>
      <c r="Z53" s="64">
        <f t="shared" si="24"/>
        <v>0</v>
      </c>
      <c r="AA53" s="64">
        <f t="shared" si="24"/>
        <v>0</v>
      </c>
      <c r="AB53" s="64">
        <f t="shared" si="24"/>
        <v>0</v>
      </c>
      <c r="AC53" s="64">
        <f t="shared" si="24"/>
        <v>0</v>
      </c>
      <c r="AD53" s="64">
        <f t="shared" si="24"/>
        <v>1.33000004291535</v>
      </c>
      <c r="AE53" s="64">
        <f t="shared" si="24"/>
        <v>0</v>
      </c>
      <c r="AF53" s="64">
        <f t="shared" si="24"/>
        <v>0</v>
      </c>
      <c r="AG53" s="64">
        <f t="shared" si="24"/>
        <v>0</v>
      </c>
      <c r="AH53" s="64">
        <f t="shared" si="24"/>
        <v>0</v>
      </c>
      <c r="AI53" s="64">
        <f t="shared" si="24"/>
        <v>1.45347416400909</v>
      </c>
      <c r="AJ53" s="64">
        <f t="shared" si="24"/>
        <v>0</v>
      </c>
      <c r="AK53" s="64">
        <f t="shared" si="24"/>
        <v>0</v>
      </c>
      <c r="AL53" s="64">
        <f t="shared" si="24"/>
        <v>1.5599999427795399</v>
      </c>
      <c r="AM53" s="64">
        <f t="shared" si="24"/>
        <v>0</v>
      </c>
      <c r="AN53" s="64">
        <f t="shared" si="24"/>
        <v>0</v>
      </c>
      <c r="AO53" s="64">
        <f t="shared" si="24"/>
        <v>0</v>
      </c>
      <c r="AP53" s="64">
        <f t="shared" si="24"/>
        <v>0</v>
      </c>
      <c r="AQ53" s="64">
        <f t="shared" si="24"/>
        <v>0</v>
      </c>
    </row>
    <row r="54" spans="1:43">
      <c r="A54" t="s">
        <v>53</v>
      </c>
      <c r="B54" t="str">
        <f t="shared" si="20"/>
        <v>Diesel</v>
      </c>
      <c r="C54" t="str">
        <f>VLOOKUP(F54,'000Veh'!$A$39:$B$44,2,FALSE)</f>
        <v>Exe</v>
      </c>
      <c r="E54" t="s">
        <v>36</v>
      </c>
      <c r="F54" t="s">
        <v>114</v>
      </c>
      <c r="G54" s="64">
        <f t="shared" si="23"/>
        <v>1.1799999475479099</v>
      </c>
      <c r="H54" s="64">
        <f t="shared" si="24"/>
        <v>1.51028192043304</v>
      </c>
      <c r="I54" s="64">
        <f t="shared" si="24"/>
        <v>1.5599999427795399</v>
      </c>
      <c r="J54" s="64">
        <f t="shared" si="24"/>
        <v>1.60651648044586</v>
      </c>
      <c r="K54" s="64">
        <f t="shared" si="24"/>
        <v>1.4644458293914799</v>
      </c>
      <c r="L54" s="64">
        <f t="shared" si="24"/>
        <v>1.37999999523163</v>
      </c>
      <c r="M54" s="64">
        <f t="shared" si="24"/>
        <v>1.4904687404632599</v>
      </c>
      <c r="N54" s="64">
        <f t="shared" si="24"/>
        <v>1.5599999427795399</v>
      </c>
      <c r="O54" s="64">
        <f t="shared" si="24"/>
        <v>1.45000004768372</v>
      </c>
      <c r="P54" s="64">
        <f t="shared" si="24"/>
        <v>1.7400000095367401</v>
      </c>
      <c r="Q54" s="64">
        <f t="shared" si="24"/>
        <v>1.4000432491302499</v>
      </c>
      <c r="R54" s="64">
        <f t="shared" si="24"/>
        <v>1.82858443260193</v>
      </c>
      <c r="S54" s="64">
        <f t="shared" si="24"/>
        <v>1.4975107908248899</v>
      </c>
      <c r="T54" s="64">
        <f t="shared" si="24"/>
        <v>1.38246369361877</v>
      </c>
      <c r="U54" s="64">
        <f t="shared" si="24"/>
        <v>1.8400000333786</v>
      </c>
      <c r="V54" s="64">
        <f t="shared" si="24"/>
        <v>1.4975107908248899</v>
      </c>
      <c r="W54" s="64">
        <f t="shared" si="24"/>
        <v>2.0627906322479301</v>
      </c>
      <c r="X54" s="64">
        <f t="shared" si="24"/>
        <v>1.71000003814697</v>
      </c>
      <c r="Y54" s="64">
        <f t="shared" si="24"/>
        <v>1.9999866485595701</v>
      </c>
      <c r="Z54" s="64">
        <f t="shared" si="24"/>
        <v>1.51028192043304</v>
      </c>
      <c r="AA54" s="64">
        <f t="shared" si="24"/>
        <v>1.43300044536591</v>
      </c>
      <c r="AB54" s="64">
        <f t="shared" si="24"/>
        <v>1.5599999427795399</v>
      </c>
      <c r="AC54" s="64">
        <f t="shared" si="24"/>
        <v>1.51028192043304</v>
      </c>
      <c r="AD54" s="64">
        <f t="shared" si="24"/>
        <v>1.33000004291534</v>
      </c>
      <c r="AE54" s="64">
        <f t="shared" si="24"/>
        <v>1.70000004768371</v>
      </c>
      <c r="AF54" s="64">
        <f t="shared" si="24"/>
        <v>1.9665447473526001</v>
      </c>
      <c r="AG54" s="64">
        <f t="shared" si="24"/>
        <v>1.4975107908248899</v>
      </c>
      <c r="AH54" s="64">
        <f t="shared" si="24"/>
        <v>1.9828243255615201</v>
      </c>
      <c r="AI54" s="64">
        <f t="shared" si="24"/>
        <v>1.4534741640091</v>
      </c>
      <c r="AJ54" s="64">
        <f t="shared" si="24"/>
        <v>1.63986444473267</v>
      </c>
      <c r="AK54" s="64">
        <f t="shared" si="24"/>
        <v>1.95000004768371</v>
      </c>
      <c r="AL54" s="64">
        <f t="shared" si="24"/>
        <v>1.5599999427795399</v>
      </c>
      <c r="AM54" s="64">
        <f t="shared" si="24"/>
        <v>1.4975107908248899</v>
      </c>
      <c r="AN54" s="64">
        <f t="shared" si="24"/>
        <v>1.38246369361877</v>
      </c>
      <c r="AO54" s="64">
        <f t="shared" si="24"/>
        <v>1.4975107908248899</v>
      </c>
      <c r="AP54" s="64">
        <f t="shared" si="24"/>
        <v>1.38246369361877</v>
      </c>
      <c r="AQ54" s="64">
        <f t="shared" si="24"/>
        <v>1.38246369361877</v>
      </c>
    </row>
    <row r="55" spans="1:43">
      <c r="A55" t="s">
        <v>53</v>
      </c>
      <c r="B55" t="str">
        <f t="shared" si="20"/>
        <v>Diesel</v>
      </c>
      <c r="C55" t="str">
        <f>VLOOKUP(F55,'000Veh'!$A$39:$B$44,2,FALSE)</f>
        <v>LoM</v>
      </c>
      <c r="F55" t="s">
        <v>115</v>
      </c>
      <c r="G55" s="64">
        <f t="shared" si="23"/>
        <v>1.1799999475479099</v>
      </c>
      <c r="H55" s="64">
        <f t="shared" si="24"/>
        <v>1.51028192043304</v>
      </c>
      <c r="I55" s="64">
        <f t="shared" si="24"/>
        <v>1.5599999427795399</v>
      </c>
      <c r="J55" s="64">
        <f t="shared" si="24"/>
        <v>1.60651648044586</v>
      </c>
      <c r="K55" s="64">
        <f t="shared" si="24"/>
        <v>1.4644458293914799</v>
      </c>
      <c r="L55" s="64">
        <f t="shared" si="24"/>
        <v>1.37999999523163</v>
      </c>
      <c r="M55" s="64">
        <f t="shared" si="24"/>
        <v>1.4904687404632599</v>
      </c>
      <c r="N55" s="64">
        <f t="shared" si="24"/>
        <v>1.5599999427795399</v>
      </c>
      <c r="O55" s="64">
        <f t="shared" si="24"/>
        <v>1.45000004768372</v>
      </c>
      <c r="P55" s="64">
        <f t="shared" si="24"/>
        <v>1.7400000095367401</v>
      </c>
      <c r="Q55" s="64">
        <f t="shared" si="24"/>
        <v>1.4000432491302499</v>
      </c>
      <c r="R55" s="64">
        <f t="shared" si="24"/>
        <v>1.82858443260193</v>
      </c>
      <c r="S55" s="64">
        <f t="shared" si="24"/>
        <v>1.4975107908248899</v>
      </c>
      <c r="T55" s="64">
        <f t="shared" si="24"/>
        <v>1.38246369361877</v>
      </c>
      <c r="U55" s="64">
        <f t="shared" si="24"/>
        <v>1.8400000333786</v>
      </c>
      <c r="V55" s="64">
        <f t="shared" si="24"/>
        <v>1.4975107908248899</v>
      </c>
      <c r="W55" s="64">
        <f t="shared" si="24"/>
        <v>2.0627906322479301</v>
      </c>
      <c r="X55" s="64">
        <f t="shared" si="24"/>
        <v>1.71000003814697</v>
      </c>
      <c r="Y55" s="64">
        <f t="shared" si="24"/>
        <v>1.9999866485595701</v>
      </c>
      <c r="Z55" s="64">
        <f t="shared" si="24"/>
        <v>1.51028192043304</v>
      </c>
      <c r="AA55" s="64">
        <f t="shared" si="24"/>
        <v>1.43300044536591</v>
      </c>
      <c r="AB55" s="64">
        <f t="shared" si="24"/>
        <v>1.5599999427795399</v>
      </c>
      <c r="AC55" s="64">
        <f t="shared" si="24"/>
        <v>1.51028192043304</v>
      </c>
      <c r="AD55" s="64">
        <f t="shared" si="24"/>
        <v>1.33000004291534</v>
      </c>
      <c r="AE55" s="64">
        <f t="shared" si="24"/>
        <v>1.70000004768371</v>
      </c>
      <c r="AF55" s="64">
        <f t="shared" si="24"/>
        <v>1.9665447473526001</v>
      </c>
      <c r="AG55" s="64">
        <f t="shared" si="24"/>
        <v>1.4975107908248899</v>
      </c>
      <c r="AH55" s="64">
        <f t="shared" si="24"/>
        <v>1.9828243255615201</v>
      </c>
      <c r="AI55" s="64">
        <f t="shared" si="24"/>
        <v>1.4534741640091</v>
      </c>
      <c r="AJ55" s="64">
        <f t="shared" si="24"/>
        <v>1.63986444473267</v>
      </c>
      <c r="AK55" s="64">
        <f t="shared" si="24"/>
        <v>1.95000004768371</v>
      </c>
      <c r="AL55" s="64">
        <f t="shared" si="24"/>
        <v>1.5599999427795399</v>
      </c>
      <c r="AM55" s="64">
        <f t="shared" si="24"/>
        <v>1.4975107908248899</v>
      </c>
      <c r="AN55" s="64">
        <f t="shared" si="24"/>
        <v>1.38246369361877</v>
      </c>
      <c r="AO55" s="64">
        <f t="shared" si="24"/>
        <v>1.4975107908248899</v>
      </c>
      <c r="AP55" s="64">
        <f t="shared" si="24"/>
        <v>1.38246369361877</v>
      </c>
      <c r="AQ55" s="64">
        <f t="shared" si="24"/>
        <v>1.38246369361877</v>
      </c>
    </row>
    <row r="56" spans="1:43">
      <c r="A56" t="s">
        <v>53</v>
      </c>
      <c r="B56" t="str">
        <f t="shared" si="20"/>
        <v>Diesel</v>
      </c>
      <c r="C56" t="str">
        <f>VLOOKUP(F56,'000Veh'!$A$39:$B$44,2,FALSE)</f>
        <v>Sma</v>
      </c>
      <c r="F56" t="s">
        <v>116</v>
      </c>
      <c r="G56" s="64">
        <f t="shared" si="23"/>
        <v>1.1799999475479099</v>
      </c>
      <c r="H56" s="64">
        <f t="shared" si="24"/>
        <v>1.51028192043304</v>
      </c>
      <c r="I56" s="64">
        <f t="shared" si="24"/>
        <v>1.5599999427795399</v>
      </c>
      <c r="J56" s="64">
        <f t="shared" si="24"/>
        <v>1.60651648044586</v>
      </c>
      <c r="K56" s="64">
        <f t="shared" si="24"/>
        <v>1.4644458293914799</v>
      </c>
      <c r="L56" s="64">
        <f t="shared" si="24"/>
        <v>1.37999999523163</v>
      </c>
      <c r="M56" s="64">
        <f t="shared" si="24"/>
        <v>1.4904687404632599</v>
      </c>
      <c r="N56" s="64">
        <f t="shared" si="24"/>
        <v>1.5599999427795399</v>
      </c>
      <c r="O56" s="64">
        <f t="shared" si="24"/>
        <v>1.45000004768372</v>
      </c>
      <c r="P56" s="64">
        <f t="shared" si="24"/>
        <v>1.7400000095367401</v>
      </c>
      <c r="Q56" s="64">
        <f t="shared" si="24"/>
        <v>1.4000432491302499</v>
      </c>
      <c r="R56" s="64">
        <f t="shared" si="24"/>
        <v>1.82858443260193</v>
      </c>
      <c r="S56" s="64">
        <f t="shared" si="24"/>
        <v>1.4975107908248899</v>
      </c>
      <c r="T56" s="64">
        <f t="shared" si="24"/>
        <v>1.38246369361877</v>
      </c>
      <c r="U56" s="64">
        <f t="shared" si="24"/>
        <v>1.8400000333786</v>
      </c>
      <c r="V56" s="64">
        <f t="shared" si="24"/>
        <v>1.4975107908248899</v>
      </c>
      <c r="W56" s="64">
        <f t="shared" si="24"/>
        <v>2.0627906322479301</v>
      </c>
      <c r="X56" s="64">
        <f t="shared" si="24"/>
        <v>1.71000003814697</v>
      </c>
      <c r="Y56" s="64">
        <f t="shared" si="24"/>
        <v>1.9999866485595701</v>
      </c>
      <c r="Z56" s="64">
        <f t="shared" si="24"/>
        <v>1.51028192043304</v>
      </c>
      <c r="AA56" s="64">
        <f t="shared" si="24"/>
        <v>1.43300044536591</v>
      </c>
      <c r="AB56" s="64">
        <f t="shared" si="24"/>
        <v>1.5599999427795399</v>
      </c>
      <c r="AC56" s="64">
        <f t="shared" si="24"/>
        <v>1.51028192043304</v>
      </c>
      <c r="AD56" s="64">
        <f t="shared" si="24"/>
        <v>1.33000004291534</v>
      </c>
      <c r="AE56" s="64">
        <f t="shared" si="24"/>
        <v>1.70000004768371</v>
      </c>
      <c r="AF56" s="64">
        <f t="shared" si="24"/>
        <v>1.9665447473526001</v>
      </c>
      <c r="AG56" s="64">
        <f t="shared" si="24"/>
        <v>1.4975107908248899</v>
      </c>
      <c r="AH56" s="64">
        <f t="shared" si="24"/>
        <v>1.9828243255615201</v>
      </c>
      <c r="AI56" s="64">
        <f t="shared" si="24"/>
        <v>1.4534741640091</v>
      </c>
      <c r="AJ56" s="64">
        <f t="shared" si="24"/>
        <v>1.63986444473267</v>
      </c>
      <c r="AK56" s="64">
        <f t="shared" si="24"/>
        <v>1.95000004768371</v>
      </c>
      <c r="AL56" s="64">
        <f t="shared" si="24"/>
        <v>1.5599999427795399</v>
      </c>
      <c r="AM56" s="64">
        <f t="shared" si="24"/>
        <v>1.4975107908248899</v>
      </c>
      <c r="AN56" s="64">
        <f t="shared" si="24"/>
        <v>1.38246369361877</v>
      </c>
      <c r="AO56" s="64">
        <f t="shared" si="24"/>
        <v>1.4975107908248899</v>
      </c>
      <c r="AP56" s="64">
        <f t="shared" si="24"/>
        <v>1.38246369361877</v>
      </c>
      <c r="AQ56" s="64">
        <f t="shared" si="24"/>
        <v>1.38246369361877</v>
      </c>
    </row>
    <row r="57" spans="1:43">
      <c r="A57" t="s">
        <v>53</v>
      </c>
      <c r="B57" t="str">
        <f t="shared" si="20"/>
        <v>Diesel</v>
      </c>
      <c r="C57" t="str">
        <f>VLOOKUP(F57,'000Veh'!$A$39:$B$44,2,FALSE)</f>
        <v>UpM</v>
      </c>
      <c r="F57" t="s">
        <v>117</v>
      </c>
      <c r="G57" s="64">
        <f t="shared" si="23"/>
        <v>1.1799999475479099</v>
      </c>
      <c r="H57" s="64">
        <f t="shared" si="24"/>
        <v>1.51028192043304</v>
      </c>
      <c r="I57" s="64">
        <f t="shared" si="24"/>
        <v>1.5599999427795399</v>
      </c>
      <c r="J57" s="64">
        <f t="shared" si="24"/>
        <v>1.60651648044586</v>
      </c>
      <c r="K57" s="64">
        <f t="shared" si="24"/>
        <v>1.4644458293914799</v>
      </c>
      <c r="L57" s="64">
        <f t="shared" si="24"/>
        <v>1.37999999523163</v>
      </c>
      <c r="M57" s="64">
        <f t="shared" si="24"/>
        <v>1.4904687404632599</v>
      </c>
      <c r="N57" s="64">
        <f t="shared" si="24"/>
        <v>1.5599999427795399</v>
      </c>
      <c r="O57" s="64">
        <f t="shared" si="24"/>
        <v>1.45000004768372</v>
      </c>
      <c r="P57" s="64">
        <f t="shared" si="24"/>
        <v>1.7400000095367401</v>
      </c>
      <c r="Q57" s="64">
        <f t="shared" si="24"/>
        <v>1.4000432491302499</v>
      </c>
      <c r="R57" s="64">
        <f t="shared" si="24"/>
        <v>1.82858443260193</v>
      </c>
      <c r="S57" s="64">
        <f t="shared" si="24"/>
        <v>1.4975107908248899</v>
      </c>
      <c r="T57" s="64">
        <f t="shared" si="24"/>
        <v>1.38246369361877</v>
      </c>
      <c r="U57" s="64">
        <f t="shared" si="24"/>
        <v>1.8400000333786</v>
      </c>
      <c r="V57" s="64">
        <f t="shared" si="24"/>
        <v>1.4975107908248899</v>
      </c>
      <c r="W57" s="64">
        <f t="shared" si="24"/>
        <v>2.0627906322479301</v>
      </c>
      <c r="X57" s="64">
        <f t="shared" si="24"/>
        <v>1.71000003814697</v>
      </c>
      <c r="Y57" s="64">
        <f t="shared" si="24"/>
        <v>1.9999866485595701</v>
      </c>
      <c r="Z57" s="64">
        <f t="shared" ref="H57:AQ64" si="26">LOOKUP($B57,$E$11:$F$16,Z$11:Z$16)</f>
        <v>1.51028192043304</v>
      </c>
      <c r="AA57" s="64">
        <f t="shared" si="26"/>
        <v>1.43300044536591</v>
      </c>
      <c r="AB57" s="64">
        <f t="shared" si="26"/>
        <v>1.5599999427795399</v>
      </c>
      <c r="AC57" s="64">
        <f t="shared" si="26"/>
        <v>1.51028192043304</v>
      </c>
      <c r="AD57" s="64">
        <f t="shared" si="26"/>
        <v>1.33000004291534</v>
      </c>
      <c r="AE57" s="64">
        <f t="shared" si="26"/>
        <v>1.70000004768371</v>
      </c>
      <c r="AF57" s="64">
        <f t="shared" si="26"/>
        <v>1.9665447473526001</v>
      </c>
      <c r="AG57" s="64">
        <f t="shared" si="26"/>
        <v>1.4975107908248899</v>
      </c>
      <c r="AH57" s="64">
        <f t="shared" si="26"/>
        <v>1.9828243255615201</v>
      </c>
      <c r="AI57" s="64">
        <f t="shared" si="26"/>
        <v>1.4534741640091</v>
      </c>
      <c r="AJ57" s="64">
        <f t="shared" si="26"/>
        <v>1.63986444473267</v>
      </c>
      <c r="AK57" s="64">
        <f t="shared" si="26"/>
        <v>1.95000004768371</v>
      </c>
      <c r="AL57" s="64">
        <f t="shared" si="26"/>
        <v>1.5599999427795399</v>
      </c>
      <c r="AM57" s="64">
        <f t="shared" si="26"/>
        <v>1.4975107908248899</v>
      </c>
      <c r="AN57" s="64">
        <f t="shared" si="26"/>
        <v>1.38246369361877</v>
      </c>
      <c r="AO57" s="64">
        <f t="shared" si="26"/>
        <v>1.4975107908248899</v>
      </c>
      <c r="AP57" s="64">
        <f t="shared" si="26"/>
        <v>1.38246369361877</v>
      </c>
      <c r="AQ57" s="64">
        <f t="shared" si="26"/>
        <v>1.38246369361877</v>
      </c>
    </row>
    <row r="58" spans="1:43">
      <c r="A58" t="s">
        <v>53</v>
      </c>
      <c r="B58" t="str">
        <f t="shared" si="20"/>
        <v>Flexi Fuel</v>
      </c>
      <c r="C58" t="str">
        <f>VLOOKUP(F58,'000Veh'!$A$39:$B$44,2,FALSE)</f>
        <v>Exe</v>
      </c>
      <c r="E58" t="s">
        <v>42</v>
      </c>
      <c r="F58" t="s">
        <v>114</v>
      </c>
      <c r="G58" s="64">
        <f t="shared" si="23"/>
        <v>0</v>
      </c>
      <c r="H58" s="64">
        <f t="shared" si="26"/>
        <v>0</v>
      </c>
      <c r="I58" s="64">
        <f t="shared" si="26"/>
        <v>0</v>
      </c>
      <c r="J58" s="64">
        <f t="shared" si="26"/>
        <v>1.60651648044586</v>
      </c>
      <c r="K58" s="64">
        <f t="shared" si="26"/>
        <v>0</v>
      </c>
      <c r="L58" s="64">
        <f t="shared" si="26"/>
        <v>0</v>
      </c>
      <c r="M58" s="64">
        <f t="shared" si="26"/>
        <v>0</v>
      </c>
      <c r="N58" s="64">
        <f t="shared" si="26"/>
        <v>0</v>
      </c>
      <c r="O58" s="64">
        <f t="shared" si="26"/>
        <v>0</v>
      </c>
      <c r="P58" s="64">
        <f t="shared" si="26"/>
        <v>0</v>
      </c>
      <c r="Q58" s="64">
        <f t="shared" si="26"/>
        <v>0</v>
      </c>
      <c r="R58" s="64">
        <f t="shared" si="26"/>
        <v>0</v>
      </c>
      <c r="S58" s="64">
        <f t="shared" si="26"/>
        <v>0</v>
      </c>
      <c r="T58" s="64">
        <f t="shared" si="26"/>
        <v>0</v>
      </c>
      <c r="U58" s="64">
        <f t="shared" si="26"/>
        <v>0</v>
      </c>
      <c r="V58" s="64">
        <f t="shared" si="26"/>
        <v>0</v>
      </c>
      <c r="W58" s="64">
        <f t="shared" si="26"/>
        <v>0</v>
      </c>
      <c r="X58" s="64">
        <f t="shared" si="26"/>
        <v>0</v>
      </c>
      <c r="Y58" s="64">
        <f t="shared" si="26"/>
        <v>0</v>
      </c>
      <c r="Z58" s="64">
        <f t="shared" si="26"/>
        <v>0</v>
      </c>
      <c r="AA58" s="64">
        <f t="shared" si="26"/>
        <v>0</v>
      </c>
      <c r="AB58" s="64">
        <f t="shared" si="26"/>
        <v>0</v>
      </c>
      <c r="AC58" s="64">
        <f t="shared" si="26"/>
        <v>0</v>
      </c>
      <c r="AD58" s="64">
        <f t="shared" si="26"/>
        <v>0</v>
      </c>
      <c r="AE58" s="64">
        <f t="shared" si="26"/>
        <v>0</v>
      </c>
      <c r="AF58" s="64">
        <f t="shared" si="26"/>
        <v>0</v>
      </c>
      <c r="AG58" s="64">
        <f t="shared" si="26"/>
        <v>0</v>
      </c>
      <c r="AH58" s="64">
        <f t="shared" si="26"/>
        <v>0</v>
      </c>
      <c r="AI58" s="64">
        <f t="shared" si="26"/>
        <v>1.45347416400909</v>
      </c>
      <c r="AJ58" s="64">
        <f t="shared" si="26"/>
        <v>0</v>
      </c>
      <c r="AK58" s="64">
        <f t="shared" si="26"/>
        <v>0</v>
      </c>
      <c r="AL58" s="64">
        <f t="shared" si="26"/>
        <v>0</v>
      </c>
      <c r="AM58" s="64">
        <f t="shared" si="26"/>
        <v>0</v>
      </c>
      <c r="AN58" s="64">
        <f t="shared" si="26"/>
        <v>0</v>
      </c>
      <c r="AO58" s="64">
        <f t="shared" si="26"/>
        <v>0</v>
      </c>
      <c r="AP58" s="64">
        <f t="shared" si="26"/>
        <v>0</v>
      </c>
      <c r="AQ58" s="64">
        <f t="shared" si="26"/>
        <v>0</v>
      </c>
    </row>
    <row r="59" spans="1:43">
      <c r="A59" t="s">
        <v>53</v>
      </c>
      <c r="B59" t="str">
        <f t="shared" si="20"/>
        <v>Flexi Fuel</v>
      </c>
      <c r="C59" t="str">
        <f>VLOOKUP(F59,'000Veh'!$A$39:$B$44,2,FALSE)</f>
        <v>LoM</v>
      </c>
      <c r="F59" t="s">
        <v>115</v>
      </c>
      <c r="G59" s="64">
        <f t="shared" si="23"/>
        <v>0</v>
      </c>
      <c r="H59" s="64">
        <f t="shared" si="26"/>
        <v>0</v>
      </c>
      <c r="I59" s="64">
        <f t="shared" si="26"/>
        <v>0</v>
      </c>
      <c r="J59" s="64">
        <f t="shared" si="26"/>
        <v>1.60651648044586</v>
      </c>
      <c r="K59" s="64">
        <f t="shared" si="26"/>
        <v>0</v>
      </c>
      <c r="L59" s="64">
        <f t="shared" si="26"/>
        <v>0</v>
      </c>
      <c r="M59" s="64">
        <f t="shared" si="26"/>
        <v>0</v>
      </c>
      <c r="N59" s="64">
        <f t="shared" si="26"/>
        <v>0</v>
      </c>
      <c r="O59" s="64">
        <f t="shared" si="26"/>
        <v>0</v>
      </c>
      <c r="P59" s="64">
        <f t="shared" si="26"/>
        <v>0</v>
      </c>
      <c r="Q59" s="64">
        <f t="shared" si="26"/>
        <v>0</v>
      </c>
      <c r="R59" s="64">
        <f t="shared" si="26"/>
        <v>0</v>
      </c>
      <c r="S59" s="64">
        <f t="shared" si="26"/>
        <v>0</v>
      </c>
      <c r="T59" s="64">
        <f t="shared" si="26"/>
        <v>0</v>
      </c>
      <c r="U59" s="64">
        <f t="shared" si="26"/>
        <v>0</v>
      </c>
      <c r="V59" s="64">
        <f t="shared" si="26"/>
        <v>0</v>
      </c>
      <c r="W59" s="64">
        <f t="shared" si="26"/>
        <v>0</v>
      </c>
      <c r="X59" s="64">
        <f t="shared" si="26"/>
        <v>0</v>
      </c>
      <c r="Y59" s="64">
        <f t="shared" si="26"/>
        <v>0</v>
      </c>
      <c r="Z59" s="64">
        <f t="shared" si="26"/>
        <v>0</v>
      </c>
      <c r="AA59" s="64">
        <f t="shared" si="26"/>
        <v>0</v>
      </c>
      <c r="AB59" s="64">
        <f t="shared" si="26"/>
        <v>0</v>
      </c>
      <c r="AC59" s="64">
        <f t="shared" si="26"/>
        <v>0</v>
      </c>
      <c r="AD59" s="64">
        <f t="shared" si="26"/>
        <v>0</v>
      </c>
      <c r="AE59" s="64">
        <f t="shared" si="26"/>
        <v>0</v>
      </c>
      <c r="AF59" s="64">
        <f t="shared" si="26"/>
        <v>0</v>
      </c>
      <c r="AG59" s="64">
        <f t="shared" si="26"/>
        <v>0</v>
      </c>
      <c r="AH59" s="64">
        <f t="shared" si="26"/>
        <v>0</v>
      </c>
      <c r="AI59" s="64">
        <f t="shared" si="26"/>
        <v>1.45347416400909</v>
      </c>
      <c r="AJ59" s="64">
        <f t="shared" si="26"/>
        <v>0</v>
      </c>
      <c r="AK59" s="64">
        <f t="shared" si="26"/>
        <v>0</v>
      </c>
      <c r="AL59" s="64">
        <f t="shared" si="26"/>
        <v>0</v>
      </c>
      <c r="AM59" s="64">
        <f t="shared" si="26"/>
        <v>0</v>
      </c>
      <c r="AN59" s="64">
        <f t="shared" si="26"/>
        <v>0</v>
      </c>
      <c r="AO59" s="64">
        <f t="shared" si="26"/>
        <v>0</v>
      </c>
      <c r="AP59" s="64">
        <f t="shared" si="26"/>
        <v>0</v>
      </c>
      <c r="AQ59" s="64">
        <f t="shared" si="26"/>
        <v>0</v>
      </c>
    </row>
    <row r="60" spans="1:43">
      <c r="A60" t="s">
        <v>53</v>
      </c>
      <c r="B60" t="str">
        <f t="shared" si="20"/>
        <v>Flexi Fuel</v>
      </c>
      <c r="C60" t="str">
        <f>VLOOKUP(F60,'000Veh'!$A$39:$B$44,2,FALSE)</f>
        <v>Sma</v>
      </c>
      <c r="F60" t="s">
        <v>116</v>
      </c>
      <c r="G60" s="64">
        <f t="shared" si="23"/>
        <v>0</v>
      </c>
      <c r="H60" s="64">
        <f t="shared" si="26"/>
        <v>0</v>
      </c>
      <c r="I60" s="64">
        <f t="shared" si="26"/>
        <v>0</v>
      </c>
      <c r="J60" s="64">
        <f t="shared" si="26"/>
        <v>1.60651648044586</v>
      </c>
      <c r="K60" s="64">
        <f t="shared" si="26"/>
        <v>0</v>
      </c>
      <c r="L60" s="64">
        <f t="shared" si="26"/>
        <v>0</v>
      </c>
      <c r="M60" s="64">
        <f t="shared" si="26"/>
        <v>0</v>
      </c>
      <c r="N60" s="64">
        <f t="shared" si="26"/>
        <v>0</v>
      </c>
      <c r="O60" s="64">
        <f t="shared" si="26"/>
        <v>0</v>
      </c>
      <c r="P60" s="64">
        <f t="shared" si="26"/>
        <v>0</v>
      </c>
      <c r="Q60" s="64">
        <f t="shared" si="26"/>
        <v>0</v>
      </c>
      <c r="R60" s="64">
        <f t="shared" si="26"/>
        <v>0</v>
      </c>
      <c r="S60" s="64">
        <f t="shared" si="26"/>
        <v>0</v>
      </c>
      <c r="T60" s="64">
        <f t="shared" si="26"/>
        <v>0</v>
      </c>
      <c r="U60" s="64">
        <f t="shared" si="26"/>
        <v>0</v>
      </c>
      <c r="V60" s="64">
        <f t="shared" si="26"/>
        <v>0</v>
      </c>
      <c r="W60" s="64">
        <f t="shared" si="26"/>
        <v>0</v>
      </c>
      <c r="X60" s="64">
        <f t="shared" si="26"/>
        <v>0</v>
      </c>
      <c r="Y60" s="64">
        <f t="shared" si="26"/>
        <v>0</v>
      </c>
      <c r="Z60" s="64">
        <f t="shared" si="26"/>
        <v>0</v>
      </c>
      <c r="AA60" s="64">
        <f t="shared" si="26"/>
        <v>0</v>
      </c>
      <c r="AB60" s="64">
        <f t="shared" si="26"/>
        <v>0</v>
      </c>
      <c r="AC60" s="64">
        <f t="shared" si="26"/>
        <v>0</v>
      </c>
      <c r="AD60" s="64">
        <f t="shared" si="26"/>
        <v>0</v>
      </c>
      <c r="AE60" s="64">
        <f t="shared" si="26"/>
        <v>0</v>
      </c>
      <c r="AF60" s="64">
        <f t="shared" si="26"/>
        <v>0</v>
      </c>
      <c r="AG60" s="64">
        <f t="shared" si="26"/>
        <v>0</v>
      </c>
      <c r="AH60" s="64">
        <f t="shared" si="26"/>
        <v>0</v>
      </c>
      <c r="AI60" s="64">
        <f t="shared" si="26"/>
        <v>1.45347416400909</v>
      </c>
      <c r="AJ60" s="64">
        <f t="shared" si="26"/>
        <v>0</v>
      </c>
      <c r="AK60" s="64">
        <f t="shared" si="26"/>
        <v>0</v>
      </c>
      <c r="AL60" s="64">
        <f t="shared" si="26"/>
        <v>0</v>
      </c>
      <c r="AM60" s="64">
        <f t="shared" si="26"/>
        <v>0</v>
      </c>
      <c r="AN60" s="64">
        <f t="shared" si="26"/>
        <v>0</v>
      </c>
      <c r="AO60" s="64">
        <f t="shared" si="26"/>
        <v>0</v>
      </c>
      <c r="AP60" s="64">
        <f t="shared" si="26"/>
        <v>0</v>
      </c>
      <c r="AQ60" s="64">
        <f t="shared" si="26"/>
        <v>0</v>
      </c>
    </row>
    <row r="61" spans="1:43">
      <c r="A61" t="s">
        <v>53</v>
      </c>
      <c r="B61" t="str">
        <f t="shared" si="20"/>
        <v>Flexi Fuel</v>
      </c>
      <c r="C61" t="str">
        <f>VLOOKUP(F61,'000Veh'!$A$39:$B$44,2,FALSE)</f>
        <v>UpM</v>
      </c>
      <c r="F61" t="s">
        <v>117</v>
      </c>
      <c r="G61" s="64">
        <f t="shared" si="23"/>
        <v>0</v>
      </c>
      <c r="H61" s="64">
        <f t="shared" si="26"/>
        <v>0</v>
      </c>
      <c r="I61" s="64">
        <f t="shared" si="26"/>
        <v>0</v>
      </c>
      <c r="J61" s="64">
        <f t="shared" si="26"/>
        <v>1.60651648044586</v>
      </c>
      <c r="K61" s="64">
        <f t="shared" si="26"/>
        <v>0</v>
      </c>
      <c r="L61" s="64">
        <f t="shared" si="26"/>
        <v>0</v>
      </c>
      <c r="M61" s="64">
        <f t="shared" si="26"/>
        <v>0</v>
      </c>
      <c r="N61" s="64">
        <f t="shared" si="26"/>
        <v>0</v>
      </c>
      <c r="O61" s="64">
        <f t="shared" si="26"/>
        <v>0</v>
      </c>
      <c r="P61" s="64">
        <f t="shared" si="26"/>
        <v>0</v>
      </c>
      <c r="Q61" s="64">
        <f t="shared" si="26"/>
        <v>0</v>
      </c>
      <c r="R61" s="64">
        <f t="shared" si="26"/>
        <v>0</v>
      </c>
      <c r="S61" s="64">
        <f t="shared" si="26"/>
        <v>0</v>
      </c>
      <c r="T61" s="64">
        <f t="shared" si="26"/>
        <v>0</v>
      </c>
      <c r="U61" s="64">
        <f t="shared" si="26"/>
        <v>0</v>
      </c>
      <c r="V61" s="64">
        <f t="shared" si="26"/>
        <v>0</v>
      </c>
      <c r="W61" s="64">
        <f t="shared" si="26"/>
        <v>0</v>
      </c>
      <c r="X61" s="64">
        <f t="shared" si="26"/>
        <v>0</v>
      </c>
      <c r="Y61" s="64">
        <f t="shared" si="26"/>
        <v>0</v>
      </c>
      <c r="Z61" s="64">
        <f t="shared" si="26"/>
        <v>0</v>
      </c>
      <c r="AA61" s="64">
        <f t="shared" si="26"/>
        <v>0</v>
      </c>
      <c r="AB61" s="64">
        <f t="shared" si="26"/>
        <v>0</v>
      </c>
      <c r="AC61" s="64">
        <f t="shared" si="26"/>
        <v>0</v>
      </c>
      <c r="AD61" s="64">
        <f t="shared" si="26"/>
        <v>0</v>
      </c>
      <c r="AE61" s="64">
        <f t="shared" si="26"/>
        <v>0</v>
      </c>
      <c r="AF61" s="64">
        <f t="shared" si="26"/>
        <v>0</v>
      </c>
      <c r="AG61" s="64">
        <f t="shared" si="26"/>
        <v>0</v>
      </c>
      <c r="AH61" s="64">
        <f t="shared" si="26"/>
        <v>0</v>
      </c>
      <c r="AI61" s="64">
        <f t="shared" si="26"/>
        <v>1.45347416400909</v>
      </c>
      <c r="AJ61" s="64">
        <f t="shared" si="26"/>
        <v>0</v>
      </c>
      <c r="AK61" s="64">
        <f t="shared" si="26"/>
        <v>0</v>
      </c>
      <c r="AL61" s="64">
        <f t="shared" si="26"/>
        <v>0</v>
      </c>
      <c r="AM61" s="64">
        <f t="shared" si="26"/>
        <v>0</v>
      </c>
      <c r="AN61" s="64">
        <f t="shared" si="26"/>
        <v>0</v>
      </c>
      <c r="AO61" s="64">
        <f t="shared" si="26"/>
        <v>0</v>
      </c>
      <c r="AP61" s="64">
        <f t="shared" si="26"/>
        <v>0</v>
      </c>
      <c r="AQ61" s="64">
        <f t="shared" si="26"/>
        <v>0</v>
      </c>
    </row>
    <row r="62" spans="1:43">
      <c r="A62" t="s">
        <v>53</v>
      </c>
      <c r="B62" t="str">
        <f t="shared" si="20"/>
        <v>Gasoline</v>
      </c>
      <c r="C62" t="str">
        <f>VLOOKUP(F62,'000Veh'!$A$39:$B$44,2,FALSE)</f>
        <v>Exe</v>
      </c>
      <c r="E62" t="s">
        <v>37</v>
      </c>
      <c r="F62" t="s">
        <v>114</v>
      </c>
      <c r="G62" s="64">
        <f t="shared" si="23"/>
        <v>1.1799999475479099</v>
      </c>
      <c r="H62" s="64">
        <f t="shared" si="26"/>
        <v>1.51028192043304</v>
      </c>
      <c r="I62" s="64">
        <f t="shared" si="26"/>
        <v>1.5599999427795399</v>
      </c>
      <c r="J62" s="64">
        <f t="shared" si="26"/>
        <v>1.60651648044586</v>
      </c>
      <c r="K62" s="64">
        <f t="shared" si="26"/>
        <v>1.4644458293914799</v>
      </c>
      <c r="L62" s="64">
        <f t="shared" si="26"/>
        <v>1.37999999523163</v>
      </c>
      <c r="M62" s="64">
        <f t="shared" si="26"/>
        <v>1.4904687404632599</v>
      </c>
      <c r="N62" s="64">
        <f t="shared" si="26"/>
        <v>1.5599999427795399</v>
      </c>
      <c r="O62" s="64">
        <f t="shared" si="26"/>
        <v>1.45000004768372</v>
      </c>
      <c r="P62" s="64">
        <f t="shared" si="26"/>
        <v>1.7400000095367401</v>
      </c>
      <c r="Q62" s="64">
        <f t="shared" si="26"/>
        <v>1.4000432491302499</v>
      </c>
      <c r="R62" s="64">
        <f t="shared" si="26"/>
        <v>1.82858443260193</v>
      </c>
      <c r="S62" s="64">
        <f t="shared" si="26"/>
        <v>1.4975107908248899</v>
      </c>
      <c r="T62" s="64">
        <f t="shared" si="26"/>
        <v>1.38246369361877</v>
      </c>
      <c r="U62" s="64">
        <f t="shared" si="26"/>
        <v>1.8400000333786</v>
      </c>
      <c r="V62" s="64">
        <f t="shared" si="26"/>
        <v>1.4975107908248899</v>
      </c>
      <c r="W62" s="64">
        <f t="shared" si="26"/>
        <v>2.0627906322479301</v>
      </c>
      <c r="X62" s="64">
        <f t="shared" si="26"/>
        <v>1.71000003814697</v>
      </c>
      <c r="Y62" s="64">
        <f t="shared" si="26"/>
        <v>1.9999866485595701</v>
      </c>
      <c r="Z62" s="64">
        <f t="shared" si="26"/>
        <v>1.51028192043305</v>
      </c>
      <c r="AA62" s="64">
        <f t="shared" si="26"/>
        <v>1.4330004453659</v>
      </c>
      <c r="AB62" s="64">
        <f t="shared" si="26"/>
        <v>1.5599999427795399</v>
      </c>
      <c r="AC62" s="64">
        <f t="shared" si="26"/>
        <v>1.51028192043304</v>
      </c>
      <c r="AD62" s="64">
        <f t="shared" si="26"/>
        <v>1.33000004291534</v>
      </c>
      <c r="AE62" s="64">
        <f t="shared" si="26"/>
        <v>1.70000004768372</v>
      </c>
      <c r="AF62" s="64">
        <f t="shared" si="26"/>
        <v>1.9665447473526001</v>
      </c>
      <c r="AG62" s="64">
        <f t="shared" si="26"/>
        <v>1.4975107908248899</v>
      </c>
      <c r="AH62" s="64">
        <f t="shared" si="26"/>
        <v>1.9828243255615201</v>
      </c>
      <c r="AI62" s="64">
        <f t="shared" si="26"/>
        <v>1.45347416400909</v>
      </c>
      <c r="AJ62" s="64">
        <f t="shared" si="26"/>
        <v>1.63986444473267</v>
      </c>
      <c r="AK62" s="64">
        <f t="shared" si="26"/>
        <v>1.95000004768372</v>
      </c>
      <c r="AL62" s="64">
        <f t="shared" si="26"/>
        <v>1.5599999427795399</v>
      </c>
      <c r="AM62" s="64">
        <f t="shared" si="26"/>
        <v>1.4975107908248899</v>
      </c>
      <c r="AN62" s="64">
        <f t="shared" si="26"/>
        <v>1.38246369361877</v>
      </c>
      <c r="AO62" s="64">
        <f t="shared" si="26"/>
        <v>1.4975107908248899</v>
      </c>
      <c r="AP62" s="64">
        <f t="shared" si="26"/>
        <v>1.38246369361877</v>
      </c>
      <c r="AQ62" s="64">
        <f t="shared" si="26"/>
        <v>1.38246369361877</v>
      </c>
    </row>
    <row r="63" spans="1:43">
      <c r="A63" t="s">
        <v>53</v>
      </c>
      <c r="B63" t="str">
        <f t="shared" si="20"/>
        <v>Gasoline</v>
      </c>
      <c r="C63" t="str">
        <f>VLOOKUP(F63,'000Veh'!$A$39:$B$44,2,FALSE)</f>
        <v>LoM</v>
      </c>
      <c r="F63" t="s">
        <v>115</v>
      </c>
      <c r="G63" s="64">
        <f t="shared" si="23"/>
        <v>1.1799999475479099</v>
      </c>
      <c r="H63" s="64">
        <f t="shared" si="26"/>
        <v>1.51028192043304</v>
      </c>
      <c r="I63" s="64">
        <f t="shared" si="26"/>
        <v>1.5599999427795399</v>
      </c>
      <c r="J63" s="64">
        <f t="shared" si="26"/>
        <v>1.60651648044586</v>
      </c>
      <c r="K63" s="64">
        <f t="shared" si="26"/>
        <v>1.4644458293914799</v>
      </c>
      <c r="L63" s="64">
        <f t="shared" si="26"/>
        <v>1.37999999523163</v>
      </c>
      <c r="M63" s="64">
        <f t="shared" si="26"/>
        <v>1.4904687404632599</v>
      </c>
      <c r="N63" s="64">
        <f t="shared" si="26"/>
        <v>1.5599999427795399</v>
      </c>
      <c r="O63" s="64">
        <f t="shared" si="26"/>
        <v>1.45000004768372</v>
      </c>
      <c r="P63" s="64">
        <f t="shared" si="26"/>
        <v>1.7400000095367401</v>
      </c>
      <c r="Q63" s="64">
        <f t="shared" si="26"/>
        <v>1.4000432491302499</v>
      </c>
      <c r="R63" s="64">
        <f t="shared" si="26"/>
        <v>1.82858443260193</v>
      </c>
      <c r="S63" s="64">
        <f t="shared" si="26"/>
        <v>1.4975107908248899</v>
      </c>
      <c r="T63" s="64">
        <f t="shared" si="26"/>
        <v>1.38246369361877</v>
      </c>
      <c r="U63" s="64">
        <f t="shared" si="26"/>
        <v>1.8400000333786</v>
      </c>
      <c r="V63" s="64">
        <f t="shared" si="26"/>
        <v>1.4975107908248899</v>
      </c>
      <c r="W63" s="64">
        <f t="shared" si="26"/>
        <v>2.0627906322479301</v>
      </c>
      <c r="X63" s="64">
        <f t="shared" si="26"/>
        <v>1.71000003814697</v>
      </c>
      <c r="Y63" s="64">
        <f t="shared" si="26"/>
        <v>1.9999866485595701</v>
      </c>
      <c r="Z63" s="64">
        <f t="shared" si="26"/>
        <v>1.51028192043305</v>
      </c>
      <c r="AA63" s="64">
        <f t="shared" si="26"/>
        <v>1.4330004453659</v>
      </c>
      <c r="AB63" s="64">
        <f t="shared" si="26"/>
        <v>1.5599999427795399</v>
      </c>
      <c r="AC63" s="64">
        <f t="shared" si="26"/>
        <v>1.51028192043304</v>
      </c>
      <c r="AD63" s="64">
        <f t="shared" si="26"/>
        <v>1.33000004291534</v>
      </c>
      <c r="AE63" s="64">
        <f t="shared" si="26"/>
        <v>1.70000004768372</v>
      </c>
      <c r="AF63" s="64">
        <f t="shared" si="26"/>
        <v>1.9665447473526001</v>
      </c>
      <c r="AG63" s="64">
        <f t="shared" si="26"/>
        <v>1.4975107908248899</v>
      </c>
      <c r="AH63" s="64">
        <f t="shared" si="26"/>
        <v>1.9828243255615201</v>
      </c>
      <c r="AI63" s="64">
        <f t="shared" si="26"/>
        <v>1.45347416400909</v>
      </c>
      <c r="AJ63" s="64">
        <f t="shared" si="26"/>
        <v>1.63986444473267</v>
      </c>
      <c r="AK63" s="64">
        <f t="shared" si="26"/>
        <v>1.95000004768372</v>
      </c>
      <c r="AL63" s="64">
        <f t="shared" si="26"/>
        <v>1.5599999427795399</v>
      </c>
      <c r="AM63" s="64">
        <f t="shared" si="26"/>
        <v>1.4975107908248899</v>
      </c>
      <c r="AN63" s="64">
        <f t="shared" si="26"/>
        <v>1.38246369361877</v>
      </c>
      <c r="AO63" s="64">
        <f t="shared" si="26"/>
        <v>1.4975107908248899</v>
      </c>
      <c r="AP63" s="64">
        <f t="shared" si="26"/>
        <v>1.38246369361877</v>
      </c>
      <c r="AQ63" s="64">
        <f t="shared" si="26"/>
        <v>1.38246369361877</v>
      </c>
    </row>
    <row r="64" spans="1:43">
      <c r="A64" t="s">
        <v>53</v>
      </c>
      <c r="B64" t="str">
        <f t="shared" si="20"/>
        <v>Gasoline</v>
      </c>
      <c r="C64" t="str">
        <f>VLOOKUP(F64,'000Veh'!$A$39:$B$44,2,FALSE)</f>
        <v>Sma</v>
      </c>
      <c r="F64" t="s">
        <v>116</v>
      </c>
      <c r="G64" s="64">
        <f t="shared" si="23"/>
        <v>1.1799999475479099</v>
      </c>
      <c r="H64" s="64">
        <f t="shared" si="26"/>
        <v>1.51028192043304</v>
      </c>
      <c r="I64" s="64">
        <f t="shared" si="26"/>
        <v>1.5599999427795399</v>
      </c>
      <c r="J64" s="64">
        <f t="shared" si="26"/>
        <v>1.60651648044586</v>
      </c>
      <c r="K64" s="64">
        <f t="shared" si="26"/>
        <v>1.4644458293914799</v>
      </c>
      <c r="L64" s="64">
        <f t="shared" si="26"/>
        <v>1.37999999523163</v>
      </c>
      <c r="M64" s="64">
        <f t="shared" si="26"/>
        <v>1.4904687404632599</v>
      </c>
      <c r="N64" s="64">
        <f t="shared" si="26"/>
        <v>1.5599999427795399</v>
      </c>
      <c r="O64" s="64">
        <f t="shared" si="26"/>
        <v>1.45000004768372</v>
      </c>
      <c r="P64" s="64">
        <f t="shared" si="26"/>
        <v>1.7400000095367401</v>
      </c>
      <c r="Q64" s="64">
        <f t="shared" si="26"/>
        <v>1.4000432491302499</v>
      </c>
      <c r="R64" s="64">
        <f t="shared" si="26"/>
        <v>1.82858443260193</v>
      </c>
      <c r="S64" s="64">
        <f t="shared" si="26"/>
        <v>1.4975107908248899</v>
      </c>
      <c r="T64" s="64">
        <f t="shared" si="26"/>
        <v>1.38246369361877</v>
      </c>
      <c r="U64" s="64">
        <f t="shared" si="26"/>
        <v>1.8400000333786</v>
      </c>
      <c r="V64" s="64">
        <f t="shared" si="26"/>
        <v>1.4975107908248899</v>
      </c>
      <c r="W64" s="64">
        <f t="shared" si="26"/>
        <v>2.0627906322479301</v>
      </c>
      <c r="X64" s="64">
        <f t="shared" si="26"/>
        <v>1.71000003814697</v>
      </c>
      <c r="Y64" s="64">
        <f t="shared" si="26"/>
        <v>1.9999866485595701</v>
      </c>
      <c r="Z64" s="64">
        <f t="shared" si="26"/>
        <v>1.51028192043305</v>
      </c>
      <c r="AA64" s="64">
        <f t="shared" si="26"/>
        <v>1.4330004453659</v>
      </c>
      <c r="AB64" s="64">
        <f t="shared" si="26"/>
        <v>1.5599999427795399</v>
      </c>
      <c r="AC64" s="64">
        <f t="shared" ref="H64:AQ71" si="27">LOOKUP($B64,$E$11:$F$16,AC$11:AC$16)</f>
        <v>1.51028192043304</v>
      </c>
      <c r="AD64" s="64">
        <f t="shared" si="27"/>
        <v>1.33000004291534</v>
      </c>
      <c r="AE64" s="64">
        <f t="shared" si="27"/>
        <v>1.70000004768372</v>
      </c>
      <c r="AF64" s="64">
        <f t="shared" si="27"/>
        <v>1.9665447473526001</v>
      </c>
      <c r="AG64" s="64">
        <f t="shared" si="27"/>
        <v>1.4975107908248899</v>
      </c>
      <c r="AH64" s="64">
        <f t="shared" si="27"/>
        <v>1.9828243255615201</v>
      </c>
      <c r="AI64" s="64">
        <f t="shared" si="27"/>
        <v>1.45347416400909</v>
      </c>
      <c r="AJ64" s="64">
        <f t="shared" si="27"/>
        <v>1.63986444473267</v>
      </c>
      <c r="AK64" s="64">
        <f t="shared" si="27"/>
        <v>1.95000004768372</v>
      </c>
      <c r="AL64" s="64">
        <f t="shared" si="27"/>
        <v>1.5599999427795399</v>
      </c>
      <c r="AM64" s="64">
        <f t="shared" si="27"/>
        <v>1.4975107908248899</v>
      </c>
      <c r="AN64" s="64">
        <f t="shared" si="27"/>
        <v>1.38246369361877</v>
      </c>
      <c r="AO64" s="64">
        <f t="shared" si="27"/>
        <v>1.4975107908248899</v>
      </c>
      <c r="AP64" s="64">
        <f t="shared" si="27"/>
        <v>1.38246369361877</v>
      </c>
      <c r="AQ64" s="64">
        <f t="shared" si="27"/>
        <v>1.38246369361877</v>
      </c>
    </row>
    <row r="65" spans="1:43">
      <c r="A65" t="s">
        <v>53</v>
      </c>
      <c r="B65" t="str">
        <f t="shared" si="20"/>
        <v>Gasoline</v>
      </c>
      <c r="C65" t="str">
        <f>VLOOKUP(F65,'000Veh'!$A$39:$B$44,2,FALSE)</f>
        <v>UpM</v>
      </c>
      <c r="F65" t="s">
        <v>117</v>
      </c>
      <c r="G65" s="64">
        <f t="shared" si="23"/>
        <v>1.1799999475479099</v>
      </c>
      <c r="H65" s="64">
        <f t="shared" si="27"/>
        <v>1.51028192043304</v>
      </c>
      <c r="I65" s="64">
        <f t="shared" si="27"/>
        <v>1.5599999427795399</v>
      </c>
      <c r="J65" s="64">
        <f t="shared" si="27"/>
        <v>1.60651648044586</v>
      </c>
      <c r="K65" s="64">
        <f t="shared" si="27"/>
        <v>1.4644458293914799</v>
      </c>
      <c r="L65" s="64">
        <f t="shared" si="27"/>
        <v>1.37999999523163</v>
      </c>
      <c r="M65" s="64">
        <f t="shared" si="27"/>
        <v>1.4904687404632599</v>
      </c>
      <c r="N65" s="64">
        <f t="shared" si="27"/>
        <v>1.5599999427795399</v>
      </c>
      <c r="O65" s="64">
        <f t="shared" si="27"/>
        <v>1.45000004768372</v>
      </c>
      <c r="P65" s="64">
        <f t="shared" si="27"/>
        <v>1.7400000095367401</v>
      </c>
      <c r="Q65" s="64">
        <f t="shared" si="27"/>
        <v>1.4000432491302499</v>
      </c>
      <c r="R65" s="64">
        <f t="shared" si="27"/>
        <v>1.82858443260193</v>
      </c>
      <c r="S65" s="64">
        <f t="shared" si="27"/>
        <v>1.4975107908248899</v>
      </c>
      <c r="T65" s="64">
        <f t="shared" si="27"/>
        <v>1.38246369361877</v>
      </c>
      <c r="U65" s="64">
        <f t="shared" si="27"/>
        <v>1.8400000333786</v>
      </c>
      <c r="V65" s="64">
        <f t="shared" si="27"/>
        <v>1.4975107908248899</v>
      </c>
      <c r="W65" s="64">
        <f t="shared" si="27"/>
        <v>2.0627906322479301</v>
      </c>
      <c r="X65" s="64">
        <f t="shared" si="27"/>
        <v>1.71000003814697</v>
      </c>
      <c r="Y65" s="64">
        <f t="shared" si="27"/>
        <v>1.9999866485595701</v>
      </c>
      <c r="Z65" s="64">
        <f t="shared" si="27"/>
        <v>1.51028192043305</v>
      </c>
      <c r="AA65" s="64">
        <f t="shared" si="27"/>
        <v>1.4330004453659</v>
      </c>
      <c r="AB65" s="64">
        <f t="shared" si="27"/>
        <v>1.5599999427795399</v>
      </c>
      <c r="AC65" s="64">
        <f t="shared" si="27"/>
        <v>1.51028192043304</v>
      </c>
      <c r="AD65" s="64">
        <f t="shared" si="27"/>
        <v>1.33000004291534</v>
      </c>
      <c r="AE65" s="64">
        <f t="shared" si="27"/>
        <v>1.70000004768372</v>
      </c>
      <c r="AF65" s="64">
        <f t="shared" si="27"/>
        <v>1.9665447473526001</v>
      </c>
      <c r="AG65" s="64">
        <f t="shared" si="27"/>
        <v>1.4975107908248899</v>
      </c>
      <c r="AH65" s="64">
        <f t="shared" si="27"/>
        <v>1.9828243255615201</v>
      </c>
      <c r="AI65" s="64">
        <f t="shared" si="27"/>
        <v>1.45347416400909</v>
      </c>
      <c r="AJ65" s="64">
        <f t="shared" si="27"/>
        <v>1.63986444473267</v>
      </c>
      <c r="AK65" s="64">
        <f t="shared" si="27"/>
        <v>1.95000004768372</v>
      </c>
      <c r="AL65" s="64">
        <f t="shared" si="27"/>
        <v>1.5599999427795399</v>
      </c>
      <c r="AM65" s="64">
        <f t="shared" si="27"/>
        <v>1.4975107908248899</v>
      </c>
      <c r="AN65" s="64">
        <f t="shared" si="27"/>
        <v>1.38246369361877</v>
      </c>
      <c r="AO65" s="64">
        <f t="shared" si="27"/>
        <v>1.4975107908248899</v>
      </c>
      <c r="AP65" s="64">
        <f t="shared" si="27"/>
        <v>1.38246369361877</v>
      </c>
      <c r="AQ65" s="64">
        <f t="shared" si="27"/>
        <v>1.38246369361877</v>
      </c>
    </row>
    <row r="66" spans="1:43">
      <c r="A66" t="s">
        <v>53</v>
      </c>
      <c r="B66" t="str">
        <f t="shared" si="20"/>
        <v>LPG</v>
      </c>
      <c r="C66" t="str">
        <f>VLOOKUP(F66,'000Veh'!$A$39:$B$44,2,FALSE)</f>
        <v>Exe</v>
      </c>
      <c r="E66" t="s">
        <v>38</v>
      </c>
      <c r="F66" t="s">
        <v>114</v>
      </c>
      <c r="G66" s="64">
        <f t="shared" si="23"/>
        <v>0</v>
      </c>
      <c r="H66" s="64">
        <f t="shared" si="27"/>
        <v>1.51028192043305</v>
      </c>
      <c r="I66" s="64">
        <f t="shared" si="27"/>
        <v>1.5599999427795399</v>
      </c>
      <c r="J66" s="64">
        <f t="shared" si="27"/>
        <v>0</v>
      </c>
      <c r="K66" s="64">
        <f t="shared" si="27"/>
        <v>0</v>
      </c>
      <c r="L66" s="64">
        <f t="shared" si="27"/>
        <v>0</v>
      </c>
      <c r="M66" s="64">
        <f t="shared" si="27"/>
        <v>1.4904687404632599</v>
      </c>
      <c r="N66" s="64">
        <f t="shared" si="27"/>
        <v>1.5599999427795399</v>
      </c>
      <c r="O66" s="64">
        <f t="shared" si="27"/>
        <v>0</v>
      </c>
      <c r="P66" s="64">
        <f t="shared" si="27"/>
        <v>0</v>
      </c>
      <c r="Q66" s="64">
        <f t="shared" si="27"/>
        <v>0</v>
      </c>
      <c r="R66" s="64">
        <f t="shared" si="27"/>
        <v>1.82858443260193</v>
      </c>
      <c r="S66" s="64">
        <f t="shared" si="27"/>
        <v>1.4975107908248899</v>
      </c>
      <c r="T66" s="64">
        <f t="shared" si="27"/>
        <v>1.38246369361877</v>
      </c>
      <c r="U66" s="64">
        <f t="shared" si="27"/>
        <v>1.8400000333786</v>
      </c>
      <c r="V66" s="64">
        <f t="shared" si="27"/>
        <v>1.4975107908248899</v>
      </c>
      <c r="W66" s="64">
        <f t="shared" si="27"/>
        <v>0</v>
      </c>
      <c r="X66" s="64">
        <f t="shared" si="27"/>
        <v>1.71000003814697</v>
      </c>
      <c r="Y66" s="64">
        <f t="shared" si="27"/>
        <v>0</v>
      </c>
      <c r="Z66" s="64">
        <f t="shared" si="27"/>
        <v>0</v>
      </c>
      <c r="AA66" s="64">
        <f t="shared" si="27"/>
        <v>1.43300044536591</v>
      </c>
      <c r="AB66" s="64">
        <f t="shared" si="27"/>
        <v>1.5599999427795399</v>
      </c>
      <c r="AC66" s="64">
        <f t="shared" si="27"/>
        <v>0</v>
      </c>
      <c r="AD66" s="64">
        <f t="shared" si="27"/>
        <v>1.33000004291534</v>
      </c>
      <c r="AE66" s="64">
        <f t="shared" si="27"/>
        <v>0</v>
      </c>
      <c r="AF66" s="64">
        <f t="shared" si="27"/>
        <v>1.9665447473526001</v>
      </c>
      <c r="AG66" s="64">
        <f t="shared" si="27"/>
        <v>1.4975107908248899</v>
      </c>
      <c r="AH66" s="64">
        <f t="shared" si="27"/>
        <v>1.9828243255615201</v>
      </c>
      <c r="AI66" s="64">
        <f t="shared" si="27"/>
        <v>0</v>
      </c>
      <c r="AJ66" s="64">
        <f t="shared" si="27"/>
        <v>0</v>
      </c>
      <c r="AK66" s="64">
        <f t="shared" si="27"/>
        <v>1.95000004768372</v>
      </c>
      <c r="AL66" s="64">
        <f t="shared" si="27"/>
        <v>1.5599999427795399</v>
      </c>
      <c r="AM66" s="64">
        <f t="shared" si="27"/>
        <v>1.4975107908248899</v>
      </c>
      <c r="AN66" s="64">
        <f t="shared" si="27"/>
        <v>1.38246369361877</v>
      </c>
      <c r="AO66" s="64">
        <f t="shared" si="27"/>
        <v>1.4975107908248899</v>
      </c>
      <c r="AP66" s="64">
        <f t="shared" si="27"/>
        <v>1.38246369361877</v>
      </c>
      <c r="AQ66" s="64">
        <f t="shared" si="27"/>
        <v>1.38246369361877</v>
      </c>
    </row>
    <row r="67" spans="1:43">
      <c r="A67" t="s">
        <v>53</v>
      </c>
      <c r="B67" t="str">
        <f t="shared" si="20"/>
        <v>LPG</v>
      </c>
      <c r="C67" t="str">
        <f>VLOOKUP(F67,'000Veh'!$A$39:$B$44,2,FALSE)</f>
        <v>LoM</v>
      </c>
      <c r="F67" t="s">
        <v>115</v>
      </c>
      <c r="G67" s="64">
        <f t="shared" si="23"/>
        <v>0</v>
      </c>
      <c r="H67" s="64">
        <f t="shared" si="27"/>
        <v>1.51028192043305</v>
      </c>
      <c r="I67" s="64">
        <f t="shared" si="27"/>
        <v>1.5599999427795399</v>
      </c>
      <c r="J67" s="64">
        <f t="shared" si="27"/>
        <v>0</v>
      </c>
      <c r="K67" s="64">
        <f t="shared" si="27"/>
        <v>0</v>
      </c>
      <c r="L67" s="64">
        <f t="shared" si="27"/>
        <v>0</v>
      </c>
      <c r="M67" s="64">
        <f t="shared" si="27"/>
        <v>1.4904687404632599</v>
      </c>
      <c r="N67" s="64">
        <f t="shared" si="27"/>
        <v>1.5599999427795399</v>
      </c>
      <c r="O67" s="64">
        <f t="shared" si="27"/>
        <v>0</v>
      </c>
      <c r="P67" s="64">
        <f t="shared" si="27"/>
        <v>0</v>
      </c>
      <c r="Q67" s="64">
        <f t="shared" si="27"/>
        <v>0</v>
      </c>
      <c r="R67" s="64">
        <f t="shared" si="27"/>
        <v>1.82858443260193</v>
      </c>
      <c r="S67" s="64">
        <f t="shared" si="27"/>
        <v>1.4975107908248899</v>
      </c>
      <c r="T67" s="64">
        <f t="shared" si="27"/>
        <v>1.38246369361877</v>
      </c>
      <c r="U67" s="64">
        <f t="shared" si="27"/>
        <v>1.8400000333786</v>
      </c>
      <c r="V67" s="64">
        <f t="shared" si="27"/>
        <v>1.4975107908248899</v>
      </c>
      <c r="W67" s="64">
        <f t="shared" si="27"/>
        <v>0</v>
      </c>
      <c r="X67" s="64">
        <f t="shared" si="27"/>
        <v>1.71000003814697</v>
      </c>
      <c r="Y67" s="64">
        <f t="shared" si="27"/>
        <v>0</v>
      </c>
      <c r="Z67" s="64">
        <f t="shared" si="27"/>
        <v>0</v>
      </c>
      <c r="AA67" s="64">
        <f t="shared" si="27"/>
        <v>1.43300044536591</v>
      </c>
      <c r="AB67" s="64">
        <f t="shared" si="27"/>
        <v>1.5599999427795399</v>
      </c>
      <c r="AC67" s="64">
        <f t="shared" si="27"/>
        <v>0</v>
      </c>
      <c r="AD67" s="64">
        <f t="shared" si="27"/>
        <v>1.33000004291534</v>
      </c>
      <c r="AE67" s="64">
        <f t="shared" si="27"/>
        <v>0</v>
      </c>
      <c r="AF67" s="64">
        <f t="shared" si="27"/>
        <v>1.9665447473526001</v>
      </c>
      <c r="AG67" s="64">
        <f t="shared" si="27"/>
        <v>1.4975107908248899</v>
      </c>
      <c r="AH67" s="64">
        <f t="shared" si="27"/>
        <v>1.9828243255615201</v>
      </c>
      <c r="AI67" s="64">
        <f t="shared" si="27"/>
        <v>0</v>
      </c>
      <c r="AJ67" s="64">
        <f t="shared" si="27"/>
        <v>0</v>
      </c>
      <c r="AK67" s="64">
        <f t="shared" si="27"/>
        <v>1.95000004768372</v>
      </c>
      <c r="AL67" s="64">
        <f t="shared" si="27"/>
        <v>1.5599999427795399</v>
      </c>
      <c r="AM67" s="64">
        <f t="shared" si="27"/>
        <v>1.4975107908248899</v>
      </c>
      <c r="AN67" s="64">
        <f t="shared" si="27"/>
        <v>1.38246369361877</v>
      </c>
      <c r="AO67" s="64">
        <f t="shared" si="27"/>
        <v>1.4975107908248899</v>
      </c>
      <c r="AP67" s="64">
        <f t="shared" si="27"/>
        <v>1.38246369361877</v>
      </c>
      <c r="AQ67" s="64">
        <f t="shared" si="27"/>
        <v>1.38246369361877</v>
      </c>
    </row>
    <row r="68" spans="1:43">
      <c r="A68" t="s">
        <v>53</v>
      </c>
      <c r="B68" t="str">
        <f t="shared" si="20"/>
        <v>LPG</v>
      </c>
      <c r="C68" t="str">
        <f>VLOOKUP(F68,'000Veh'!$A$39:$B$44,2,FALSE)</f>
        <v>Sma</v>
      </c>
      <c r="F68" t="s">
        <v>116</v>
      </c>
      <c r="G68" s="64">
        <f t="shared" si="23"/>
        <v>0</v>
      </c>
      <c r="H68" s="64">
        <f t="shared" si="27"/>
        <v>1.51028192043305</v>
      </c>
      <c r="I68" s="64">
        <f t="shared" si="27"/>
        <v>1.5599999427795399</v>
      </c>
      <c r="J68" s="64">
        <f t="shared" si="27"/>
        <v>0</v>
      </c>
      <c r="K68" s="64">
        <f t="shared" si="27"/>
        <v>0</v>
      </c>
      <c r="L68" s="64">
        <f t="shared" si="27"/>
        <v>0</v>
      </c>
      <c r="M68" s="64">
        <f t="shared" si="27"/>
        <v>1.4904687404632599</v>
      </c>
      <c r="N68" s="64">
        <f t="shared" si="27"/>
        <v>1.5599999427795399</v>
      </c>
      <c r="O68" s="64">
        <f t="shared" si="27"/>
        <v>0</v>
      </c>
      <c r="P68" s="64">
        <f t="shared" si="27"/>
        <v>0</v>
      </c>
      <c r="Q68" s="64">
        <f t="shared" si="27"/>
        <v>0</v>
      </c>
      <c r="R68" s="64">
        <f t="shared" si="27"/>
        <v>1.82858443260193</v>
      </c>
      <c r="S68" s="64">
        <f t="shared" si="27"/>
        <v>1.4975107908248899</v>
      </c>
      <c r="T68" s="64">
        <f t="shared" si="27"/>
        <v>1.38246369361877</v>
      </c>
      <c r="U68" s="64">
        <f t="shared" si="27"/>
        <v>1.8400000333786</v>
      </c>
      <c r="V68" s="64">
        <f t="shared" si="27"/>
        <v>1.4975107908248899</v>
      </c>
      <c r="W68" s="64">
        <f t="shared" si="27"/>
        <v>0</v>
      </c>
      <c r="X68" s="64">
        <f t="shared" si="27"/>
        <v>1.71000003814697</v>
      </c>
      <c r="Y68" s="64">
        <f t="shared" si="27"/>
        <v>0</v>
      </c>
      <c r="Z68" s="64">
        <f t="shared" si="27"/>
        <v>0</v>
      </c>
      <c r="AA68" s="64">
        <f t="shared" si="27"/>
        <v>1.43300044536591</v>
      </c>
      <c r="AB68" s="64">
        <f t="shared" si="27"/>
        <v>1.5599999427795399</v>
      </c>
      <c r="AC68" s="64">
        <f t="shared" si="27"/>
        <v>0</v>
      </c>
      <c r="AD68" s="64">
        <f t="shared" si="27"/>
        <v>1.33000004291534</v>
      </c>
      <c r="AE68" s="64">
        <f t="shared" si="27"/>
        <v>0</v>
      </c>
      <c r="AF68" s="64">
        <f t="shared" si="27"/>
        <v>1.9665447473526001</v>
      </c>
      <c r="AG68" s="64">
        <f t="shared" si="27"/>
        <v>1.4975107908248899</v>
      </c>
      <c r="AH68" s="64">
        <f t="shared" si="27"/>
        <v>1.9828243255615201</v>
      </c>
      <c r="AI68" s="64">
        <f t="shared" si="27"/>
        <v>0</v>
      </c>
      <c r="AJ68" s="64">
        <f t="shared" si="27"/>
        <v>0</v>
      </c>
      <c r="AK68" s="64">
        <f t="shared" si="27"/>
        <v>1.95000004768372</v>
      </c>
      <c r="AL68" s="64">
        <f t="shared" si="27"/>
        <v>1.5599999427795399</v>
      </c>
      <c r="AM68" s="64">
        <f t="shared" si="27"/>
        <v>1.4975107908248899</v>
      </c>
      <c r="AN68" s="64">
        <f t="shared" si="27"/>
        <v>1.38246369361877</v>
      </c>
      <c r="AO68" s="64">
        <f t="shared" si="27"/>
        <v>1.4975107908248899</v>
      </c>
      <c r="AP68" s="64">
        <f t="shared" si="27"/>
        <v>1.38246369361877</v>
      </c>
      <c r="AQ68" s="64">
        <f t="shared" si="27"/>
        <v>1.38246369361877</v>
      </c>
    </row>
    <row r="69" spans="1:43">
      <c r="A69" t="s">
        <v>53</v>
      </c>
      <c r="B69" t="str">
        <f t="shared" si="20"/>
        <v>LPG</v>
      </c>
      <c r="C69" t="str">
        <f>VLOOKUP(F69,'000Veh'!$A$39:$B$44,2,FALSE)</f>
        <v>UpM</v>
      </c>
      <c r="F69" t="s">
        <v>117</v>
      </c>
      <c r="G69" s="64">
        <f t="shared" si="23"/>
        <v>0</v>
      </c>
      <c r="H69" s="64">
        <f t="shared" si="27"/>
        <v>1.51028192043305</v>
      </c>
      <c r="I69" s="64">
        <f t="shared" si="27"/>
        <v>1.5599999427795399</v>
      </c>
      <c r="J69" s="64">
        <f t="shared" si="27"/>
        <v>0</v>
      </c>
      <c r="K69" s="64">
        <f t="shared" si="27"/>
        <v>0</v>
      </c>
      <c r="L69" s="64">
        <f t="shared" si="27"/>
        <v>0</v>
      </c>
      <c r="M69" s="64">
        <f t="shared" si="27"/>
        <v>1.4904687404632599</v>
      </c>
      <c r="N69" s="64">
        <f t="shared" si="27"/>
        <v>1.5599999427795399</v>
      </c>
      <c r="O69" s="64">
        <f t="shared" si="27"/>
        <v>0</v>
      </c>
      <c r="P69" s="64">
        <f t="shared" si="27"/>
        <v>0</v>
      </c>
      <c r="Q69" s="64">
        <f t="shared" si="27"/>
        <v>0</v>
      </c>
      <c r="R69" s="64">
        <f t="shared" si="27"/>
        <v>1.82858443260193</v>
      </c>
      <c r="S69" s="64">
        <f t="shared" si="27"/>
        <v>1.4975107908248899</v>
      </c>
      <c r="T69" s="64">
        <f t="shared" si="27"/>
        <v>1.38246369361877</v>
      </c>
      <c r="U69" s="64">
        <f t="shared" si="27"/>
        <v>1.8400000333786</v>
      </c>
      <c r="V69" s="64">
        <f t="shared" si="27"/>
        <v>1.4975107908248899</v>
      </c>
      <c r="W69" s="64">
        <f t="shared" si="27"/>
        <v>0</v>
      </c>
      <c r="X69" s="64">
        <f t="shared" si="27"/>
        <v>1.71000003814697</v>
      </c>
      <c r="Y69" s="64">
        <f t="shared" si="27"/>
        <v>0</v>
      </c>
      <c r="Z69" s="64">
        <f t="shared" si="27"/>
        <v>0</v>
      </c>
      <c r="AA69" s="64">
        <f t="shared" si="27"/>
        <v>1.43300044536591</v>
      </c>
      <c r="AB69" s="64">
        <f t="shared" si="27"/>
        <v>1.5599999427795399</v>
      </c>
      <c r="AC69" s="64">
        <f t="shared" si="27"/>
        <v>0</v>
      </c>
      <c r="AD69" s="64">
        <f t="shared" si="27"/>
        <v>1.33000004291534</v>
      </c>
      <c r="AE69" s="64">
        <f t="shared" si="27"/>
        <v>0</v>
      </c>
      <c r="AF69" s="64">
        <f t="shared" si="27"/>
        <v>1.9665447473526001</v>
      </c>
      <c r="AG69" s="64">
        <f t="shared" si="27"/>
        <v>1.4975107908248899</v>
      </c>
      <c r="AH69" s="64">
        <f t="shared" si="27"/>
        <v>1.9828243255615201</v>
      </c>
      <c r="AI69" s="64">
        <f t="shared" si="27"/>
        <v>0</v>
      </c>
      <c r="AJ69" s="64">
        <f t="shared" si="27"/>
        <v>0</v>
      </c>
      <c r="AK69" s="64">
        <f t="shared" si="27"/>
        <v>1.95000004768372</v>
      </c>
      <c r="AL69" s="64">
        <f t="shared" si="27"/>
        <v>1.5599999427795399</v>
      </c>
      <c r="AM69" s="64">
        <f t="shared" si="27"/>
        <v>1.4975107908248899</v>
      </c>
      <c r="AN69" s="64">
        <f t="shared" si="27"/>
        <v>1.38246369361877</v>
      </c>
      <c r="AO69" s="64">
        <f t="shared" si="27"/>
        <v>1.4975107908248899</v>
      </c>
      <c r="AP69" s="64">
        <f t="shared" si="27"/>
        <v>1.38246369361877</v>
      </c>
      <c r="AQ69" s="64">
        <f t="shared" si="27"/>
        <v>1.38246369361877</v>
      </c>
    </row>
    <row r="70" spans="1:43">
      <c r="A70" t="s">
        <v>53</v>
      </c>
      <c r="B70" t="str">
        <f t="shared" si="20"/>
        <v>Other</v>
      </c>
      <c r="C70" t="str">
        <f>VLOOKUP(F70,'000Veh'!$A$39:$B$44,2,FALSE)</f>
        <v>Exe</v>
      </c>
      <c r="E70" t="s">
        <v>46</v>
      </c>
      <c r="F70" t="s">
        <v>114</v>
      </c>
      <c r="G70" s="64">
        <f t="shared" si="23"/>
        <v>0</v>
      </c>
      <c r="H70" s="64">
        <f t="shared" si="27"/>
        <v>0</v>
      </c>
      <c r="I70" s="64">
        <f t="shared" si="27"/>
        <v>0</v>
      </c>
      <c r="J70" s="64">
        <f t="shared" si="27"/>
        <v>0</v>
      </c>
      <c r="K70" s="64">
        <f t="shared" si="27"/>
        <v>0</v>
      </c>
      <c r="L70" s="64">
        <f t="shared" si="27"/>
        <v>1.37999999523163</v>
      </c>
      <c r="M70" s="64">
        <f t="shared" si="27"/>
        <v>0</v>
      </c>
      <c r="N70" s="64">
        <f t="shared" si="27"/>
        <v>1.5599999427795399</v>
      </c>
      <c r="O70" s="64">
        <f t="shared" si="27"/>
        <v>0</v>
      </c>
      <c r="P70" s="64">
        <f t="shared" si="27"/>
        <v>0</v>
      </c>
      <c r="Q70" s="64">
        <f t="shared" si="27"/>
        <v>0</v>
      </c>
      <c r="R70" s="64">
        <f t="shared" si="27"/>
        <v>0</v>
      </c>
      <c r="S70" s="64">
        <f t="shared" si="27"/>
        <v>0</v>
      </c>
      <c r="T70" s="64">
        <f t="shared" si="27"/>
        <v>0</v>
      </c>
      <c r="U70" s="64">
        <f t="shared" si="27"/>
        <v>0</v>
      </c>
      <c r="V70" s="64">
        <f t="shared" si="27"/>
        <v>0</v>
      </c>
      <c r="W70" s="64">
        <f t="shared" si="27"/>
        <v>2.0627906322479301</v>
      </c>
      <c r="X70" s="64">
        <f t="shared" si="27"/>
        <v>0</v>
      </c>
      <c r="Y70" s="64">
        <f t="shared" si="27"/>
        <v>0</v>
      </c>
      <c r="Z70" s="64">
        <f t="shared" si="27"/>
        <v>0</v>
      </c>
      <c r="AA70" s="64">
        <f t="shared" si="27"/>
        <v>0</v>
      </c>
      <c r="AB70" s="64">
        <f t="shared" si="27"/>
        <v>0</v>
      </c>
      <c r="AC70" s="64">
        <f t="shared" si="27"/>
        <v>0</v>
      </c>
      <c r="AD70" s="64">
        <f t="shared" si="27"/>
        <v>1.33000004291534</v>
      </c>
      <c r="AE70" s="64">
        <f t="shared" si="27"/>
        <v>0</v>
      </c>
      <c r="AF70" s="64">
        <f t="shared" si="27"/>
        <v>1.9665447473526001</v>
      </c>
      <c r="AG70" s="64">
        <f t="shared" si="27"/>
        <v>1.4975107908248899</v>
      </c>
      <c r="AH70" s="64">
        <f t="shared" si="27"/>
        <v>0</v>
      </c>
      <c r="AI70" s="64">
        <f t="shared" si="27"/>
        <v>1.45347416400909</v>
      </c>
      <c r="AJ70" s="64">
        <f t="shared" si="27"/>
        <v>0</v>
      </c>
      <c r="AK70" s="64">
        <f t="shared" si="27"/>
        <v>0</v>
      </c>
      <c r="AL70" s="64">
        <f t="shared" si="27"/>
        <v>1.5599999427795399</v>
      </c>
      <c r="AM70" s="64">
        <f t="shared" si="27"/>
        <v>0</v>
      </c>
      <c r="AN70" s="64">
        <f t="shared" si="27"/>
        <v>0</v>
      </c>
      <c r="AO70" s="64">
        <f t="shared" si="27"/>
        <v>0</v>
      </c>
      <c r="AP70" s="64">
        <f t="shared" si="27"/>
        <v>0</v>
      </c>
      <c r="AQ70" s="64">
        <f t="shared" si="27"/>
        <v>0</v>
      </c>
    </row>
    <row r="71" spans="1:43">
      <c r="A71" t="s">
        <v>53</v>
      </c>
      <c r="B71" t="str">
        <f t="shared" si="20"/>
        <v>Other</v>
      </c>
      <c r="C71" t="str">
        <f>VLOOKUP(F71,'000Veh'!$A$39:$B$44,2,FALSE)</f>
        <v>LoM</v>
      </c>
      <c r="F71" t="s">
        <v>115</v>
      </c>
      <c r="G71" s="64">
        <f t="shared" si="23"/>
        <v>0</v>
      </c>
      <c r="H71" s="64">
        <f t="shared" si="27"/>
        <v>0</v>
      </c>
      <c r="I71" s="64">
        <f t="shared" si="27"/>
        <v>0</v>
      </c>
      <c r="J71" s="64">
        <f t="shared" si="27"/>
        <v>0</v>
      </c>
      <c r="K71" s="64">
        <f t="shared" si="27"/>
        <v>0</v>
      </c>
      <c r="L71" s="64">
        <f t="shared" si="27"/>
        <v>1.37999999523163</v>
      </c>
      <c r="M71" s="64">
        <f t="shared" si="27"/>
        <v>0</v>
      </c>
      <c r="N71" s="64">
        <f t="shared" si="27"/>
        <v>1.5599999427795399</v>
      </c>
      <c r="O71" s="64">
        <f t="shared" si="27"/>
        <v>0</v>
      </c>
      <c r="P71" s="64">
        <f t="shared" si="27"/>
        <v>0</v>
      </c>
      <c r="Q71" s="64">
        <f t="shared" si="27"/>
        <v>0</v>
      </c>
      <c r="R71" s="64">
        <f t="shared" si="27"/>
        <v>0</v>
      </c>
      <c r="S71" s="64">
        <f t="shared" si="27"/>
        <v>0</v>
      </c>
      <c r="T71" s="64">
        <f t="shared" si="27"/>
        <v>0</v>
      </c>
      <c r="U71" s="64">
        <f t="shared" si="27"/>
        <v>0</v>
      </c>
      <c r="V71" s="64">
        <f t="shared" si="27"/>
        <v>0</v>
      </c>
      <c r="W71" s="64">
        <f t="shared" si="27"/>
        <v>2.0627906322479301</v>
      </c>
      <c r="X71" s="64">
        <f t="shared" si="27"/>
        <v>0</v>
      </c>
      <c r="Y71" s="64">
        <f t="shared" si="27"/>
        <v>0</v>
      </c>
      <c r="Z71" s="64">
        <f t="shared" si="27"/>
        <v>0</v>
      </c>
      <c r="AA71" s="64">
        <f t="shared" si="27"/>
        <v>0</v>
      </c>
      <c r="AB71" s="64">
        <f t="shared" si="27"/>
        <v>0</v>
      </c>
      <c r="AC71" s="64">
        <f t="shared" si="27"/>
        <v>0</v>
      </c>
      <c r="AD71" s="64">
        <f t="shared" si="27"/>
        <v>1.33000004291534</v>
      </c>
      <c r="AE71" s="64">
        <f t="shared" si="27"/>
        <v>0</v>
      </c>
      <c r="AF71" s="64">
        <f t="shared" ref="H71:AQ73" si="28">LOOKUP($B71,$E$11:$F$16,AF$11:AF$16)</f>
        <v>1.9665447473526001</v>
      </c>
      <c r="AG71" s="64">
        <f t="shared" si="28"/>
        <v>1.4975107908248899</v>
      </c>
      <c r="AH71" s="64">
        <f t="shared" si="28"/>
        <v>0</v>
      </c>
      <c r="AI71" s="64">
        <f t="shared" si="28"/>
        <v>1.45347416400909</v>
      </c>
      <c r="AJ71" s="64">
        <f t="shared" si="28"/>
        <v>0</v>
      </c>
      <c r="AK71" s="64">
        <f t="shared" si="28"/>
        <v>0</v>
      </c>
      <c r="AL71" s="64">
        <f t="shared" si="28"/>
        <v>1.5599999427795399</v>
      </c>
      <c r="AM71" s="64">
        <f t="shared" si="28"/>
        <v>0</v>
      </c>
      <c r="AN71" s="64">
        <f t="shared" si="28"/>
        <v>0</v>
      </c>
      <c r="AO71" s="64">
        <f t="shared" si="28"/>
        <v>0</v>
      </c>
      <c r="AP71" s="64">
        <f t="shared" si="28"/>
        <v>0</v>
      </c>
      <c r="AQ71" s="64">
        <f t="shared" si="28"/>
        <v>0</v>
      </c>
    </row>
    <row r="72" spans="1:43">
      <c r="A72" t="s">
        <v>53</v>
      </c>
      <c r="B72" t="str">
        <f t="shared" si="20"/>
        <v>Other</v>
      </c>
      <c r="C72" t="str">
        <f>VLOOKUP(F72,'000Veh'!$A$39:$B$44,2,FALSE)</f>
        <v>Sma</v>
      </c>
      <c r="F72" t="s">
        <v>116</v>
      </c>
      <c r="G72" s="64">
        <f t="shared" si="23"/>
        <v>0</v>
      </c>
      <c r="H72" s="64">
        <f t="shared" si="28"/>
        <v>0</v>
      </c>
      <c r="I72" s="64">
        <f t="shared" si="28"/>
        <v>0</v>
      </c>
      <c r="J72" s="64">
        <f t="shared" si="28"/>
        <v>0</v>
      </c>
      <c r="K72" s="64">
        <f t="shared" si="28"/>
        <v>0</v>
      </c>
      <c r="L72" s="64">
        <f t="shared" si="28"/>
        <v>1.37999999523163</v>
      </c>
      <c r="M72" s="64">
        <f t="shared" si="28"/>
        <v>0</v>
      </c>
      <c r="N72" s="64">
        <f t="shared" si="28"/>
        <v>1.5599999427795399</v>
      </c>
      <c r="O72" s="64">
        <f t="shared" si="28"/>
        <v>0</v>
      </c>
      <c r="P72" s="64">
        <f t="shared" si="28"/>
        <v>0</v>
      </c>
      <c r="Q72" s="64">
        <f t="shared" si="28"/>
        <v>0</v>
      </c>
      <c r="R72" s="64">
        <f t="shared" si="28"/>
        <v>0</v>
      </c>
      <c r="S72" s="64">
        <f t="shared" si="28"/>
        <v>0</v>
      </c>
      <c r="T72" s="64">
        <f t="shared" si="28"/>
        <v>0</v>
      </c>
      <c r="U72" s="64">
        <f t="shared" si="28"/>
        <v>0</v>
      </c>
      <c r="V72" s="64">
        <f t="shared" si="28"/>
        <v>0</v>
      </c>
      <c r="W72" s="64">
        <f t="shared" si="28"/>
        <v>2.0627906322479301</v>
      </c>
      <c r="X72" s="64">
        <f t="shared" si="28"/>
        <v>0</v>
      </c>
      <c r="Y72" s="64">
        <f t="shared" si="28"/>
        <v>0</v>
      </c>
      <c r="Z72" s="64">
        <f t="shared" si="28"/>
        <v>0</v>
      </c>
      <c r="AA72" s="64">
        <f t="shared" si="28"/>
        <v>0</v>
      </c>
      <c r="AB72" s="64">
        <f t="shared" si="28"/>
        <v>0</v>
      </c>
      <c r="AC72" s="64">
        <f t="shared" si="28"/>
        <v>0</v>
      </c>
      <c r="AD72" s="64">
        <f t="shared" si="28"/>
        <v>1.33000004291534</v>
      </c>
      <c r="AE72" s="64">
        <f t="shared" si="28"/>
        <v>0</v>
      </c>
      <c r="AF72" s="64">
        <f t="shared" si="28"/>
        <v>1.9665447473526001</v>
      </c>
      <c r="AG72" s="64">
        <f t="shared" si="28"/>
        <v>1.4975107908248899</v>
      </c>
      <c r="AH72" s="64">
        <f t="shared" si="28"/>
        <v>0</v>
      </c>
      <c r="AI72" s="64">
        <f t="shared" si="28"/>
        <v>1.45347416400909</v>
      </c>
      <c r="AJ72" s="64">
        <f t="shared" si="28"/>
        <v>0</v>
      </c>
      <c r="AK72" s="64">
        <f t="shared" si="28"/>
        <v>0</v>
      </c>
      <c r="AL72" s="64">
        <f t="shared" si="28"/>
        <v>1.5599999427795399</v>
      </c>
      <c r="AM72" s="64">
        <f t="shared" si="28"/>
        <v>0</v>
      </c>
      <c r="AN72" s="64">
        <f t="shared" si="28"/>
        <v>0</v>
      </c>
      <c r="AO72" s="64">
        <f t="shared" si="28"/>
        <v>0</v>
      </c>
      <c r="AP72" s="64">
        <f t="shared" si="28"/>
        <v>0</v>
      </c>
      <c r="AQ72" s="64">
        <f t="shared" si="28"/>
        <v>0</v>
      </c>
    </row>
    <row r="73" spans="1:43">
      <c r="A73" t="s">
        <v>53</v>
      </c>
      <c r="B73" t="str">
        <f t="shared" si="20"/>
        <v>Other</v>
      </c>
      <c r="C73" t="str">
        <f>VLOOKUP(F73,'000Veh'!$A$39:$B$44,2,FALSE)</f>
        <v>UpM</v>
      </c>
      <c r="F73" t="s">
        <v>117</v>
      </c>
      <c r="G73" s="64">
        <f t="shared" si="23"/>
        <v>0</v>
      </c>
      <c r="H73" s="64">
        <f t="shared" si="28"/>
        <v>0</v>
      </c>
      <c r="I73" s="64">
        <f t="shared" si="28"/>
        <v>0</v>
      </c>
      <c r="J73" s="64">
        <f t="shared" si="28"/>
        <v>0</v>
      </c>
      <c r="K73" s="64">
        <f t="shared" si="28"/>
        <v>0</v>
      </c>
      <c r="L73" s="64">
        <f t="shared" si="28"/>
        <v>1.37999999523163</v>
      </c>
      <c r="M73" s="64">
        <f t="shared" si="28"/>
        <v>0</v>
      </c>
      <c r="N73" s="64">
        <f t="shared" si="28"/>
        <v>1.5599999427795399</v>
      </c>
      <c r="O73" s="64">
        <f t="shared" si="28"/>
        <v>0</v>
      </c>
      <c r="P73" s="64">
        <f t="shared" si="28"/>
        <v>0</v>
      </c>
      <c r="Q73" s="64">
        <f t="shared" si="28"/>
        <v>0</v>
      </c>
      <c r="R73" s="64">
        <f t="shared" si="28"/>
        <v>0</v>
      </c>
      <c r="S73" s="64">
        <f t="shared" si="28"/>
        <v>0</v>
      </c>
      <c r="T73" s="64">
        <f t="shared" si="28"/>
        <v>0</v>
      </c>
      <c r="U73" s="64">
        <f t="shared" si="28"/>
        <v>0</v>
      </c>
      <c r="V73" s="64">
        <f t="shared" si="28"/>
        <v>0</v>
      </c>
      <c r="W73" s="64">
        <f t="shared" si="28"/>
        <v>2.0627906322479301</v>
      </c>
      <c r="X73" s="64">
        <f t="shared" si="28"/>
        <v>0</v>
      </c>
      <c r="Y73" s="64">
        <f t="shared" si="28"/>
        <v>0</v>
      </c>
      <c r="Z73" s="64">
        <f t="shared" si="28"/>
        <v>0</v>
      </c>
      <c r="AA73" s="64">
        <f t="shared" si="28"/>
        <v>0</v>
      </c>
      <c r="AB73" s="64">
        <f t="shared" si="28"/>
        <v>0</v>
      </c>
      <c r="AC73" s="64">
        <f t="shared" si="28"/>
        <v>0</v>
      </c>
      <c r="AD73" s="64">
        <f t="shared" si="28"/>
        <v>1.33000004291534</v>
      </c>
      <c r="AE73" s="64">
        <f t="shared" si="28"/>
        <v>0</v>
      </c>
      <c r="AF73" s="64">
        <f t="shared" si="28"/>
        <v>1.9665447473526001</v>
      </c>
      <c r="AG73" s="64">
        <f t="shared" si="28"/>
        <v>1.4975107908248899</v>
      </c>
      <c r="AH73" s="64">
        <f t="shared" si="28"/>
        <v>0</v>
      </c>
      <c r="AI73" s="64">
        <f t="shared" si="28"/>
        <v>1.45347416400909</v>
      </c>
      <c r="AJ73" s="64">
        <f t="shared" si="28"/>
        <v>0</v>
      </c>
      <c r="AK73" s="64">
        <f t="shared" si="28"/>
        <v>0</v>
      </c>
      <c r="AL73" s="64">
        <f t="shared" si="28"/>
        <v>1.5599999427795399</v>
      </c>
      <c r="AM73" s="64">
        <f t="shared" si="28"/>
        <v>0</v>
      </c>
      <c r="AN73" s="64">
        <f t="shared" si="28"/>
        <v>0</v>
      </c>
      <c r="AO73" s="64">
        <f t="shared" si="28"/>
        <v>0</v>
      </c>
      <c r="AP73" s="64">
        <f t="shared" si="28"/>
        <v>0</v>
      </c>
      <c r="AQ73" s="64">
        <f t="shared" si="28"/>
        <v>0</v>
      </c>
    </row>
    <row r="75" spans="1:43">
      <c r="F75" s="10" t="s">
        <v>57</v>
      </c>
    </row>
    <row r="76" spans="1:43" ht="14.65" thickBot="1">
      <c r="E76" s="14" t="s">
        <v>54</v>
      </c>
      <c r="F76" s="14" t="s">
        <v>58</v>
      </c>
      <c r="G76" s="15" t="str">
        <f>G41</f>
        <v>AT</v>
      </c>
      <c r="H76" s="15" t="str">
        <f t="shared" ref="H76:AL76" si="29">H41</f>
        <v>BE</v>
      </c>
      <c r="I76" s="15" t="str">
        <f t="shared" si="29"/>
        <v>BG</v>
      </c>
      <c r="J76" s="15" t="str">
        <f t="shared" si="29"/>
        <v>CH</v>
      </c>
      <c r="K76" s="15" t="str">
        <f t="shared" si="29"/>
        <v>CY</v>
      </c>
      <c r="L76" s="15" t="str">
        <f t="shared" si="29"/>
        <v>CZ</v>
      </c>
      <c r="M76" s="15" t="str">
        <f t="shared" si="29"/>
        <v>DE</v>
      </c>
      <c r="N76" s="15" t="str">
        <f t="shared" si="29"/>
        <v>DK</v>
      </c>
      <c r="O76" s="15" t="str">
        <f t="shared" si="29"/>
        <v>EE</v>
      </c>
      <c r="P76" s="15" t="str">
        <f t="shared" si="29"/>
        <v>ES</v>
      </c>
      <c r="Q76" s="15" t="str">
        <f t="shared" si="29"/>
        <v>FI</v>
      </c>
      <c r="R76" s="15" t="str">
        <f t="shared" si="29"/>
        <v>FR</v>
      </c>
      <c r="S76" s="15" t="str">
        <f t="shared" si="29"/>
        <v>EL</v>
      </c>
      <c r="T76" s="15" t="str">
        <f t="shared" si="29"/>
        <v>HR</v>
      </c>
      <c r="U76" s="15" t="str">
        <f t="shared" si="29"/>
        <v>HU</v>
      </c>
      <c r="V76" s="15" t="str">
        <f t="shared" si="29"/>
        <v>IE</v>
      </c>
      <c r="W76" s="15" t="str">
        <f t="shared" si="29"/>
        <v>IS</v>
      </c>
      <c r="X76" s="15" t="str">
        <f t="shared" si="29"/>
        <v>IT</v>
      </c>
      <c r="Y76" s="15" t="str">
        <f t="shared" si="29"/>
        <v>LT</v>
      </c>
      <c r="Z76" s="15" t="str">
        <f t="shared" si="29"/>
        <v>LU</v>
      </c>
      <c r="AA76" s="15" t="str">
        <f t="shared" si="29"/>
        <v>LV</v>
      </c>
      <c r="AB76" s="15" t="str">
        <f t="shared" si="29"/>
        <v>MK</v>
      </c>
      <c r="AC76" s="15" t="str">
        <f t="shared" si="29"/>
        <v>MT</v>
      </c>
      <c r="AD76" s="15" t="str">
        <f t="shared" si="29"/>
        <v>NL</v>
      </c>
      <c r="AE76" s="15" t="str">
        <f t="shared" si="29"/>
        <v>NO</v>
      </c>
      <c r="AF76" s="15" t="str">
        <f t="shared" si="29"/>
        <v>PL</v>
      </c>
      <c r="AG76" s="15" t="str">
        <f t="shared" si="29"/>
        <v>PT</v>
      </c>
      <c r="AH76" s="15" t="str">
        <f t="shared" si="29"/>
        <v>RO</v>
      </c>
      <c r="AI76" s="15" t="str">
        <f t="shared" si="29"/>
        <v>SE</v>
      </c>
      <c r="AJ76" s="15" t="str">
        <f t="shared" si="29"/>
        <v>SI</v>
      </c>
      <c r="AK76" s="15" t="str">
        <f t="shared" si="29"/>
        <v>SK</v>
      </c>
      <c r="AL76" s="15" t="str">
        <f t="shared" si="29"/>
        <v>UK</v>
      </c>
      <c r="AM76" s="15" t="s">
        <v>127</v>
      </c>
      <c r="AN76" s="15" t="s">
        <v>128</v>
      </c>
      <c r="AO76" s="15" t="s">
        <v>129</v>
      </c>
      <c r="AP76" s="15" t="s">
        <v>130</v>
      </c>
      <c r="AQ76" s="15" t="s">
        <v>131</v>
      </c>
    </row>
    <row r="77" spans="1:43">
      <c r="E77" t="s">
        <v>436</v>
      </c>
      <c r="F77" t="s">
        <v>59</v>
      </c>
      <c r="G77" s="3" t="str">
        <f>IF(G42&gt;0,G42,"")</f>
        <v/>
      </c>
      <c r="H77" s="3" t="str">
        <f t="shared" ref="H77:AQ77" si="30">IF(H42&gt;0,H42,"")</f>
        <v/>
      </c>
      <c r="I77" s="3" t="str">
        <f t="shared" si="30"/>
        <v/>
      </c>
      <c r="J77" s="3">
        <f t="shared" si="30"/>
        <v>22.708028793335</v>
      </c>
      <c r="K77" s="3" t="str">
        <f t="shared" si="30"/>
        <v/>
      </c>
      <c r="L77" s="3" t="str">
        <f t="shared" si="30"/>
        <v/>
      </c>
      <c r="M77" s="3">
        <f t="shared" si="30"/>
        <v>20.808900833129901</v>
      </c>
      <c r="N77" s="3" t="str">
        <f t="shared" si="30"/>
        <v/>
      </c>
      <c r="O77" s="3" t="str">
        <f t="shared" si="30"/>
        <v/>
      </c>
      <c r="P77" s="3" t="str">
        <f t="shared" si="30"/>
        <v/>
      </c>
      <c r="Q77" s="3" t="str">
        <f t="shared" si="30"/>
        <v/>
      </c>
      <c r="R77" s="3" t="str">
        <f t="shared" si="30"/>
        <v/>
      </c>
      <c r="S77" s="3" t="str">
        <f t="shared" si="30"/>
        <v/>
      </c>
      <c r="T77" s="3">
        <f t="shared" si="30"/>
        <v>8.8645162582397496</v>
      </c>
      <c r="U77" s="3" t="str">
        <f t="shared" si="30"/>
        <v/>
      </c>
      <c r="V77" s="3" t="str">
        <f t="shared" si="30"/>
        <v/>
      </c>
      <c r="W77" s="3" t="str">
        <f t="shared" si="30"/>
        <v/>
      </c>
      <c r="X77" s="3">
        <f t="shared" si="30"/>
        <v>18</v>
      </c>
      <c r="Y77" s="3" t="str">
        <f t="shared" si="30"/>
        <v/>
      </c>
      <c r="Z77" s="3" t="str">
        <f t="shared" si="30"/>
        <v/>
      </c>
      <c r="AA77" s="3" t="str">
        <f t="shared" si="30"/>
        <v/>
      </c>
      <c r="AB77" s="3" t="str">
        <f t="shared" si="30"/>
        <v/>
      </c>
      <c r="AC77" s="3" t="str">
        <f t="shared" si="30"/>
        <v/>
      </c>
      <c r="AD77" s="3">
        <f t="shared" si="30"/>
        <v>32.8548393249512</v>
      </c>
      <c r="AE77" s="3" t="str">
        <f t="shared" si="30"/>
        <v/>
      </c>
      <c r="AF77" s="3" t="str">
        <f t="shared" si="30"/>
        <v/>
      </c>
      <c r="AG77" s="3" t="str">
        <f t="shared" si="30"/>
        <v/>
      </c>
      <c r="AH77" s="3" t="str">
        <f t="shared" si="30"/>
        <v/>
      </c>
      <c r="AI77" s="3">
        <f t="shared" si="30"/>
        <v>9.5039014816284197</v>
      </c>
      <c r="AJ77" s="3" t="str">
        <f t="shared" si="30"/>
        <v/>
      </c>
      <c r="AK77" s="3" t="str">
        <f t="shared" si="30"/>
        <v/>
      </c>
      <c r="AL77" s="3" t="str">
        <f t="shared" si="30"/>
        <v/>
      </c>
      <c r="AM77" s="3" t="str">
        <f t="shared" si="30"/>
        <v/>
      </c>
      <c r="AN77" s="3">
        <f t="shared" si="30"/>
        <v>8.8645162582397496</v>
      </c>
      <c r="AO77" s="3" t="str">
        <f t="shared" si="30"/>
        <v/>
      </c>
      <c r="AP77" s="3">
        <f t="shared" si="30"/>
        <v>8.8645162582397496</v>
      </c>
      <c r="AQ77" s="3">
        <f t="shared" si="30"/>
        <v>8.8645162582397496</v>
      </c>
    </row>
    <row r="78" spans="1:43">
      <c r="E78" t="s">
        <v>437</v>
      </c>
      <c r="F78" t="s">
        <v>59</v>
      </c>
      <c r="G78" s="3" t="str">
        <f t="shared" ref="G78:AQ78" si="31">IF(G43&gt;0,G43,"")</f>
        <v/>
      </c>
      <c r="H78" s="3" t="str">
        <f t="shared" si="31"/>
        <v/>
      </c>
      <c r="I78" s="3" t="str">
        <f t="shared" si="31"/>
        <v/>
      </c>
      <c r="J78" s="3">
        <f t="shared" si="31"/>
        <v>22.708028793335</v>
      </c>
      <c r="K78" s="3" t="str">
        <f t="shared" si="31"/>
        <v/>
      </c>
      <c r="L78" s="3" t="str">
        <f t="shared" si="31"/>
        <v/>
      </c>
      <c r="M78" s="3">
        <f t="shared" si="31"/>
        <v>20.808900833129901</v>
      </c>
      <c r="N78" s="3" t="str">
        <f t="shared" si="31"/>
        <v/>
      </c>
      <c r="O78" s="3" t="str">
        <f t="shared" si="31"/>
        <v/>
      </c>
      <c r="P78" s="3" t="str">
        <f t="shared" si="31"/>
        <v/>
      </c>
      <c r="Q78" s="3" t="str">
        <f t="shared" si="31"/>
        <v/>
      </c>
      <c r="R78" s="3" t="str">
        <f t="shared" si="31"/>
        <v/>
      </c>
      <c r="S78" s="3" t="str">
        <f t="shared" si="31"/>
        <v/>
      </c>
      <c r="T78" s="3">
        <f t="shared" si="31"/>
        <v>8.8645162582397496</v>
      </c>
      <c r="U78" s="3" t="str">
        <f t="shared" si="31"/>
        <v/>
      </c>
      <c r="V78" s="3" t="str">
        <f t="shared" si="31"/>
        <v/>
      </c>
      <c r="W78" s="3" t="str">
        <f t="shared" si="31"/>
        <v/>
      </c>
      <c r="X78" s="3">
        <f t="shared" si="31"/>
        <v>18</v>
      </c>
      <c r="Y78" s="3" t="str">
        <f t="shared" si="31"/>
        <v/>
      </c>
      <c r="Z78" s="3" t="str">
        <f t="shared" si="31"/>
        <v/>
      </c>
      <c r="AA78" s="3" t="str">
        <f t="shared" si="31"/>
        <v/>
      </c>
      <c r="AB78" s="3" t="str">
        <f t="shared" si="31"/>
        <v/>
      </c>
      <c r="AC78" s="3" t="str">
        <f t="shared" si="31"/>
        <v/>
      </c>
      <c r="AD78" s="3">
        <f t="shared" si="31"/>
        <v>32.8548393249512</v>
      </c>
      <c r="AE78" s="3" t="str">
        <f t="shared" si="31"/>
        <v/>
      </c>
      <c r="AF78" s="3" t="str">
        <f t="shared" si="31"/>
        <v/>
      </c>
      <c r="AG78" s="3" t="str">
        <f t="shared" si="31"/>
        <v/>
      </c>
      <c r="AH78" s="3" t="str">
        <f t="shared" si="31"/>
        <v/>
      </c>
      <c r="AI78" s="3">
        <f t="shared" si="31"/>
        <v>9.5039014816284197</v>
      </c>
      <c r="AJ78" s="3" t="str">
        <f t="shared" si="31"/>
        <v/>
      </c>
      <c r="AK78" s="3" t="str">
        <f t="shared" si="31"/>
        <v/>
      </c>
      <c r="AL78" s="3" t="str">
        <f t="shared" si="31"/>
        <v/>
      </c>
      <c r="AM78" s="3" t="str">
        <f t="shared" si="31"/>
        <v/>
      </c>
      <c r="AN78" s="3">
        <f t="shared" si="31"/>
        <v>8.8645162582397496</v>
      </c>
      <c r="AO78" s="3" t="str">
        <f t="shared" si="31"/>
        <v/>
      </c>
      <c r="AP78" s="3">
        <f t="shared" si="31"/>
        <v>8.8645162582397496</v>
      </c>
      <c r="AQ78" s="3">
        <f t="shared" si="31"/>
        <v>8.8645162582397496</v>
      </c>
    </row>
    <row r="79" spans="1:43">
      <c r="E79" t="s">
        <v>438</v>
      </c>
      <c r="F79" t="s">
        <v>59</v>
      </c>
      <c r="G79" s="3">
        <f t="shared" ref="G79:AQ79" si="32">IF(G44&gt;0,G44,"")</f>
        <v>18.844230651855501</v>
      </c>
      <c r="H79" s="3">
        <f t="shared" si="32"/>
        <v>32.8548393249512</v>
      </c>
      <c r="I79" s="3">
        <f t="shared" si="32"/>
        <v>19.464134216308601</v>
      </c>
      <c r="J79" s="3">
        <f t="shared" si="32"/>
        <v>22.708028793335</v>
      </c>
      <c r="K79" s="3">
        <f t="shared" si="32"/>
        <v>9.6167755126953107</v>
      </c>
      <c r="L79" s="3">
        <f t="shared" si="32"/>
        <v>24.425664901733398</v>
      </c>
      <c r="M79" s="3">
        <f t="shared" si="32"/>
        <v>20.808900833129901</v>
      </c>
      <c r="N79" s="3">
        <f t="shared" si="32"/>
        <v>12</v>
      </c>
      <c r="O79" s="3">
        <f t="shared" si="32"/>
        <v>11.5324859619141</v>
      </c>
      <c r="P79" s="3">
        <f t="shared" si="32"/>
        <v>24.2999992370606</v>
      </c>
      <c r="Q79" s="3">
        <f t="shared" si="32"/>
        <v>13</v>
      </c>
      <c r="R79" s="3">
        <f t="shared" si="32"/>
        <v>17.698154449462901</v>
      </c>
      <c r="S79" s="3">
        <f t="shared" si="32"/>
        <v>27.25</v>
      </c>
      <c r="T79" s="3">
        <f t="shared" si="32"/>
        <v>8.8645162582397496</v>
      </c>
      <c r="U79" s="3">
        <f t="shared" si="32"/>
        <v>30</v>
      </c>
      <c r="V79" s="3">
        <f t="shared" si="32"/>
        <v>27.25</v>
      </c>
      <c r="W79" s="3">
        <f t="shared" si="32"/>
        <v>9.6172838211059499</v>
      </c>
      <c r="X79" s="3">
        <f t="shared" si="32"/>
        <v>18</v>
      </c>
      <c r="Y79" s="3">
        <f t="shared" si="32"/>
        <v>31.7471389770507</v>
      </c>
      <c r="Z79" s="3">
        <f t="shared" si="32"/>
        <v>32.8548393249512</v>
      </c>
      <c r="AA79" s="3">
        <f t="shared" si="32"/>
        <v>12</v>
      </c>
      <c r="AB79" s="3">
        <f t="shared" si="32"/>
        <v>35.676471710205099</v>
      </c>
      <c r="AC79" s="3">
        <f t="shared" si="32"/>
        <v>32.8548393249512</v>
      </c>
      <c r="AD79" s="3">
        <f t="shared" si="32"/>
        <v>32.8548393249512</v>
      </c>
      <c r="AE79" s="3">
        <f t="shared" si="32"/>
        <v>12.9441175460815</v>
      </c>
      <c r="AF79" s="3">
        <f t="shared" si="32"/>
        <v>9.9356021881103498</v>
      </c>
      <c r="AG79" s="3">
        <f t="shared" si="32"/>
        <v>27.800828933715799</v>
      </c>
      <c r="AH79" s="3">
        <f t="shared" si="32"/>
        <v>19.464134216308601</v>
      </c>
      <c r="AI79" s="3">
        <f t="shared" si="32"/>
        <v>9.5039014816284197</v>
      </c>
      <c r="AJ79" s="3">
        <f t="shared" si="32"/>
        <v>21.951725006103501</v>
      </c>
      <c r="AK79" s="3">
        <f t="shared" si="32"/>
        <v>17.130739212036101</v>
      </c>
      <c r="AL79" s="3">
        <f t="shared" si="32"/>
        <v>17</v>
      </c>
      <c r="AM79" s="3">
        <f t="shared" si="32"/>
        <v>27.25</v>
      </c>
      <c r="AN79" s="3">
        <f t="shared" si="32"/>
        <v>8.8645162582397496</v>
      </c>
      <c r="AO79" s="3">
        <f t="shared" si="32"/>
        <v>27.25</v>
      </c>
      <c r="AP79" s="3">
        <f t="shared" si="32"/>
        <v>8.8645162582397496</v>
      </c>
      <c r="AQ79" s="3">
        <f t="shared" si="32"/>
        <v>8.8645162582397496</v>
      </c>
    </row>
    <row r="80" spans="1:43">
      <c r="E80" t="s">
        <v>439</v>
      </c>
      <c r="F80" t="s">
        <v>59</v>
      </c>
      <c r="G80" s="3">
        <f t="shared" ref="G80:AQ80" si="33">IF(G45&gt;0,G45,"")</f>
        <v>18.844230651855501</v>
      </c>
      <c r="H80" s="3">
        <f t="shared" si="33"/>
        <v>32.8548393249512</v>
      </c>
      <c r="I80" s="3">
        <f t="shared" si="33"/>
        <v>19.464134216308601</v>
      </c>
      <c r="J80" s="3">
        <f t="shared" si="33"/>
        <v>22.708028793335</v>
      </c>
      <c r="K80" s="3">
        <f t="shared" si="33"/>
        <v>9.6167755126953107</v>
      </c>
      <c r="L80" s="3">
        <f t="shared" si="33"/>
        <v>24.425664901733398</v>
      </c>
      <c r="M80" s="3">
        <f t="shared" si="33"/>
        <v>20.808900833129901</v>
      </c>
      <c r="N80" s="3">
        <f t="shared" si="33"/>
        <v>12</v>
      </c>
      <c r="O80" s="3">
        <f t="shared" si="33"/>
        <v>11.5324859619141</v>
      </c>
      <c r="P80" s="3">
        <f t="shared" si="33"/>
        <v>24.2999992370606</v>
      </c>
      <c r="Q80" s="3">
        <f t="shared" si="33"/>
        <v>13</v>
      </c>
      <c r="R80" s="3">
        <f t="shared" si="33"/>
        <v>17.698154449462901</v>
      </c>
      <c r="S80" s="3">
        <f t="shared" si="33"/>
        <v>27.25</v>
      </c>
      <c r="T80" s="3">
        <f t="shared" si="33"/>
        <v>8.8645162582397496</v>
      </c>
      <c r="U80" s="3">
        <f t="shared" si="33"/>
        <v>30</v>
      </c>
      <c r="V80" s="3">
        <f t="shared" si="33"/>
        <v>27.25</v>
      </c>
      <c r="W80" s="3">
        <f t="shared" si="33"/>
        <v>9.6172838211059499</v>
      </c>
      <c r="X80" s="3">
        <f t="shared" si="33"/>
        <v>18</v>
      </c>
      <c r="Y80" s="3">
        <f t="shared" si="33"/>
        <v>31.7471389770507</v>
      </c>
      <c r="Z80" s="3">
        <f t="shared" si="33"/>
        <v>32.8548393249512</v>
      </c>
      <c r="AA80" s="3">
        <f t="shared" si="33"/>
        <v>12</v>
      </c>
      <c r="AB80" s="3">
        <f t="shared" si="33"/>
        <v>35.676471710205099</v>
      </c>
      <c r="AC80" s="3">
        <f t="shared" si="33"/>
        <v>32.8548393249512</v>
      </c>
      <c r="AD80" s="3">
        <f t="shared" si="33"/>
        <v>32.8548393249512</v>
      </c>
      <c r="AE80" s="3">
        <f t="shared" si="33"/>
        <v>12.9441175460815</v>
      </c>
      <c r="AF80" s="3">
        <f t="shared" si="33"/>
        <v>9.9356021881103498</v>
      </c>
      <c r="AG80" s="3">
        <f t="shared" si="33"/>
        <v>27.800828933715799</v>
      </c>
      <c r="AH80" s="3">
        <f t="shared" si="33"/>
        <v>19.464134216308601</v>
      </c>
      <c r="AI80" s="3">
        <f t="shared" si="33"/>
        <v>9.5039014816284197</v>
      </c>
      <c r="AJ80" s="3">
        <f t="shared" si="33"/>
        <v>21.951725006103501</v>
      </c>
      <c r="AK80" s="3">
        <f t="shared" si="33"/>
        <v>17.130739212036101</v>
      </c>
      <c r="AL80" s="3">
        <f t="shared" si="33"/>
        <v>17</v>
      </c>
      <c r="AM80" s="3">
        <f t="shared" si="33"/>
        <v>27.25</v>
      </c>
      <c r="AN80" s="3">
        <f t="shared" si="33"/>
        <v>8.8645162582397496</v>
      </c>
      <c r="AO80" s="3">
        <f t="shared" si="33"/>
        <v>27.25</v>
      </c>
      <c r="AP80" s="3">
        <f t="shared" si="33"/>
        <v>8.8645162582397496</v>
      </c>
      <c r="AQ80" s="3">
        <f t="shared" si="33"/>
        <v>8.8645162582397496</v>
      </c>
    </row>
    <row r="81" spans="5:43">
      <c r="E81" t="s">
        <v>440</v>
      </c>
      <c r="F81" t="s">
        <v>59</v>
      </c>
      <c r="G81" s="3" t="str">
        <f t="shared" ref="G81:AQ81" si="34">IF(G46&gt;0,G46,"")</f>
        <v/>
      </c>
      <c r="H81" s="3" t="str">
        <f t="shared" si="34"/>
        <v/>
      </c>
      <c r="I81" s="3" t="str">
        <f t="shared" si="34"/>
        <v/>
      </c>
      <c r="J81" s="3" t="str">
        <f t="shared" si="34"/>
        <v/>
      </c>
      <c r="K81" s="3" t="str">
        <f t="shared" si="34"/>
        <v/>
      </c>
      <c r="L81" s="3">
        <f t="shared" si="34"/>
        <v>24.425664901733398</v>
      </c>
      <c r="M81" s="3" t="str">
        <f t="shared" si="34"/>
        <v/>
      </c>
      <c r="N81" s="3">
        <f t="shared" si="34"/>
        <v>12</v>
      </c>
      <c r="O81" s="3" t="str">
        <f t="shared" si="34"/>
        <v/>
      </c>
      <c r="P81" s="3" t="str">
        <f t="shared" si="34"/>
        <v/>
      </c>
      <c r="Q81" s="3" t="str">
        <f t="shared" si="34"/>
        <v/>
      </c>
      <c r="R81" s="3" t="str">
        <f t="shared" si="34"/>
        <v/>
      </c>
      <c r="S81" s="3" t="str">
        <f t="shared" si="34"/>
        <v/>
      </c>
      <c r="T81" s="3" t="str">
        <f t="shared" si="34"/>
        <v/>
      </c>
      <c r="U81" s="3" t="str">
        <f t="shared" si="34"/>
        <v/>
      </c>
      <c r="V81" s="3" t="str">
        <f t="shared" si="34"/>
        <v/>
      </c>
      <c r="W81" s="3">
        <f t="shared" si="34"/>
        <v>9.6172838211059606</v>
      </c>
      <c r="X81" s="3" t="str">
        <f t="shared" si="34"/>
        <v/>
      </c>
      <c r="Y81" s="3" t="str">
        <f t="shared" si="34"/>
        <v/>
      </c>
      <c r="Z81" s="3" t="str">
        <f t="shared" si="34"/>
        <v/>
      </c>
      <c r="AA81" s="3" t="str">
        <f t="shared" si="34"/>
        <v/>
      </c>
      <c r="AB81" s="3">
        <f t="shared" si="34"/>
        <v>35.676471710205099</v>
      </c>
      <c r="AC81" s="3" t="str">
        <f t="shared" si="34"/>
        <v/>
      </c>
      <c r="AD81" s="3">
        <f t="shared" si="34"/>
        <v>32.8548393249512</v>
      </c>
      <c r="AE81" s="3" t="str">
        <f t="shared" si="34"/>
        <v/>
      </c>
      <c r="AF81" s="3">
        <f t="shared" si="34"/>
        <v>9.9356021881103498</v>
      </c>
      <c r="AG81" s="3">
        <f t="shared" si="34"/>
        <v>27.800828933715799</v>
      </c>
      <c r="AH81" s="3" t="str">
        <f t="shared" si="34"/>
        <v/>
      </c>
      <c r="AI81" s="3" t="str">
        <f t="shared" si="34"/>
        <v/>
      </c>
      <c r="AJ81" s="3" t="str">
        <f t="shared" si="34"/>
        <v/>
      </c>
      <c r="AK81" s="3" t="str">
        <f t="shared" si="34"/>
        <v/>
      </c>
      <c r="AL81" s="3">
        <f t="shared" si="34"/>
        <v>17</v>
      </c>
      <c r="AM81" s="3" t="str">
        <f t="shared" si="34"/>
        <v/>
      </c>
      <c r="AN81" s="3" t="str">
        <f t="shared" si="34"/>
        <v/>
      </c>
      <c r="AO81" s="3" t="str">
        <f t="shared" si="34"/>
        <v/>
      </c>
      <c r="AP81" s="3" t="str">
        <f t="shared" si="34"/>
        <v/>
      </c>
      <c r="AQ81" s="3" t="str">
        <f t="shared" si="34"/>
        <v/>
      </c>
    </row>
    <row r="82" spans="5:43">
      <c r="E82" t="s">
        <v>441</v>
      </c>
      <c r="F82" t="s">
        <v>59</v>
      </c>
      <c r="G82" s="3" t="str">
        <f t="shared" ref="G82:AQ82" si="35">IF(G47&gt;0,G47,"")</f>
        <v/>
      </c>
      <c r="H82" s="3" t="str">
        <f t="shared" si="35"/>
        <v/>
      </c>
      <c r="I82" s="3" t="str">
        <f t="shared" si="35"/>
        <v/>
      </c>
      <c r="J82" s="3" t="str">
        <f t="shared" si="35"/>
        <v/>
      </c>
      <c r="K82" s="3" t="str">
        <f t="shared" si="35"/>
        <v/>
      </c>
      <c r="L82" s="3">
        <f t="shared" si="35"/>
        <v>24.425664901733398</v>
      </c>
      <c r="M82" s="3" t="str">
        <f t="shared" si="35"/>
        <v/>
      </c>
      <c r="N82" s="3">
        <f t="shared" si="35"/>
        <v>12</v>
      </c>
      <c r="O82" s="3" t="str">
        <f t="shared" si="35"/>
        <v/>
      </c>
      <c r="P82" s="3" t="str">
        <f t="shared" si="35"/>
        <v/>
      </c>
      <c r="Q82" s="3" t="str">
        <f t="shared" si="35"/>
        <v/>
      </c>
      <c r="R82" s="3" t="str">
        <f t="shared" si="35"/>
        <v/>
      </c>
      <c r="S82" s="3" t="str">
        <f t="shared" si="35"/>
        <v/>
      </c>
      <c r="T82" s="3" t="str">
        <f t="shared" si="35"/>
        <v/>
      </c>
      <c r="U82" s="3" t="str">
        <f t="shared" si="35"/>
        <v/>
      </c>
      <c r="V82" s="3" t="str">
        <f t="shared" si="35"/>
        <v/>
      </c>
      <c r="W82" s="3">
        <f t="shared" si="35"/>
        <v>9.6172838211059606</v>
      </c>
      <c r="X82" s="3" t="str">
        <f t="shared" si="35"/>
        <v/>
      </c>
      <c r="Y82" s="3" t="str">
        <f t="shared" si="35"/>
        <v/>
      </c>
      <c r="Z82" s="3" t="str">
        <f t="shared" si="35"/>
        <v/>
      </c>
      <c r="AA82" s="3" t="str">
        <f t="shared" si="35"/>
        <v/>
      </c>
      <c r="AB82" s="3">
        <f t="shared" si="35"/>
        <v>35.676471710205099</v>
      </c>
      <c r="AC82" s="3" t="str">
        <f t="shared" si="35"/>
        <v/>
      </c>
      <c r="AD82" s="3">
        <f t="shared" si="35"/>
        <v>32.8548393249512</v>
      </c>
      <c r="AE82" s="3" t="str">
        <f t="shared" si="35"/>
        <v/>
      </c>
      <c r="AF82" s="3">
        <f t="shared" si="35"/>
        <v>9.9356021881103498</v>
      </c>
      <c r="AG82" s="3">
        <f t="shared" si="35"/>
        <v>27.800828933715799</v>
      </c>
      <c r="AH82" s="3" t="str">
        <f t="shared" si="35"/>
        <v/>
      </c>
      <c r="AI82" s="3" t="str">
        <f t="shared" si="35"/>
        <v/>
      </c>
      <c r="AJ82" s="3" t="str">
        <f t="shared" si="35"/>
        <v/>
      </c>
      <c r="AK82" s="3" t="str">
        <f t="shared" si="35"/>
        <v/>
      </c>
      <c r="AL82" s="3">
        <f t="shared" si="35"/>
        <v>17</v>
      </c>
      <c r="AM82" s="3" t="str">
        <f t="shared" si="35"/>
        <v/>
      </c>
      <c r="AN82" s="3" t="str">
        <f t="shared" si="35"/>
        <v/>
      </c>
      <c r="AO82" s="3" t="str">
        <f t="shared" si="35"/>
        <v/>
      </c>
      <c r="AP82" s="3" t="str">
        <f t="shared" si="35"/>
        <v/>
      </c>
      <c r="AQ82" s="3" t="str">
        <f t="shared" si="35"/>
        <v/>
      </c>
    </row>
    <row r="83" spans="5:43">
      <c r="E83" t="s">
        <v>442</v>
      </c>
      <c r="F83" t="s">
        <v>59</v>
      </c>
      <c r="G83" s="3" t="str">
        <f t="shared" ref="G83:AQ83" si="36">IF(G48&gt;0,G48,"")</f>
        <v/>
      </c>
      <c r="H83" s="3" t="str">
        <f t="shared" si="36"/>
        <v/>
      </c>
      <c r="I83" s="3" t="str">
        <f t="shared" si="36"/>
        <v/>
      </c>
      <c r="J83" s="3" t="str">
        <f t="shared" si="36"/>
        <v/>
      </c>
      <c r="K83" s="3" t="str">
        <f t="shared" si="36"/>
        <v/>
      </c>
      <c r="L83" s="3" t="str">
        <f t="shared" si="36"/>
        <v/>
      </c>
      <c r="M83" s="3" t="str">
        <f t="shared" si="36"/>
        <v/>
      </c>
      <c r="N83" s="3" t="str">
        <f t="shared" si="36"/>
        <v/>
      </c>
      <c r="O83" s="3" t="str">
        <f t="shared" si="36"/>
        <v/>
      </c>
      <c r="P83" s="3" t="str">
        <f t="shared" si="36"/>
        <v/>
      </c>
      <c r="Q83" s="3" t="str">
        <f t="shared" si="36"/>
        <v/>
      </c>
      <c r="R83" s="3" t="str">
        <f t="shared" si="36"/>
        <v/>
      </c>
      <c r="S83" s="3" t="str">
        <f t="shared" si="36"/>
        <v/>
      </c>
      <c r="T83" s="3" t="str">
        <f t="shared" si="36"/>
        <v/>
      </c>
      <c r="U83" s="3" t="str">
        <f t="shared" si="36"/>
        <v/>
      </c>
      <c r="V83" s="3" t="str">
        <f t="shared" si="36"/>
        <v/>
      </c>
      <c r="W83" s="3" t="str">
        <f t="shared" si="36"/>
        <v/>
      </c>
      <c r="X83" s="3" t="str">
        <f t="shared" si="36"/>
        <v/>
      </c>
      <c r="Y83" s="3" t="str">
        <f t="shared" si="36"/>
        <v/>
      </c>
      <c r="Z83" s="3" t="str">
        <f t="shared" si="36"/>
        <v/>
      </c>
      <c r="AA83" s="3">
        <f t="shared" si="36"/>
        <v>12</v>
      </c>
      <c r="AB83" s="3">
        <f t="shared" si="36"/>
        <v>35.676471710205099</v>
      </c>
      <c r="AC83" s="3" t="str">
        <f t="shared" si="36"/>
        <v/>
      </c>
      <c r="AD83" s="3">
        <f t="shared" si="36"/>
        <v>32.8548393249512</v>
      </c>
      <c r="AE83" s="3" t="str">
        <f t="shared" si="36"/>
        <v/>
      </c>
      <c r="AF83" s="3">
        <f t="shared" si="36"/>
        <v>9.9356021881103498</v>
      </c>
      <c r="AG83" s="3">
        <f t="shared" si="36"/>
        <v>27.800828933715799</v>
      </c>
      <c r="AH83" s="3" t="str">
        <f t="shared" si="36"/>
        <v/>
      </c>
      <c r="AI83" s="3" t="str">
        <f t="shared" si="36"/>
        <v/>
      </c>
      <c r="AJ83" s="3" t="str">
        <f t="shared" si="36"/>
        <v/>
      </c>
      <c r="AK83" s="3" t="str">
        <f t="shared" si="36"/>
        <v/>
      </c>
      <c r="AL83" s="3">
        <f t="shared" si="36"/>
        <v>17</v>
      </c>
      <c r="AM83" s="3" t="str">
        <f t="shared" si="36"/>
        <v/>
      </c>
      <c r="AN83" s="3" t="str">
        <f t="shared" si="36"/>
        <v/>
      </c>
      <c r="AO83" s="3" t="str">
        <f t="shared" si="36"/>
        <v/>
      </c>
      <c r="AP83" s="3" t="str">
        <f t="shared" si="36"/>
        <v/>
      </c>
      <c r="AQ83" s="3" t="str">
        <f t="shared" si="36"/>
        <v/>
      </c>
    </row>
    <row r="84" spans="5:43">
      <c r="E84" t="s">
        <v>443</v>
      </c>
      <c r="F84" t="s">
        <v>59</v>
      </c>
      <c r="G84" s="3" t="str">
        <f t="shared" ref="G84:AQ84" si="37">IF(G49&gt;0,G49,"")</f>
        <v/>
      </c>
      <c r="H84" s="3" t="str">
        <f t="shared" si="37"/>
        <v/>
      </c>
      <c r="I84" s="3" t="str">
        <f t="shared" si="37"/>
        <v/>
      </c>
      <c r="J84" s="3" t="str">
        <f t="shared" si="37"/>
        <v/>
      </c>
      <c r="K84" s="3" t="str">
        <f t="shared" si="37"/>
        <v/>
      </c>
      <c r="L84" s="3" t="str">
        <f t="shared" si="37"/>
        <v/>
      </c>
      <c r="M84" s="3" t="str">
        <f t="shared" si="37"/>
        <v/>
      </c>
      <c r="N84" s="3" t="str">
        <f t="shared" si="37"/>
        <v/>
      </c>
      <c r="O84" s="3" t="str">
        <f t="shared" si="37"/>
        <v/>
      </c>
      <c r="P84" s="3" t="str">
        <f t="shared" si="37"/>
        <v/>
      </c>
      <c r="Q84" s="3" t="str">
        <f t="shared" si="37"/>
        <v/>
      </c>
      <c r="R84" s="3" t="str">
        <f t="shared" si="37"/>
        <v/>
      </c>
      <c r="S84" s="3" t="str">
        <f t="shared" si="37"/>
        <v/>
      </c>
      <c r="T84" s="3" t="str">
        <f t="shared" si="37"/>
        <v/>
      </c>
      <c r="U84" s="3" t="str">
        <f t="shared" si="37"/>
        <v/>
      </c>
      <c r="V84" s="3" t="str">
        <f t="shared" si="37"/>
        <v/>
      </c>
      <c r="W84" s="3" t="str">
        <f t="shared" si="37"/>
        <v/>
      </c>
      <c r="X84" s="3" t="str">
        <f t="shared" si="37"/>
        <v/>
      </c>
      <c r="Y84" s="3" t="str">
        <f t="shared" si="37"/>
        <v/>
      </c>
      <c r="Z84" s="3" t="str">
        <f t="shared" si="37"/>
        <v/>
      </c>
      <c r="AA84" s="3">
        <f t="shared" si="37"/>
        <v>12</v>
      </c>
      <c r="AB84" s="3">
        <f t="shared" si="37"/>
        <v>35.676471710205099</v>
      </c>
      <c r="AC84" s="3" t="str">
        <f t="shared" si="37"/>
        <v/>
      </c>
      <c r="AD84" s="3">
        <f t="shared" si="37"/>
        <v>32.8548393249512</v>
      </c>
      <c r="AE84" s="3" t="str">
        <f t="shared" si="37"/>
        <v/>
      </c>
      <c r="AF84" s="3">
        <f t="shared" si="37"/>
        <v>9.9356021881103498</v>
      </c>
      <c r="AG84" s="3">
        <f t="shared" si="37"/>
        <v>27.800828933715799</v>
      </c>
      <c r="AH84" s="3" t="str">
        <f t="shared" si="37"/>
        <v/>
      </c>
      <c r="AI84" s="3" t="str">
        <f t="shared" si="37"/>
        <v/>
      </c>
      <c r="AJ84" s="3" t="str">
        <f t="shared" si="37"/>
        <v/>
      </c>
      <c r="AK84" s="3" t="str">
        <f t="shared" si="37"/>
        <v/>
      </c>
      <c r="AL84" s="3">
        <f t="shared" si="37"/>
        <v>17</v>
      </c>
      <c r="AM84" s="3" t="str">
        <f t="shared" si="37"/>
        <v/>
      </c>
      <c r="AN84" s="3" t="str">
        <f t="shared" si="37"/>
        <v/>
      </c>
      <c r="AO84" s="3" t="str">
        <f t="shared" si="37"/>
        <v/>
      </c>
      <c r="AP84" s="3" t="str">
        <f t="shared" si="37"/>
        <v/>
      </c>
      <c r="AQ84" s="3" t="str">
        <f t="shared" si="37"/>
        <v/>
      </c>
    </row>
    <row r="85" spans="5:43">
      <c r="E85" t="s">
        <v>444</v>
      </c>
      <c r="F85" t="s">
        <v>59</v>
      </c>
      <c r="G85" s="3" t="str">
        <f t="shared" ref="G85:AQ85" si="38">IF(G50&gt;0,G50,"")</f>
        <v/>
      </c>
      <c r="H85" s="3" t="str">
        <f t="shared" si="38"/>
        <v/>
      </c>
      <c r="I85" s="3" t="str">
        <f t="shared" si="38"/>
        <v/>
      </c>
      <c r="J85" s="3">
        <f t="shared" si="38"/>
        <v>1.60651648044586</v>
      </c>
      <c r="K85" s="3" t="str">
        <f t="shared" si="38"/>
        <v/>
      </c>
      <c r="L85" s="3" t="str">
        <f t="shared" si="38"/>
        <v/>
      </c>
      <c r="M85" s="3">
        <f t="shared" si="38"/>
        <v>1.4904687404632599</v>
      </c>
      <c r="N85" s="3" t="str">
        <f t="shared" si="38"/>
        <v/>
      </c>
      <c r="O85" s="3" t="str">
        <f t="shared" si="38"/>
        <v/>
      </c>
      <c r="P85" s="3" t="str">
        <f t="shared" si="38"/>
        <v/>
      </c>
      <c r="Q85" s="3" t="str">
        <f t="shared" si="38"/>
        <v/>
      </c>
      <c r="R85" s="3" t="str">
        <f t="shared" si="38"/>
        <v/>
      </c>
      <c r="S85" s="3" t="str">
        <f t="shared" si="38"/>
        <v/>
      </c>
      <c r="T85" s="3" t="str">
        <f t="shared" si="38"/>
        <v/>
      </c>
      <c r="U85" s="3" t="str">
        <f t="shared" si="38"/>
        <v/>
      </c>
      <c r="V85" s="3" t="str">
        <f t="shared" si="38"/>
        <v/>
      </c>
      <c r="W85" s="3" t="str">
        <f t="shared" si="38"/>
        <v/>
      </c>
      <c r="X85" s="3">
        <f t="shared" si="38"/>
        <v>1.71000003814697</v>
      </c>
      <c r="Y85" s="3" t="str">
        <f t="shared" si="38"/>
        <v/>
      </c>
      <c r="Z85" s="3" t="str">
        <f t="shared" si="38"/>
        <v/>
      </c>
      <c r="AA85" s="3" t="str">
        <f t="shared" si="38"/>
        <v/>
      </c>
      <c r="AB85" s="3" t="str">
        <f t="shared" si="38"/>
        <v/>
      </c>
      <c r="AC85" s="3" t="str">
        <f t="shared" si="38"/>
        <v/>
      </c>
      <c r="AD85" s="3">
        <f t="shared" si="38"/>
        <v>1.33000004291535</v>
      </c>
      <c r="AE85" s="3" t="str">
        <f t="shared" si="38"/>
        <v/>
      </c>
      <c r="AF85" s="3" t="str">
        <f t="shared" si="38"/>
        <v/>
      </c>
      <c r="AG85" s="3" t="str">
        <f t="shared" si="38"/>
        <v/>
      </c>
      <c r="AH85" s="3" t="str">
        <f t="shared" si="38"/>
        <v/>
      </c>
      <c r="AI85" s="3">
        <f t="shared" si="38"/>
        <v>1.45347416400909</v>
      </c>
      <c r="AJ85" s="3" t="str">
        <f t="shared" si="38"/>
        <v/>
      </c>
      <c r="AK85" s="3" t="str">
        <f t="shared" si="38"/>
        <v/>
      </c>
      <c r="AL85" s="3">
        <f t="shared" si="38"/>
        <v>1.5599999427795399</v>
      </c>
      <c r="AM85" s="3" t="str">
        <f t="shared" si="38"/>
        <v/>
      </c>
      <c r="AN85" s="3" t="str">
        <f t="shared" si="38"/>
        <v/>
      </c>
      <c r="AO85" s="3" t="str">
        <f t="shared" si="38"/>
        <v/>
      </c>
      <c r="AP85" s="3" t="str">
        <f t="shared" si="38"/>
        <v/>
      </c>
      <c r="AQ85" s="3" t="str">
        <f t="shared" si="38"/>
        <v/>
      </c>
    </row>
    <row r="86" spans="5:43">
      <c r="E86" t="s">
        <v>445</v>
      </c>
      <c r="F86" t="s">
        <v>59</v>
      </c>
      <c r="G86" s="3" t="str">
        <f t="shared" ref="G86:AQ86" si="39">IF(G51&gt;0,G51,"")</f>
        <v/>
      </c>
      <c r="H86" s="3" t="str">
        <f t="shared" si="39"/>
        <v/>
      </c>
      <c r="I86" s="3" t="str">
        <f t="shared" si="39"/>
        <v/>
      </c>
      <c r="J86" s="3">
        <f t="shared" si="39"/>
        <v>1.60651648044586</v>
      </c>
      <c r="K86" s="3" t="str">
        <f t="shared" si="39"/>
        <v/>
      </c>
      <c r="L86" s="3" t="str">
        <f t="shared" si="39"/>
        <v/>
      </c>
      <c r="M86" s="3">
        <f t="shared" si="39"/>
        <v>1.4904687404632599</v>
      </c>
      <c r="N86" s="3" t="str">
        <f t="shared" si="39"/>
        <v/>
      </c>
      <c r="O86" s="3" t="str">
        <f t="shared" si="39"/>
        <v/>
      </c>
      <c r="P86" s="3" t="str">
        <f t="shared" si="39"/>
        <v/>
      </c>
      <c r="Q86" s="3" t="str">
        <f t="shared" si="39"/>
        <v/>
      </c>
      <c r="R86" s="3" t="str">
        <f t="shared" si="39"/>
        <v/>
      </c>
      <c r="S86" s="3" t="str">
        <f t="shared" si="39"/>
        <v/>
      </c>
      <c r="T86" s="3" t="str">
        <f t="shared" si="39"/>
        <v/>
      </c>
      <c r="U86" s="3" t="str">
        <f t="shared" si="39"/>
        <v/>
      </c>
      <c r="V86" s="3" t="str">
        <f t="shared" si="39"/>
        <v/>
      </c>
      <c r="W86" s="3" t="str">
        <f t="shared" si="39"/>
        <v/>
      </c>
      <c r="X86" s="3">
        <f t="shared" si="39"/>
        <v>1.71000003814697</v>
      </c>
      <c r="Y86" s="3" t="str">
        <f t="shared" si="39"/>
        <v/>
      </c>
      <c r="Z86" s="3" t="str">
        <f t="shared" si="39"/>
        <v/>
      </c>
      <c r="AA86" s="3" t="str">
        <f t="shared" si="39"/>
        <v/>
      </c>
      <c r="AB86" s="3" t="str">
        <f t="shared" si="39"/>
        <v/>
      </c>
      <c r="AC86" s="3" t="str">
        <f t="shared" si="39"/>
        <v/>
      </c>
      <c r="AD86" s="3">
        <f t="shared" si="39"/>
        <v>1.33000004291535</v>
      </c>
      <c r="AE86" s="3" t="str">
        <f t="shared" si="39"/>
        <v/>
      </c>
      <c r="AF86" s="3" t="str">
        <f t="shared" si="39"/>
        <v/>
      </c>
      <c r="AG86" s="3" t="str">
        <f t="shared" si="39"/>
        <v/>
      </c>
      <c r="AH86" s="3" t="str">
        <f t="shared" si="39"/>
        <v/>
      </c>
      <c r="AI86" s="3">
        <f t="shared" si="39"/>
        <v>1.45347416400909</v>
      </c>
      <c r="AJ86" s="3" t="str">
        <f t="shared" si="39"/>
        <v/>
      </c>
      <c r="AK86" s="3" t="str">
        <f t="shared" si="39"/>
        <v/>
      </c>
      <c r="AL86" s="3">
        <f t="shared" si="39"/>
        <v>1.5599999427795399</v>
      </c>
      <c r="AM86" s="3" t="str">
        <f t="shared" si="39"/>
        <v/>
      </c>
      <c r="AN86" s="3" t="str">
        <f t="shared" si="39"/>
        <v/>
      </c>
      <c r="AO86" s="3" t="str">
        <f t="shared" si="39"/>
        <v/>
      </c>
      <c r="AP86" s="3" t="str">
        <f t="shared" si="39"/>
        <v/>
      </c>
      <c r="AQ86" s="3" t="str">
        <f t="shared" si="39"/>
        <v/>
      </c>
    </row>
    <row r="87" spans="5:43">
      <c r="E87" t="s">
        <v>446</v>
      </c>
      <c r="F87" t="s">
        <v>59</v>
      </c>
      <c r="G87" s="3" t="str">
        <f t="shared" ref="G87:AQ87" si="40">IF(G52&gt;0,G52,"")</f>
        <v/>
      </c>
      <c r="H87" s="3" t="str">
        <f t="shared" si="40"/>
        <v/>
      </c>
      <c r="I87" s="3" t="str">
        <f t="shared" si="40"/>
        <v/>
      </c>
      <c r="J87" s="3">
        <f t="shared" si="40"/>
        <v>1.60651648044586</v>
      </c>
      <c r="K87" s="3" t="str">
        <f t="shared" si="40"/>
        <v/>
      </c>
      <c r="L87" s="3" t="str">
        <f t="shared" si="40"/>
        <v/>
      </c>
      <c r="M87" s="3">
        <f t="shared" si="40"/>
        <v>1.4904687404632599</v>
      </c>
      <c r="N87" s="3" t="str">
        <f t="shared" si="40"/>
        <v/>
      </c>
      <c r="O87" s="3" t="str">
        <f t="shared" si="40"/>
        <v/>
      </c>
      <c r="P87" s="3" t="str">
        <f t="shared" si="40"/>
        <v/>
      </c>
      <c r="Q87" s="3" t="str">
        <f t="shared" si="40"/>
        <v/>
      </c>
      <c r="R87" s="3" t="str">
        <f t="shared" si="40"/>
        <v/>
      </c>
      <c r="S87" s="3" t="str">
        <f t="shared" si="40"/>
        <v/>
      </c>
      <c r="T87" s="3" t="str">
        <f t="shared" si="40"/>
        <v/>
      </c>
      <c r="U87" s="3" t="str">
        <f t="shared" si="40"/>
        <v/>
      </c>
      <c r="V87" s="3" t="str">
        <f t="shared" si="40"/>
        <v/>
      </c>
      <c r="W87" s="3" t="str">
        <f t="shared" si="40"/>
        <v/>
      </c>
      <c r="X87" s="3">
        <f t="shared" si="40"/>
        <v>1.71000003814697</v>
      </c>
      <c r="Y87" s="3" t="str">
        <f t="shared" si="40"/>
        <v/>
      </c>
      <c r="Z87" s="3" t="str">
        <f t="shared" si="40"/>
        <v/>
      </c>
      <c r="AA87" s="3" t="str">
        <f t="shared" si="40"/>
        <v/>
      </c>
      <c r="AB87" s="3" t="str">
        <f t="shared" si="40"/>
        <v/>
      </c>
      <c r="AC87" s="3" t="str">
        <f t="shared" si="40"/>
        <v/>
      </c>
      <c r="AD87" s="3">
        <f t="shared" si="40"/>
        <v>1.33000004291535</v>
      </c>
      <c r="AE87" s="3" t="str">
        <f t="shared" si="40"/>
        <v/>
      </c>
      <c r="AF87" s="3" t="str">
        <f t="shared" si="40"/>
        <v/>
      </c>
      <c r="AG87" s="3" t="str">
        <f t="shared" si="40"/>
        <v/>
      </c>
      <c r="AH87" s="3" t="str">
        <f t="shared" si="40"/>
        <v/>
      </c>
      <c r="AI87" s="3">
        <f t="shared" si="40"/>
        <v>1.45347416400909</v>
      </c>
      <c r="AJ87" s="3" t="str">
        <f t="shared" si="40"/>
        <v/>
      </c>
      <c r="AK87" s="3" t="str">
        <f t="shared" si="40"/>
        <v/>
      </c>
      <c r="AL87" s="3">
        <f t="shared" si="40"/>
        <v>1.5599999427795399</v>
      </c>
      <c r="AM87" s="3" t="str">
        <f t="shared" si="40"/>
        <v/>
      </c>
      <c r="AN87" s="3" t="str">
        <f t="shared" si="40"/>
        <v/>
      </c>
      <c r="AO87" s="3" t="str">
        <f t="shared" si="40"/>
        <v/>
      </c>
      <c r="AP87" s="3" t="str">
        <f t="shared" si="40"/>
        <v/>
      </c>
      <c r="AQ87" s="3" t="str">
        <f t="shared" si="40"/>
        <v/>
      </c>
    </row>
    <row r="88" spans="5:43">
      <c r="E88" t="s">
        <v>447</v>
      </c>
      <c r="F88" t="s">
        <v>59</v>
      </c>
      <c r="G88" s="3" t="str">
        <f t="shared" ref="G88:AQ88" si="41">IF(G53&gt;0,G53,"")</f>
        <v/>
      </c>
      <c r="H88" s="3" t="str">
        <f t="shared" si="41"/>
        <v/>
      </c>
      <c r="I88" s="3" t="str">
        <f t="shared" si="41"/>
        <v/>
      </c>
      <c r="J88" s="3">
        <f t="shared" si="41"/>
        <v>1.60651648044586</v>
      </c>
      <c r="K88" s="3" t="str">
        <f t="shared" si="41"/>
        <v/>
      </c>
      <c r="L88" s="3" t="str">
        <f t="shared" si="41"/>
        <v/>
      </c>
      <c r="M88" s="3">
        <f t="shared" si="41"/>
        <v>1.4904687404632599</v>
      </c>
      <c r="N88" s="3" t="str">
        <f t="shared" si="41"/>
        <v/>
      </c>
      <c r="O88" s="3" t="str">
        <f t="shared" si="41"/>
        <v/>
      </c>
      <c r="P88" s="3" t="str">
        <f t="shared" si="41"/>
        <v/>
      </c>
      <c r="Q88" s="3" t="str">
        <f t="shared" si="41"/>
        <v/>
      </c>
      <c r="R88" s="3" t="str">
        <f t="shared" si="41"/>
        <v/>
      </c>
      <c r="S88" s="3" t="str">
        <f t="shared" si="41"/>
        <v/>
      </c>
      <c r="T88" s="3" t="str">
        <f t="shared" si="41"/>
        <v/>
      </c>
      <c r="U88" s="3" t="str">
        <f t="shared" si="41"/>
        <v/>
      </c>
      <c r="V88" s="3" t="str">
        <f t="shared" si="41"/>
        <v/>
      </c>
      <c r="W88" s="3" t="str">
        <f t="shared" si="41"/>
        <v/>
      </c>
      <c r="X88" s="3">
        <f t="shared" si="41"/>
        <v>1.71000003814697</v>
      </c>
      <c r="Y88" s="3" t="str">
        <f t="shared" si="41"/>
        <v/>
      </c>
      <c r="Z88" s="3" t="str">
        <f t="shared" si="41"/>
        <v/>
      </c>
      <c r="AA88" s="3" t="str">
        <f t="shared" si="41"/>
        <v/>
      </c>
      <c r="AB88" s="3" t="str">
        <f t="shared" si="41"/>
        <v/>
      </c>
      <c r="AC88" s="3" t="str">
        <f t="shared" si="41"/>
        <v/>
      </c>
      <c r="AD88" s="3">
        <f t="shared" si="41"/>
        <v>1.33000004291535</v>
      </c>
      <c r="AE88" s="3" t="str">
        <f t="shared" si="41"/>
        <v/>
      </c>
      <c r="AF88" s="3" t="str">
        <f t="shared" si="41"/>
        <v/>
      </c>
      <c r="AG88" s="3" t="str">
        <f t="shared" si="41"/>
        <v/>
      </c>
      <c r="AH88" s="3" t="str">
        <f t="shared" si="41"/>
        <v/>
      </c>
      <c r="AI88" s="3">
        <f t="shared" si="41"/>
        <v>1.45347416400909</v>
      </c>
      <c r="AJ88" s="3" t="str">
        <f t="shared" si="41"/>
        <v/>
      </c>
      <c r="AK88" s="3" t="str">
        <f t="shared" si="41"/>
        <v/>
      </c>
      <c r="AL88" s="3">
        <f t="shared" si="41"/>
        <v>1.5599999427795399</v>
      </c>
      <c r="AM88" s="3" t="str">
        <f t="shared" si="41"/>
        <v/>
      </c>
      <c r="AN88" s="3" t="str">
        <f t="shared" si="41"/>
        <v/>
      </c>
      <c r="AO88" s="3" t="str">
        <f t="shared" si="41"/>
        <v/>
      </c>
      <c r="AP88" s="3" t="str">
        <f t="shared" si="41"/>
        <v/>
      </c>
      <c r="AQ88" s="3" t="str">
        <f t="shared" si="41"/>
        <v/>
      </c>
    </row>
    <row r="89" spans="5:43">
      <c r="E89" t="s">
        <v>448</v>
      </c>
      <c r="F89" t="s">
        <v>59</v>
      </c>
      <c r="G89" s="3">
        <f t="shared" ref="G89:AQ89" si="42">IF(G54&gt;0,G54,"")</f>
        <v>1.1799999475479099</v>
      </c>
      <c r="H89" s="3">
        <f t="shared" si="42"/>
        <v>1.51028192043304</v>
      </c>
      <c r="I89" s="3">
        <f t="shared" si="42"/>
        <v>1.5599999427795399</v>
      </c>
      <c r="J89" s="3">
        <f t="shared" si="42"/>
        <v>1.60651648044586</v>
      </c>
      <c r="K89" s="3">
        <f t="shared" si="42"/>
        <v>1.4644458293914799</v>
      </c>
      <c r="L89" s="3">
        <f t="shared" si="42"/>
        <v>1.37999999523163</v>
      </c>
      <c r="M89" s="3">
        <f t="shared" si="42"/>
        <v>1.4904687404632599</v>
      </c>
      <c r="N89" s="3">
        <f t="shared" si="42"/>
        <v>1.5599999427795399</v>
      </c>
      <c r="O89" s="3">
        <f t="shared" si="42"/>
        <v>1.45000004768372</v>
      </c>
      <c r="P89" s="3">
        <f t="shared" si="42"/>
        <v>1.7400000095367401</v>
      </c>
      <c r="Q89" s="3">
        <f t="shared" si="42"/>
        <v>1.4000432491302499</v>
      </c>
      <c r="R89" s="3">
        <f t="shared" si="42"/>
        <v>1.82858443260193</v>
      </c>
      <c r="S89" s="3">
        <f t="shared" si="42"/>
        <v>1.4975107908248899</v>
      </c>
      <c r="T89" s="3">
        <f t="shared" si="42"/>
        <v>1.38246369361877</v>
      </c>
      <c r="U89" s="3">
        <f t="shared" si="42"/>
        <v>1.8400000333786</v>
      </c>
      <c r="V89" s="3">
        <f t="shared" si="42"/>
        <v>1.4975107908248899</v>
      </c>
      <c r="W89" s="3">
        <f t="shared" si="42"/>
        <v>2.0627906322479301</v>
      </c>
      <c r="X89" s="3">
        <f t="shared" si="42"/>
        <v>1.71000003814697</v>
      </c>
      <c r="Y89" s="3">
        <f t="shared" si="42"/>
        <v>1.9999866485595701</v>
      </c>
      <c r="Z89" s="3">
        <f t="shared" si="42"/>
        <v>1.51028192043304</v>
      </c>
      <c r="AA89" s="3">
        <f t="shared" si="42"/>
        <v>1.43300044536591</v>
      </c>
      <c r="AB89" s="3">
        <f t="shared" si="42"/>
        <v>1.5599999427795399</v>
      </c>
      <c r="AC89" s="3">
        <f t="shared" si="42"/>
        <v>1.51028192043304</v>
      </c>
      <c r="AD89" s="3">
        <f t="shared" si="42"/>
        <v>1.33000004291534</v>
      </c>
      <c r="AE89" s="3">
        <f t="shared" si="42"/>
        <v>1.70000004768371</v>
      </c>
      <c r="AF89" s="3">
        <f t="shared" si="42"/>
        <v>1.9665447473526001</v>
      </c>
      <c r="AG89" s="3">
        <f t="shared" si="42"/>
        <v>1.4975107908248899</v>
      </c>
      <c r="AH89" s="3">
        <f t="shared" si="42"/>
        <v>1.9828243255615201</v>
      </c>
      <c r="AI89" s="3">
        <f t="shared" si="42"/>
        <v>1.4534741640091</v>
      </c>
      <c r="AJ89" s="3">
        <f t="shared" si="42"/>
        <v>1.63986444473267</v>
      </c>
      <c r="AK89" s="3">
        <f t="shared" si="42"/>
        <v>1.95000004768371</v>
      </c>
      <c r="AL89" s="3">
        <f t="shared" si="42"/>
        <v>1.5599999427795399</v>
      </c>
      <c r="AM89" s="3">
        <f t="shared" si="42"/>
        <v>1.4975107908248899</v>
      </c>
      <c r="AN89" s="3">
        <f t="shared" si="42"/>
        <v>1.38246369361877</v>
      </c>
      <c r="AO89" s="3">
        <f t="shared" si="42"/>
        <v>1.4975107908248899</v>
      </c>
      <c r="AP89" s="3">
        <f t="shared" si="42"/>
        <v>1.38246369361877</v>
      </c>
      <c r="AQ89" s="3">
        <f t="shared" si="42"/>
        <v>1.38246369361877</v>
      </c>
    </row>
    <row r="90" spans="5:43">
      <c r="E90" t="s">
        <v>449</v>
      </c>
      <c r="F90" t="s">
        <v>59</v>
      </c>
      <c r="G90" s="3">
        <f t="shared" ref="G90:AQ90" si="43">IF(G55&gt;0,G55,"")</f>
        <v>1.1799999475479099</v>
      </c>
      <c r="H90" s="3">
        <f t="shared" si="43"/>
        <v>1.51028192043304</v>
      </c>
      <c r="I90" s="3">
        <f t="shared" si="43"/>
        <v>1.5599999427795399</v>
      </c>
      <c r="J90" s="3">
        <f t="shared" si="43"/>
        <v>1.60651648044586</v>
      </c>
      <c r="K90" s="3">
        <f t="shared" si="43"/>
        <v>1.4644458293914799</v>
      </c>
      <c r="L90" s="3">
        <f t="shared" si="43"/>
        <v>1.37999999523163</v>
      </c>
      <c r="M90" s="3">
        <f t="shared" si="43"/>
        <v>1.4904687404632599</v>
      </c>
      <c r="N90" s="3">
        <f t="shared" si="43"/>
        <v>1.5599999427795399</v>
      </c>
      <c r="O90" s="3">
        <f t="shared" si="43"/>
        <v>1.45000004768372</v>
      </c>
      <c r="P90" s="3">
        <f t="shared" si="43"/>
        <v>1.7400000095367401</v>
      </c>
      <c r="Q90" s="3">
        <f t="shared" si="43"/>
        <v>1.4000432491302499</v>
      </c>
      <c r="R90" s="3">
        <f t="shared" si="43"/>
        <v>1.82858443260193</v>
      </c>
      <c r="S90" s="3">
        <f t="shared" si="43"/>
        <v>1.4975107908248899</v>
      </c>
      <c r="T90" s="3">
        <f t="shared" si="43"/>
        <v>1.38246369361877</v>
      </c>
      <c r="U90" s="3">
        <f t="shared" si="43"/>
        <v>1.8400000333786</v>
      </c>
      <c r="V90" s="3">
        <f t="shared" si="43"/>
        <v>1.4975107908248899</v>
      </c>
      <c r="W90" s="3">
        <f t="shared" si="43"/>
        <v>2.0627906322479301</v>
      </c>
      <c r="X90" s="3">
        <f t="shared" si="43"/>
        <v>1.71000003814697</v>
      </c>
      <c r="Y90" s="3">
        <f t="shared" si="43"/>
        <v>1.9999866485595701</v>
      </c>
      <c r="Z90" s="3">
        <f t="shared" si="43"/>
        <v>1.51028192043304</v>
      </c>
      <c r="AA90" s="3">
        <f t="shared" si="43"/>
        <v>1.43300044536591</v>
      </c>
      <c r="AB90" s="3">
        <f t="shared" si="43"/>
        <v>1.5599999427795399</v>
      </c>
      <c r="AC90" s="3">
        <f t="shared" si="43"/>
        <v>1.51028192043304</v>
      </c>
      <c r="AD90" s="3">
        <f t="shared" si="43"/>
        <v>1.33000004291534</v>
      </c>
      <c r="AE90" s="3">
        <f t="shared" si="43"/>
        <v>1.70000004768371</v>
      </c>
      <c r="AF90" s="3">
        <f t="shared" si="43"/>
        <v>1.9665447473526001</v>
      </c>
      <c r="AG90" s="3">
        <f t="shared" si="43"/>
        <v>1.4975107908248899</v>
      </c>
      <c r="AH90" s="3">
        <f t="shared" si="43"/>
        <v>1.9828243255615201</v>
      </c>
      <c r="AI90" s="3">
        <f t="shared" si="43"/>
        <v>1.4534741640091</v>
      </c>
      <c r="AJ90" s="3">
        <f t="shared" si="43"/>
        <v>1.63986444473267</v>
      </c>
      <c r="AK90" s="3">
        <f t="shared" si="43"/>
        <v>1.95000004768371</v>
      </c>
      <c r="AL90" s="3">
        <f t="shared" si="43"/>
        <v>1.5599999427795399</v>
      </c>
      <c r="AM90" s="3">
        <f t="shared" si="43"/>
        <v>1.4975107908248899</v>
      </c>
      <c r="AN90" s="3">
        <f t="shared" si="43"/>
        <v>1.38246369361877</v>
      </c>
      <c r="AO90" s="3">
        <f t="shared" si="43"/>
        <v>1.4975107908248899</v>
      </c>
      <c r="AP90" s="3">
        <f t="shared" si="43"/>
        <v>1.38246369361877</v>
      </c>
      <c r="AQ90" s="3">
        <f t="shared" si="43"/>
        <v>1.38246369361877</v>
      </c>
    </row>
    <row r="91" spans="5:43">
      <c r="E91" t="s">
        <v>450</v>
      </c>
      <c r="F91" t="s">
        <v>59</v>
      </c>
      <c r="G91" s="3">
        <f t="shared" ref="G91:AQ91" si="44">IF(G56&gt;0,G56,"")</f>
        <v>1.1799999475479099</v>
      </c>
      <c r="H91" s="3">
        <f t="shared" si="44"/>
        <v>1.51028192043304</v>
      </c>
      <c r="I91" s="3">
        <f t="shared" si="44"/>
        <v>1.5599999427795399</v>
      </c>
      <c r="J91" s="3">
        <f t="shared" si="44"/>
        <v>1.60651648044586</v>
      </c>
      <c r="K91" s="3">
        <f t="shared" si="44"/>
        <v>1.4644458293914799</v>
      </c>
      <c r="L91" s="3">
        <f t="shared" si="44"/>
        <v>1.37999999523163</v>
      </c>
      <c r="M91" s="3">
        <f t="shared" si="44"/>
        <v>1.4904687404632599</v>
      </c>
      <c r="N91" s="3">
        <f t="shared" si="44"/>
        <v>1.5599999427795399</v>
      </c>
      <c r="O91" s="3">
        <f t="shared" si="44"/>
        <v>1.45000004768372</v>
      </c>
      <c r="P91" s="3">
        <f t="shared" si="44"/>
        <v>1.7400000095367401</v>
      </c>
      <c r="Q91" s="3">
        <f t="shared" si="44"/>
        <v>1.4000432491302499</v>
      </c>
      <c r="R91" s="3">
        <f t="shared" si="44"/>
        <v>1.82858443260193</v>
      </c>
      <c r="S91" s="3">
        <f t="shared" si="44"/>
        <v>1.4975107908248899</v>
      </c>
      <c r="T91" s="3">
        <f t="shared" si="44"/>
        <v>1.38246369361877</v>
      </c>
      <c r="U91" s="3">
        <f t="shared" si="44"/>
        <v>1.8400000333786</v>
      </c>
      <c r="V91" s="3">
        <f t="shared" si="44"/>
        <v>1.4975107908248899</v>
      </c>
      <c r="W91" s="3">
        <f t="shared" si="44"/>
        <v>2.0627906322479301</v>
      </c>
      <c r="X91" s="3">
        <f t="shared" si="44"/>
        <v>1.71000003814697</v>
      </c>
      <c r="Y91" s="3">
        <f t="shared" si="44"/>
        <v>1.9999866485595701</v>
      </c>
      <c r="Z91" s="3">
        <f t="shared" si="44"/>
        <v>1.51028192043304</v>
      </c>
      <c r="AA91" s="3">
        <f t="shared" si="44"/>
        <v>1.43300044536591</v>
      </c>
      <c r="AB91" s="3">
        <f t="shared" si="44"/>
        <v>1.5599999427795399</v>
      </c>
      <c r="AC91" s="3">
        <f t="shared" si="44"/>
        <v>1.51028192043304</v>
      </c>
      <c r="AD91" s="3">
        <f t="shared" si="44"/>
        <v>1.33000004291534</v>
      </c>
      <c r="AE91" s="3">
        <f t="shared" si="44"/>
        <v>1.70000004768371</v>
      </c>
      <c r="AF91" s="3">
        <f t="shared" si="44"/>
        <v>1.9665447473526001</v>
      </c>
      <c r="AG91" s="3">
        <f t="shared" si="44"/>
        <v>1.4975107908248899</v>
      </c>
      <c r="AH91" s="3">
        <f t="shared" si="44"/>
        <v>1.9828243255615201</v>
      </c>
      <c r="AI91" s="3">
        <f t="shared" si="44"/>
        <v>1.4534741640091</v>
      </c>
      <c r="AJ91" s="3">
        <f t="shared" si="44"/>
        <v>1.63986444473267</v>
      </c>
      <c r="AK91" s="3">
        <f t="shared" si="44"/>
        <v>1.95000004768371</v>
      </c>
      <c r="AL91" s="3">
        <f t="shared" si="44"/>
        <v>1.5599999427795399</v>
      </c>
      <c r="AM91" s="3">
        <f t="shared" si="44"/>
        <v>1.4975107908248899</v>
      </c>
      <c r="AN91" s="3">
        <f t="shared" si="44"/>
        <v>1.38246369361877</v>
      </c>
      <c r="AO91" s="3">
        <f t="shared" si="44"/>
        <v>1.4975107908248899</v>
      </c>
      <c r="AP91" s="3">
        <f t="shared" si="44"/>
        <v>1.38246369361877</v>
      </c>
      <c r="AQ91" s="3">
        <f t="shared" si="44"/>
        <v>1.38246369361877</v>
      </c>
    </row>
    <row r="92" spans="5:43">
      <c r="E92" t="s">
        <v>451</v>
      </c>
      <c r="F92" t="s">
        <v>59</v>
      </c>
      <c r="G92" s="3">
        <f t="shared" ref="G92:AQ92" si="45">IF(G57&gt;0,G57,"")</f>
        <v>1.1799999475479099</v>
      </c>
      <c r="H92" s="3">
        <f t="shared" si="45"/>
        <v>1.51028192043304</v>
      </c>
      <c r="I92" s="3">
        <f t="shared" si="45"/>
        <v>1.5599999427795399</v>
      </c>
      <c r="J92" s="3">
        <f t="shared" si="45"/>
        <v>1.60651648044586</v>
      </c>
      <c r="K92" s="3">
        <f t="shared" si="45"/>
        <v>1.4644458293914799</v>
      </c>
      <c r="L92" s="3">
        <f t="shared" si="45"/>
        <v>1.37999999523163</v>
      </c>
      <c r="M92" s="3">
        <f t="shared" si="45"/>
        <v>1.4904687404632599</v>
      </c>
      <c r="N92" s="3">
        <f t="shared" si="45"/>
        <v>1.5599999427795399</v>
      </c>
      <c r="O92" s="3">
        <f t="shared" si="45"/>
        <v>1.45000004768372</v>
      </c>
      <c r="P92" s="3">
        <f t="shared" si="45"/>
        <v>1.7400000095367401</v>
      </c>
      <c r="Q92" s="3">
        <f t="shared" si="45"/>
        <v>1.4000432491302499</v>
      </c>
      <c r="R92" s="3">
        <f t="shared" si="45"/>
        <v>1.82858443260193</v>
      </c>
      <c r="S92" s="3">
        <f t="shared" si="45"/>
        <v>1.4975107908248899</v>
      </c>
      <c r="T92" s="3">
        <f t="shared" si="45"/>
        <v>1.38246369361877</v>
      </c>
      <c r="U92" s="3">
        <f t="shared" si="45"/>
        <v>1.8400000333786</v>
      </c>
      <c r="V92" s="3">
        <f t="shared" si="45"/>
        <v>1.4975107908248899</v>
      </c>
      <c r="W92" s="3">
        <f t="shared" si="45"/>
        <v>2.0627906322479301</v>
      </c>
      <c r="X92" s="3">
        <f t="shared" si="45"/>
        <v>1.71000003814697</v>
      </c>
      <c r="Y92" s="3">
        <f t="shared" si="45"/>
        <v>1.9999866485595701</v>
      </c>
      <c r="Z92" s="3">
        <f t="shared" si="45"/>
        <v>1.51028192043304</v>
      </c>
      <c r="AA92" s="3">
        <f t="shared" si="45"/>
        <v>1.43300044536591</v>
      </c>
      <c r="AB92" s="3">
        <f t="shared" si="45"/>
        <v>1.5599999427795399</v>
      </c>
      <c r="AC92" s="3">
        <f t="shared" si="45"/>
        <v>1.51028192043304</v>
      </c>
      <c r="AD92" s="3">
        <f t="shared" si="45"/>
        <v>1.33000004291534</v>
      </c>
      <c r="AE92" s="3">
        <f t="shared" si="45"/>
        <v>1.70000004768371</v>
      </c>
      <c r="AF92" s="3">
        <f t="shared" si="45"/>
        <v>1.9665447473526001</v>
      </c>
      <c r="AG92" s="3">
        <f t="shared" si="45"/>
        <v>1.4975107908248899</v>
      </c>
      <c r="AH92" s="3">
        <f t="shared" si="45"/>
        <v>1.9828243255615201</v>
      </c>
      <c r="AI92" s="3">
        <f t="shared" si="45"/>
        <v>1.4534741640091</v>
      </c>
      <c r="AJ92" s="3">
        <f t="shared" si="45"/>
        <v>1.63986444473267</v>
      </c>
      <c r="AK92" s="3">
        <f t="shared" si="45"/>
        <v>1.95000004768371</v>
      </c>
      <c r="AL92" s="3">
        <f t="shared" si="45"/>
        <v>1.5599999427795399</v>
      </c>
      <c r="AM92" s="3">
        <f t="shared" si="45"/>
        <v>1.4975107908248899</v>
      </c>
      <c r="AN92" s="3">
        <f t="shared" si="45"/>
        <v>1.38246369361877</v>
      </c>
      <c r="AO92" s="3">
        <f t="shared" si="45"/>
        <v>1.4975107908248899</v>
      </c>
      <c r="AP92" s="3">
        <f t="shared" si="45"/>
        <v>1.38246369361877</v>
      </c>
      <c r="AQ92" s="3">
        <f t="shared" si="45"/>
        <v>1.38246369361877</v>
      </c>
    </row>
    <row r="93" spans="5:43">
      <c r="E93" t="s">
        <v>452</v>
      </c>
      <c r="F93" t="s">
        <v>59</v>
      </c>
      <c r="G93" s="3" t="str">
        <f t="shared" ref="G93:AQ93" si="46">IF(G58&gt;0,G58,"")</f>
        <v/>
      </c>
      <c r="H93" s="3" t="str">
        <f t="shared" si="46"/>
        <v/>
      </c>
      <c r="I93" s="3" t="str">
        <f t="shared" si="46"/>
        <v/>
      </c>
      <c r="J93" s="3">
        <f t="shared" si="46"/>
        <v>1.60651648044586</v>
      </c>
      <c r="K93" s="3" t="str">
        <f t="shared" si="46"/>
        <v/>
      </c>
      <c r="L93" s="3" t="str">
        <f t="shared" si="46"/>
        <v/>
      </c>
      <c r="M93" s="3" t="str">
        <f t="shared" si="46"/>
        <v/>
      </c>
      <c r="N93" s="3" t="str">
        <f t="shared" si="46"/>
        <v/>
      </c>
      <c r="O93" s="3" t="str">
        <f t="shared" si="46"/>
        <v/>
      </c>
      <c r="P93" s="3" t="str">
        <f t="shared" si="46"/>
        <v/>
      </c>
      <c r="Q93" s="3" t="str">
        <f t="shared" si="46"/>
        <v/>
      </c>
      <c r="R93" s="3" t="str">
        <f t="shared" si="46"/>
        <v/>
      </c>
      <c r="S93" s="3" t="str">
        <f t="shared" si="46"/>
        <v/>
      </c>
      <c r="T93" s="3" t="str">
        <f t="shared" si="46"/>
        <v/>
      </c>
      <c r="U93" s="3" t="str">
        <f t="shared" si="46"/>
        <v/>
      </c>
      <c r="V93" s="3" t="str">
        <f t="shared" si="46"/>
        <v/>
      </c>
      <c r="W93" s="3" t="str">
        <f t="shared" si="46"/>
        <v/>
      </c>
      <c r="X93" s="3" t="str">
        <f t="shared" si="46"/>
        <v/>
      </c>
      <c r="Y93" s="3" t="str">
        <f t="shared" si="46"/>
        <v/>
      </c>
      <c r="Z93" s="3" t="str">
        <f t="shared" si="46"/>
        <v/>
      </c>
      <c r="AA93" s="3" t="str">
        <f t="shared" si="46"/>
        <v/>
      </c>
      <c r="AB93" s="3" t="str">
        <f t="shared" si="46"/>
        <v/>
      </c>
      <c r="AC93" s="3" t="str">
        <f t="shared" si="46"/>
        <v/>
      </c>
      <c r="AD93" s="3" t="str">
        <f t="shared" si="46"/>
        <v/>
      </c>
      <c r="AE93" s="3" t="str">
        <f t="shared" si="46"/>
        <v/>
      </c>
      <c r="AF93" s="3" t="str">
        <f t="shared" si="46"/>
        <v/>
      </c>
      <c r="AG93" s="3" t="str">
        <f t="shared" si="46"/>
        <v/>
      </c>
      <c r="AH93" s="3" t="str">
        <f t="shared" si="46"/>
        <v/>
      </c>
      <c r="AI93" s="3">
        <f t="shared" si="46"/>
        <v>1.45347416400909</v>
      </c>
      <c r="AJ93" s="3" t="str">
        <f t="shared" si="46"/>
        <v/>
      </c>
      <c r="AK93" s="3" t="str">
        <f t="shared" si="46"/>
        <v/>
      </c>
      <c r="AL93" s="3" t="str">
        <f t="shared" si="46"/>
        <v/>
      </c>
      <c r="AM93" s="3" t="str">
        <f t="shared" si="46"/>
        <v/>
      </c>
      <c r="AN93" s="3" t="str">
        <f t="shared" si="46"/>
        <v/>
      </c>
      <c r="AO93" s="3" t="str">
        <f t="shared" si="46"/>
        <v/>
      </c>
      <c r="AP93" s="3" t="str">
        <f t="shared" si="46"/>
        <v/>
      </c>
      <c r="AQ93" s="3" t="str">
        <f t="shared" si="46"/>
        <v/>
      </c>
    </row>
    <row r="94" spans="5:43">
      <c r="E94" t="s">
        <v>453</v>
      </c>
      <c r="F94" t="s">
        <v>59</v>
      </c>
      <c r="G94" s="3" t="str">
        <f t="shared" ref="G94:AQ94" si="47">IF(G59&gt;0,G59,"")</f>
        <v/>
      </c>
      <c r="H94" s="3" t="str">
        <f t="shared" si="47"/>
        <v/>
      </c>
      <c r="I94" s="3" t="str">
        <f t="shared" si="47"/>
        <v/>
      </c>
      <c r="J94" s="3">
        <f t="shared" si="47"/>
        <v>1.60651648044586</v>
      </c>
      <c r="K94" s="3" t="str">
        <f t="shared" si="47"/>
        <v/>
      </c>
      <c r="L94" s="3" t="str">
        <f t="shared" si="47"/>
        <v/>
      </c>
      <c r="M94" s="3" t="str">
        <f t="shared" si="47"/>
        <v/>
      </c>
      <c r="N94" s="3" t="str">
        <f t="shared" si="47"/>
        <v/>
      </c>
      <c r="O94" s="3" t="str">
        <f t="shared" si="47"/>
        <v/>
      </c>
      <c r="P94" s="3" t="str">
        <f t="shared" si="47"/>
        <v/>
      </c>
      <c r="Q94" s="3" t="str">
        <f t="shared" si="47"/>
        <v/>
      </c>
      <c r="R94" s="3" t="str">
        <f t="shared" si="47"/>
        <v/>
      </c>
      <c r="S94" s="3" t="str">
        <f t="shared" si="47"/>
        <v/>
      </c>
      <c r="T94" s="3" t="str">
        <f t="shared" si="47"/>
        <v/>
      </c>
      <c r="U94" s="3" t="str">
        <f t="shared" si="47"/>
        <v/>
      </c>
      <c r="V94" s="3" t="str">
        <f t="shared" si="47"/>
        <v/>
      </c>
      <c r="W94" s="3" t="str">
        <f t="shared" si="47"/>
        <v/>
      </c>
      <c r="X94" s="3" t="str">
        <f t="shared" si="47"/>
        <v/>
      </c>
      <c r="Y94" s="3" t="str">
        <f t="shared" si="47"/>
        <v/>
      </c>
      <c r="Z94" s="3" t="str">
        <f t="shared" si="47"/>
        <v/>
      </c>
      <c r="AA94" s="3" t="str">
        <f t="shared" si="47"/>
        <v/>
      </c>
      <c r="AB94" s="3" t="str">
        <f t="shared" si="47"/>
        <v/>
      </c>
      <c r="AC94" s="3" t="str">
        <f t="shared" si="47"/>
        <v/>
      </c>
      <c r="AD94" s="3" t="str">
        <f t="shared" si="47"/>
        <v/>
      </c>
      <c r="AE94" s="3" t="str">
        <f t="shared" si="47"/>
        <v/>
      </c>
      <c r="AF94" s="3" t="str">
        <f t="shared" si="47"/>
        <v/>
      </c>
      <c r="AG94" s="3" t="str">
        <f t="shared" si="47"/>
        <v/>
      </c>
      <c r="AH94" s="3" t="str">
        <f t="shared" si="47"/>
        <v/>
      </c>
      <c r="AI94" s="3">
        <f t="shared" si="47"/>
        <v>1.45347416400909</v>
      </c>
      <c r="AJ94" s="3" t="str">
        <f t="shared" si="47"/>
        <v/>
      </c>
      <c r="AK94" s="3" t="str">
        <f t="shared" si="47"/>
        <v/>
      </c>
      <c r="AL94" s="3" t="str">
        <f t="shared" si="47"/>
        <v/>
      </c>
      <c r="AM94" s="3" t="str">
        <f t="shared" si="47"/>
        <v/>
      </c>
      <c r="AN94" s="3" t="str">
        <f t="shared" si="47"/>
        <v/>
      </c>
      <c r="AO94" s="3" t="str">
        <f t="shared" si="47"/>
        <v/>
      </c>
      <c r="AP94" s="3" t="str">
        <f t="shared" si="47"/>
        <v/>
      </c>
      <c r="AQ94" s="3" t="str">
        <f t="shared" si="47"/>
        <v/>
      </c>
    </row>
    <row r="95" spans="5:43">
      <c r="E95" t="s">
        <v>454</v>
      </c>
      <c r="F95" t="s">
        <v>59</v>
      </c>
      <c r="G95" s="3" t="str">
        <f t="shared" ref="G95:AQ95" si="48">IF(G60&gt;0,G60,"")</f>
        <v/>
      </c>
      <c r="H95" s="3" t="str">
        <f t="shared" si="48"/>
        <v/>
      </c>
      <c r="I95" s="3" t="str">
        <f t="shared" si="48"/>
        <v/>
      </c>
      <c r="J95" s="3">
        <f t="shared" si="48"/>
        <v>1.60651648044586</v>
      </c>
      <c r="K95" s="3" t="str">
        <f t="shared" si="48"/>
        <v/>
      </c>
      <c r="L95" s="3" t="str">
        <f t="shared" si="48"/>
        <v/>
      </c>
      <c r="M95" s="3" t="str">
        <f t="shared" si="48"/>
        <v/>
      </c>
      <c r="N95" s="3" t="str">
        <f t="shared" si="48"/>
        <v/>
      </c>
      <c r="O95" s="3" t="str">
        <f t="shared" si="48"/>
        <v/>
      </c>
      <c r="P95" s="3" t="str">
        <f t="shared" si="48"/>
        <v/>
      </c>
      <c r="Q95" s="3" t="str">
        <f t="shared" si="48"/>
        <v/>
      </c>
      <c r="R95" s="3" t="str">
        <f t="shared" si="48"/>
        <v/>
      </c>
      <c r="S95" s="3" t="str">
        <f t="shared" si="48"/>
        <v/>
      </c>
      <c r="T95" s="3" t="str">
        <f t="shared" si="48"/>
        <v/>
      </c>
      <c r="U95" s="3" t="str">
        <f t="shared" si="48"/>
        <v/>
      </c>
      <c r="V95" s="3" t="str">
        <f t="shared" si="48"/>
        <v/>
      </c>
      <c r="W95" s="3" t="str">
        <f t="shared" si="48"/>
        <v/>
      </c>
      <c r="X95" s="3" t="str">
        <f t="shared" si="48"/>
        <v/>
      </c>
      <c r="Y95" s="3" t="str">
        <f t="shared" si="48"/>
        <v/>
      </c>
      <c r="Z95" s="3" t="str">
        <f t="shared" si="48"/>
        <v/>
      </c>
      <c r="AA95" s="3" t="str">
        <f t="shared" si="48"/>
        <v/>
      </c>
      <c r="AB95" s="3" t="str">
        <f t="shared" si="48"/>
        <v/>
      </c>
      <c r="AC95" s="3" t="str">
        <f t="shared" si="48"/>
        <v/>
      </c>
      <c r="AD95" s="3" t="str">
        <f t="shared" si="48"/>
        <v/>
      </c>
      <c r="AE95" s="3" t="str">
        <f t="shared" si="48"/>
        <v/>
      </c>
      <c r="AF95" s="3" t="str">
        <f t="shared" si="48"/>
        <v/>
      </c>
      <c r="AG95" s="3" t="str">
        <f t="shared" si="48"/>
        <v/>
      </c>
      <c r="AH95" s="3" t="str">
        <f t="shared" si="48"/>
        <v/>
      </c>
      <c r="AI95" s="3">
        <f t="shared" si="48"/>
        <v>1.45347416400909</v>
      </c>
      <c r="AJ95" s="3" t="str">
        <f t="shared" si="48"/>
        <v/>
      </c>
      <c r="AK95" s="3" t="str">
        <f t="shared" si="48"/>
        <v/>
      </c>
      <c r="AL95" s="3" t="str">
        <f t="shared" si="48"/>
        <v/>
      </c>
      <c r="AM95" s="3" t="str">
        <f t="shared" si="48"/>
        <v/>
      </c>
      <c r="AN95" s="3" t="str">
        <f t="shared" si="48"/>
        <v/>
      </c>
      <c r="AO95" s="3" t="str">
        <f t="shared" si="48"/>
        <v/>
      </c>
      <c r="AP95" s="3" t="str">
        <f t="shared" si="48"/>
        <v/>
      </c>
      <c r="AQ95" s="3" t="str">
        <f t="shared" si="48"/>
        <v/>
      </c>
    </row>
    <row r="96" spans="5:43">
      <c r="E96" t="s">
        <v>455</v>
      </c>
      <c r="F96" t="s">
        <v>59</v>
      </c>
      <c r="G96" s="3" t="str">
        <f t="shared" ref="G96:AQ96" si="49">IF(G61&gt;0,G61,"")</f>
        <v/>
      </c>
      <c r="H96" s="3" t="str">
        <f t="shared" si="49"/>
        <v/>
      </c>
      <c r="I96" s="3" t="str">
        <f t="shared" si="49"/>
        <v/>
      </c>
      <c r="J96" s="3">
        <f t="shared" si="49"/>
        <v>1.60651648044586</v>
      </c>
      <c r="K96" s="3" t="str">
        <f t="shared" si="49"/>
        <v/>
      </c>
      <c r="L96" s="3" t="str">
        <f t="shared" si="49"/>
        <v/>
      </c>
      <c r="M96" s="3" t="str">
        <f t="shared" si="49"/>
        <v/>
      </c>
      <c r="N96" s="3" t="str">
        <f t="shared" si="49"/>
        <v/>
      </c>
      <c r="O96" s="3" t="str">
        <f t="shared" si="49"/>
        <v/>
      </c>
      <c r="P96" s="3" t="str">
        <f t="shared" si="49"/>
        <v/>
      </c>
      <c r="Q96" s="3" t="str">
        <f t="shared" si="49"/>
        <v/>
      </c>
      <c r="R96" s="3" t="str">
        <f t="shared" si="49"/>
        <v/>
      </c>
      <c r="S96" s="3" t="str">
        <f t="shared" si="49"/>
        <v/>
      </c>
      <c r="T96" s="3" t="str">
        <f t="shared" si="49"/>
        <v/>
      </c>
      <c r="U96" s="3" t="str">
        <f t="shared" si="49"/>
        <v/>
      </c>
      <c r="V96" s="3" t="str">
        <f t="shared" si="49"/>
        <v/>
      </c>
      <c r="W96" s="3" t="str">
        <f t="shared" si="49"/>
        <v/>
      </c>
      <c r="X96" s="3" t="str">
        <f t="shared" si="49"/>
        <v/>
      </c>
      <c r="Y96" s="3" t="str">
        <f t="shared" si="49"/>
        <v/>
      </c>
      <c r="Z96" s="3" t="str">
        <f t="shared" si="49"/>
        <v/>
      </c>
      <c r="AA96" s="3" t="str">
        <f t="shared" si="49"/>
        <v/>
      </c>
      <c r="AB96" s="3" t="str">
        <f t="shared" si="49"/>
        <v/>
      </c>
      <c r="AC96" s="3" t="str">
        <f t="shared" si="49"/>
        <v/>
      </c>
      <c r="AD96" s="3" t="str">
        <f t="shared" si="49"/>
        <v/>
      </c>
      <c r="AE96" s="3" t="str">
        <f t="shared" si="49"/>
        <v/>
      </c>
      <c r="AF96" s="3" t="str">
        <f t="shared" si="49"/>
        <v/>
      </c>
      <c r="AG96" s="3" t="str">
        <f t="shared" si="49"/>
        <v/>
      </c>
      <c r="AH96" s="3" t="str">
        <f t="shared" si="49"/>
        <v/>
      </c>
      <c r="AI96" s="3">
        <f t="shared" si="49"/>
        <v>1.45347416400909</v>
      </c>
      <c r="AJ96" s="3" t="str">
        <f t="shared" si="49"/>
        <v/>
      </c>
      <c r="AK96" s="3" t="str">
        <f t="shared" si="49"/>
        <v/>
      </c>
      <c r="AL96" s="3" t="str">
        <f t="shared" si="49"/>
        <v/>
      </c>
      <c r="AM96" s="3" t="str">
        <f t="shared" si="49"/>
        <v/>
      </c>
      <c r="AN96" s="3" t="str">
        <f t="shared" si="49"/>
        <v/>
      </c>
      <c r="AO96" s="3" t="str">
        <f t="shared" si="49"/>
        <v/>
      </c>
      <c r="AP96" s="3" t="str">
        <f t="shared" si="49"/>
        <v/>
      </c>
      <c r="AQ96" s="3" t="str">
        <f t="shared" si="49"/>
        <v/>
      </c>
    </row>
    <row r="97" spans="5:43">
      <c r="E97" t="s">
        <v>456</v>
      </c>
      <c r="F97" t="s">
        <v>59</v>
      </c>
      <c r="G97" s="3">
        <f t="shared" ref="G97:AQ97" si="50">IF(G62&gt;0,G62,"")</f>
        <v>1.1799999475479099</v>
      </c>
      <c r="H97" s="3">
        <f t="shared" si="50"/>
        <v>1.51028192043304</v>
      </c>
      <c r="I97" s="3">
        <f t="shared" si="50"/>
        <v>1.5599999427795399</v>
      </c>
      <c r="J97" s="3">
        <f t="shared" si="50"/>
        <v>1.60651648044586</v>
      </c>
      <c r="K97" s="3">
        <f t="shared" si="50"/>
        <v>1.4644458293914799</v>
      </c>
      <c r="L97" s="3">
        <f t="shared" si="50"/>
        <v>1.37999999523163</v>
      </c>
      <c r="M97" s="3">
        <f t="shared" si="50"/>
        <v>1.4904687404632599</v>
      </c>
      <c r="N97" s="3">
        <f t="shared" si="50"/>
        <v>1.5599999427795399</v>
      </c>
      <c r="O97" s="3">
        <f t="shared" si="50"/>
        <v>1.45000004768372</v>
      </c>
      <c r="P97" s="3">
        <f t="shared" si="50"/>
        <v>1.7400000095367401</v>
      </c>
      <c r="Q97" s="3">
        <f t="shared" si="50"/>
        <v>1.4000432491302499</v>
      </c>
      <c r="R97" s="3">
        <f t="shared" si="50"/>
        <v>1.82858443260193</v>
      </c>
      <c r="S97" s="3">
        <f t="shared" si="50"/>
        <v>1.4975107908248899</v>
      </c>
      <c r="T97" s="3">
        <f t="shared" si="50"/>
        <v>1.38246369361877</v>
      </c>
      <c r="U97" s="3">
        <f t="shared" si="50"/>
        <v>1.8400000333786</v>
      </c>
      <c r="V97" s="3">
        <f t="shared" si="50"/>
        <v>1.4975107908248899</v>
      </c>
      <c r="W97" s="3">
        <f t="shared" si="50"/>
        <v>2.0627906322479301</v>
      </c>
      <c r="X97" s="3">
        <f t="shared" si="50"/>
        <v>1.71000003814697</v>
      </c>
      <c r="Y97" s="3">
        <f t="shared" si="50"/>
        <v>1.9999866485595701</v>
      </c>
      <c r="Z97" s="3">
        <f t="shared" si="50"/>
        <v>1.51028192043305</v>
      </c>
      <c r="AA97" s="3">
        <f t="shared" si="50"/>
        <v>1.4330004453659</v>
      </c>
      <c r="AB97" s="3">
        <f t="shared" si="50"/>
        <v>1.5599999427795399</v>
      </c>
      <c r="AC97" s="3">
        <f t="shared" si="50"/>
        <v>1.51028192043304</v>
      </c>
      <c r="AD97" s="3">
        <f t="shared" si="50"/>
        <v>1.33000004291534</v>
      </c>
      <c r="AE97" s="3">
        <f t="shared" si="50"/>
        <v>1.70000004768372</v>
      </c>
      <c r="AF97" s="3">
        <f t="shared" si="50"/>
        <v>1.9665447473526001</v>
      </c>
      <c r="AG97" s="3">
        <f t="shared" si="50"/>
        <v>1.4975107908248899</v>
      </c>
      <c r="AH97" s="3">
        <f t="shared" si="50"/>
        <v>1.9828243255615201</v>
      </c>
      <c r="AI97" s="3">
        <f t="shared" si="50"/>
        <v>1.45347416400909</v>
      </c>
      <c r="AJ97" s="3">
        <f t="shared" si="50"/>
        <v>1.63986444473267</v>
      </c>
      <c r="AK97" s="3">
        <f t="shared" si="50"/>
        <v>1.95000004768372</v>
      </c>
      <c r="AL97" s="3">
        <f t="shared" si="50"/>
        <v>1.5599999427795399</v>
      </c>
      <c r="AM97" s="3">
        <f t="shared" si="50"/>
        <v>1.4975107908248899</v>
      </c>
      <c r="AN97" s="3">
        <f t="shared" si="50"/>
        <v>1.38246369361877</v>
      </c>
      <c r="AO97" s="3">
        <f t="shared" si="50"/>
        <v>1.4975107908248899</v>
      </c>
      <c r="AP97" s="3">
        <f t="shared" si="50"/>
        <v>1.38246369361877</v>
      </c>
      <c r="AQ97" s="3">
        <f t="shared" si="50"/>
        <v>1.38246369361877</v>
      </c>
    </row>
    <row r="98" spans="5:43">
      <c r="E98" t="s">
        <v>457</v>
      </c>
      <c r="F98" t="s">
        <v>59</v>
      </c>
      <c r="G98" s="3">
        <f t="shared" ref="G98:AQ98" si="51">IF(G63&gt;0,G63,"")</f>
        <v>1.1799999475479099</v>
      </c>
      <c r="H98" s="3">
        <f t="shared" si="51"/>
        <v>1.51028192043304</v>
      </c>
      <c r="I98" s="3">
        <f t="shared" si="51"/>
        <v>1.5599999427795399</v>
      </c>
      <c r="J98" s="3">
        <f t="shared" si="51"/>
        <v>1.60651648044586</v>
      </c>
      <c r="K98" s="3">
        <f t="shared" si="51"/>
        <v>1.4644458293914799</v>
      </c>
      <c r="L98" s="3">
        <f t="shared" si="51"/>
        <v>1.37999999523163</v>
      </c>
      <c r="M98" s="3">
        <f t="shared" si="51"/>
        <v>1.4904687404632599</v>
      </c>
      <c r="N98" s="3">
        <f t="shared" si="51"/>
        <v>1.5599999427795399</v>
      </c>
      <c r="O98" s="3">
        <f t="shared" si="51"/>
        <v>1.45000004768372</v>
      </c>
      <c r="P98" s="3">
        <f t="shared" si="51"/>
        <v>1.7400000095367401</v>
      </c>
      <c r="Q98" s="3">
        <f t="shared" si="51"/>
        <v>1.4000432491302499</v>
      </c>
      <c r="R98" s="3">
        <f t="shared" si="51"/>
        <v>1.82858443260193</v>
      </c>
      <c r="S98" s="3">
        <f t="shared" si="51"/>
        <v>1.4975107908248899</v>
      </c>
      <c r="T98" s="3">
        <f t="shared" si="51"/>
        <v>1.38246369361877</v>
      </c>
      <c r="U98" s="3">
        <f t="shared" si="51"/>
        <v>1.8400000333786</v>
      </c>
      <c r="V98" s="3">
        <f t="shared" si="51"/>
        <v>1.4975107908248899</v>
      </c>
      <c r="W98" s="3">
        <f t="shared" si="51"/>
        <v>2.0627906322479301</v>
      </c>
      <c r="X98" s="3">
        <f t="shared" si="51"/>
        <v>1.71000003814697</v>
      </c>
      <c r="Y98" s="3">
        <f t="shared" si="51"/>
        <v>1.9999866485595701</v>
      </c>
      <c r="Z98" s="3">
        <f t="shared" si="51"/>
        <v>1.51028192043305</v>
      </c>
      <c r="AA98" s="3">
        <f t="shared" si="51"/>
        <v>1.4330004453659</v>
      </c>
      <c r="AB98" s="3">
        <f t="shared" si="51"/>
        <v>1.5599999427795399</v>
      </c>
      <c r="AC98" s="3">
        <f t="shared" si="51"/>
        <v>1.51028192043304</v>
      </c>
      <c r="AD98" s="3">
        <f t="shared" si="51"/>
        <v>1.33000004291534</v>
      </c>
      <c r="AE98" s="3">
        <f t="shared" si="51"/>
        <v>1.70000004768372</v>
      </c>
      <c r="AF98" s="3">
        <f t="shared" si="51"/>
        <v>1.9665447473526001</v>
      </c>
      <c r="AG98" s="3">
        <f t="shared" si="51"/>
        <v>1.4975107908248899</v>
      </c>
      <c r="AH98" s="3">
        <f t="shared" si="51"/>
        <v>1.9828243255615201</v>
      </c>
      <c r="AI98" s="3">
        <f t="shared" si="51"/>
        <v>1.45347416400909</v>
      </c>
      <c r="AJ98" s="3">
        <f t="shared" si="51"/>
        <v>1.63986444473267</v>
      </c>
      <c r="AK98" s="3">
        <f t="shared" si="51"/>
        <v>1.95000004768372</v>
      </c>
      <c r="AL98" s="3">
        <f t="shared" si="51"/>
        <v>1.5599999427795399</v>
      </c>
      <c r="AM98" s="3">
        <f t="shared" si="51"/>
        <v>1.4975107908248899</v>
      </c>
      <c r="AN98" s="3">
        <f t="shared" si="51"/>
        <v>1.38246369361877</v>
      </c>
      <c r="AO98" s="3">
        <f t="shared" si="51"/>
        <v>1.4975107908248899</v>
      </c>
      <c r="AP98" s="3">
        <f t="shared" si="51"/>
        <v>1.38246369361877</v>
      </c>
      <c r="AQ98" s="3">
        <f t="shared" si="51"/>
        <v>1.38246369361877</v>
      </c>
    </row>
    <row r="99" spans="5:43">
      <c r="E99" t="s">
        <v>458</v>
      </c>
      <c r="F99" t="s">
        <v>59</v>
      </c>
      <c r="G99" s="3">
        <f t="shared" ref="G99:AQ99" si="52">IF(G64&gt;0,G64,"")</f>
        <v>1.1799999475479099</v>
      </c>
      <c r="H99" s="3">
        <f t="shared" si="52"/>
        <v>1.51028192043304</v>
      </c>
      <c r="I99" s="3">
        <f t="shared" si="52"/>
        <v>1.5599999427795399</v>
      </c>
      <c r="J99" s="3">
        <f t="shared" si="52"/>
        <v>1.60651648044586</v>
      </c>
      <c r="K99" s="3">
        <f t="shared" si="52"/>
        <v>1.4644458293914799</v>
      </c>
      <c r="L99" s="3">
        <f t="shared" si="52"/>
        <v>1.37999999523163</v>
      </c>
      <c r="M99" s="3">
        <f t="shared" si="52"/>
        <v>1.4904687404632599</v>
      </c>
      <c r="N99" s="3">
        <f t="shared" si="52"/>
        <v>1.5599999427795399</v>
      </c>
      <c r="O99" s="3">
        <f t="shared" si="52"/>
        <v>1.45000004768372</v>
      </c>
      <c r="P99" s="3">
        <f t="shared" si="52"/>
        <v>1.7400000095367401</v>
      </c>
      <c r="Q99" s="3">
        <f t="shared" si="52"/>
        <v>1.4000432491302499</v>
      </c>
      <c r="R99" s="3">
        <f t="shared" si="52"/>
        <v>1.82858443260193</v>
      </c>
      <c r="S99" s="3">
        <f t="shared" si="52"/>
        <v>1.4975107908248899</v>
      </c>
      <c r="T99" s="3">
        <f t="shared" si="52"/>
        <v>1.38246369361877</v>
      </c>
      <c r="U99" s="3">
        <f t="shared" si="52"/>
        <v>1.8400000333786</v>
      </c>
      <c r="V99" s="3">
        <f t="shared" si="52"/>
        <v>1.4975107908248899</v>
      </c>
      <c r="W99" s="3">
        <f t="shared" si="52"/>
        <v>2.0627906322479301</v>
      </c>
      <c r="X99" s="3">
        <f t="shared" si="52"/>
        <v>1.71000003814697</v>
      </c>
      <c r="Y99" s="3">
        <f t="shared" si="52"/>
        <v>1.9999866485595701</v>
      </c>
      <c r="Z99" s="3">
        <f t="shared" si="52"/>
        <v>1.51028192043305</v>
      </c>
      <c r="AA99" s="3">
        <f t="shared" si="52"/>
        <v>1.4330004453659</v>
      </c>
      <c r="AB99" s="3">
        <f t="shared" si="52"/>
        <v>1.5599999427795399</v>
      </c>
      <c r="AC99" s="3">
        <f t="shared" si="52"/>
        <v>1.51028192043304</v>
      </c>
      <c r="AD99" s="3">
        <f t="shared" si="52"/>
        <v>1.33000004291534</v>
      </c>
      <c r="AE99" s="3">
        <f t="shared" si="52"/>
        <v>1.70000004768372</v>
      </c>
      <c r="AF99" s="3">
        <f t="shared" si="52"/>
        <v>1.9665447473526001</v>
      </c>
      <c r="AG99" s="3">
        <f t="shared" si="52"/>
        <v>1.4975107908248899</v>
      </c>
      <c r="AH99" s="3">
        <f t="shared" si="52"/>
        <v>1.9828243255615201</v>
      </c>
      <c r="AI99" s="3">
        <f t="shared" si="52"/>
        <v>1.45347416400909</v>
      </c>
      <c r="AJ99" s="3">
        <f t="shared" si="52"/>
        <v>1.63986444473267</v>
      </c>
      <c r="AK99" s="3">
        <f t="shared" si="52"/>
        <v>1.95000004768372</v>
      </c>
      <c r="AL99" s="3">
        <f t="shared" si="52"/>
        <v>1.5599999427795399</v>
      </c>
      <c r="AM99" s="3">
        <f t="shared" si="52"/>
        <v>1.4975107908248899</v>
      </c>
      <c r="AN99" s="3">
        <f t="shared" si="52"/>
        <v>1.38246369361877</v>
      </c>
      <c r="AO99" s="3">
        <f t="shared" si="52"/>
        <v>1.4975107908248899</v>
      </c>
      <c r="AP99" s="3">
        <f t="shared" si="52"/>
        <v>1.38246369361877</v>
      </c>
      <c r="AQ99" s="3">
        <f t="shared" si="52"/>
        <v>1.38246369361877</v>
      </c>
    </row>
    <row r="100" spans="5:43">
      <c r="E100" t="s">
        <v>459</v>
      </c>
      <c r="F100" t="s">
        <v>59</v>
      </c>
      <c r="G100" s="3">
        <f t="shared" ref="G100:AQ100" si="53">IF(G65&gt;0,G65,"")</f>
        <v>1.1799999475479099</v>
      </c>
      <c r="H100" s="3">
        <f t="shared" si="53"/>
        <v>1.51028192043304</v>
      </c>
      <c r="I100" s="3">
        <f t="shared" si="53"/>
        <v>1.5599999427795399</v>
      </c>
      <c r="J100" s="3">
        <f t="shared" si="53"/>
        <v>1.60651648044586</v>
      </c>
      <c r="K100" s="3">
        <f t="shared" si="53"/>
        <v>1.4644458293914799</v>
      </c>
      <c r="L100" s="3">
        <f t="shared" si="53"/>
        <v>1.37999999523163</v>
      </c>
      <c r="M100" s="3">
        <f t="shared" si="53"/>
        <v>1.4904687404632599</v>
      </c>
      <c r="N100" s="3">
        <f t="shared" si="53"/>
        <v>1.5599999427795399</v>
      </c>
      <c r="O100" s="3">
        <f t="shared" si="53"/>
        <v>1.45000004768372</v>
      </c>
      <c r="P100" s="3">
        <f t="shared" si="53"/>
        <v>1.7400000095367401</v>
      </c>
      <c r="Q100" s="3">
        <f t="shared" si="53"/>
        <v>1.4000432491302499</v>
      </c>
      <c r="R100" s="3">
        <f t="shared" si="53"/>
        <v>1.82858443260193</v>
      </c>
      <c r="S100" s="3">
        <f t="shared" si="53"/>
        <v>1.4975107908248899</v>
      </c>
      <c r="T100" s="3">
        <f t="shared" si="53"/>
        <v>1.38246369361877</v>
      </c>
      <c r="U100" s="3">
        <f t="shared" si="53"/>
        <v>1.8400000333786</v>
      </c>
      <c r="V100" s="3">
        <f t="shared" si="53"/>
        <v>1.4975107908248899</v>
      </c>
      <c r="W100" s="3">
        <f t="shared" si="53"/>
        <v>2.0627906322479301</v>
      </c>
      <c r="X100" s="3">
        <f t="shared" si="53"/>
        <v>1.71000003814697</v>
      </c>
      <c r="Y100" s="3">
        <f t="shared" si="53"/>
        <v>1.9999866485595701</v>
      </c>
      <c r="Z100" s="3">
        <f t="shared" si="53"/>
        <v>1.51028192043305</v>
      </c>
      <c r="AA100" s="3">
        <f t="shared" si="53"/>
        <v>1.4330004453659</v>
      </c>
      <c r="AB100" s="3">
        <f t="shared" si="53"/>
        <v>1.5599999427795399</v>
      </c>
      <c r="AC100" s="3">
        <f t="shared" si="53"/>
        <v>1.51028192043304</v>
      </c>
      <c r="AD100" s="3">
        <f t="shared" si="53"/>
        <v>1.33000004291534</v>
      </c>
      <c r="AE100" s="3">
        <f t="shared" si="53"/>
        <v>1.70000004768372</v>
      </c>
      <c r="AF100" s="3">
        <f t="shared" si="53"/>
        <v>1.9665447473526001</v>
      </c>
      <c r="AG100" s="3">
        <f t="shared" si="53"/>
        <v>1.4975107908248899</v>
      </c>
      <c r="AH100" s="3">
        <f t="shared" si="53"/>
        <v>1.9828243255615201</v>
      </c>
      <c r="AI100" s="3">
        <f t="shared" si="53"/>
        <v>1.45347416400909</v>
      </c>
      <c r="AJ100" s="3">
        <f t="shared" si="53"/>
        <v>1.63986444473267</v>
      </c>
      <c r="AK100" s="3">
        <f t="shared" si="53"/>
        <v>1.95000004768372</v>
      </c>
      <c r="AL100" s="3">
        <f t="shared" si="53"/>
        <v>1.5599999427795399</v>
      </c>
      <c r="AM100" s="3">
        <f t="shared" si="53"/>
        <v>1.4975107908248899</v>
      </c>
      <c r="AN100" s="3">
        <f t="shared" si="53"/>
        <v>1.38246369361877</v>
      </c>
      <c r="AO100" s="3">
        <f t="shared" si="53"/>
        <v>1.4975107908248899</v>
      </c>
      <c r="AP100" s="3">
        <f t="shared" si="53"/>
        <v>1.38246369361877</v>
      </c>
      <c r="AQ100" s="3">
        <f t="shared" si="53"/>
        <v>1.38246369361877</v>
      </c>
    </row>
    <row r="101" spans="5:43">
      <c r="E101" t="s">
        <v>460</v>
      </c>
      <c r="F101" t="s">
        <v>59</v>
      </c>
      <c r="G101" s="3" t="str">
        <f t="shared" ref="G101:AQ101" si="54">IF(G66&gt;0,G66,"")</f>
        <v/>
      </c>
      <c r="H101" s="3">
        <f t="shared" si="54"/>
        <v>1.51028192043305</v>
      </c>
      <c r="I101" s="3">
        <f t="shared" si="54"/>
        <v>1.5599999427795399</v>
      </c>
      <c r="J101" s="3" t="str">
        <f t="shared" si="54"/>
        <v/>
      </c>
      <c r="K101" s="3" t="str">
        <f t="shared" si="54"/>
        <v/>
      </c>
      <c r="L101" s="3" t="str">
        <f t="shared" si="54"/>
        <v/>
      </c>
      <c r="M101" s="3">
        <f t="shared" si="54"/>
        <v>1.4904687404632599</v>
      </c>
      <c r="N101" s="3">
        <f t="shared" si="54"/>
        <v>1.5599999427795399</v>
      </c>
      <c r="O101" s="3" t="str">
        <f t="shared" si="54"/>
        <v/>
      </c>
      <c r="P101" s="3" t="str">
        <f t="shared" si="54"/>
        <v/>
      </c>
      <c r="Q101" s="3" t="str">
        <f t="shared" si="54"/>
        <v/>
      </c>
      <c r="R101" s="3">
        <f t="shared" si="54"/>
        <v>1.82858443260193</v>
      </c>
      <c r="S101" s="3">
        <f t="shared" si="54"/>
        <v>1.4975107908248899</v>
      </c>
      <c r="T101" s="3">
        <f t="shared" si="54"/>
        <v>1.38246369361877</v>
      </c>
      <c r="U101" s="3">
        <f t="shared" si="54"/>
        <v>1.8400000333786</v>
      </c>
      <c r="V101" s="3">
        <f t="shared" si="54"/>
        <v>1.4975107908248899</v>
      </c>
      <c r="W101" s="3" t="str">
        <f t="shared" si="54"/>
        <v/>
      </c>
      <c r="X101" s="3">
        <f t="shared" si="54"/>
        <v>1.71000003814697</v>
      </c>
      <c r="Y101" s="3" t="str">
        <f t="shared" si="54"/>
        <v/>
      </c>
      <c r="Z101" s="3" t="str">
        <f t="shared" si="54"/>
        <v/>
      </c>
      <c r="AA101" s="3">
        <f t="shared" si="54"/>
        <v>1.43300044536591</v>
      </c>
      <c r="AB101" s="3">
        <f t="shared" si="54"/>
        <v>1.5599999427795399</v>
      </c>
      <c r="AC101" s="3" t="str">
        <f t="shared" si="54"/>
        <v/>
      </c>
      <c r="AD101" s="3">
        <f t="shared" si="54"/>
        <v>1.33000004291534</v>
      </c>
      <c r="AE101" s="3" t="str">
        <f t="shared" si="54"/>
        <v/>
      </c>
      <c r="AF101" s="3">
        <f t="shared" si="54"/>
        <v>1.9665447473526001</v>
      </c>
      <c r="AG101" s="3">
        <f t="shared" si="54"/>
        <v>1.4975107908248899</v>
      </c>
      <c r="AH101" s="3">
        <f t="shared" si="54"/>
        <v>1.9828243255615201</v>
      </c>
      <c r="AI101" s="3" t="str">
        <f t="shared" si="54"/>
        <v/>
      </c>
      <c r="AJ101" s="3" t="str">
        <f t="shared" si="54"/>
        <v/>
      </c>
      <c r="AK101" s="3">
        <f t="shared" si="54"/>
        <v>1.95000004768372</v>
      </c>
      <c r="AL101" s="3">
        <f t="shared" si="54"/>
        <v>1.5599999427795399</v>
      </c>
      <c r="AM101" s="3">
        <f t="shared" si="54"/>
        <v>1.4975107908248899</v>
      </c>
      <c r="AN101" s="3">
        <f t="shared" si="54"/>
        <v>1.38246369361877</v>
      </c>
      <c r="AO101" s="3">
        <f t="shared" si="54"/>
        <v>1.4975107908248899</v>
      </c>
      <c r="AP101" s="3">
        <f t="shared" si="54"/>
        <v>1.38246369361877</v>
      </c>
      <c r="AQ101" s="3">
        <f t="shared" si="54"/>
        <v>1.38246369361877</v>
      </c>
    </row>
    <row r="102" spans="5:43">
      <c r="E102" t="s">
        <v>461</v>
      </c>
      <c r="F102" t="s">
        <v>59</v>
      </c>
      <c r="G102" s="3" t="str">
        <f t="shared" ref="G102:AQ102" si="55">IF(G67&gt;0,G67,"")</f>
        <v/>
      </c>
      <c r="H102" s="3">
        <f t="shared" si="55"/>
        <v>1.51028192043305</v>
      </c>
      <c r="I102" s="3">
        <f t="shared" si="55"/>
        <v>1.5599999427795399</v>
      </c>
      <c r="J102" s="3" t="str">
        <f t="shared" si="55"/>
        <v/>
      </c>
      <c r="K102" s="3" t="str">
        <f t="shared" si="55"/>
        <v/>
      </c>
      <c r="L102" s="3" t="str">
        <f t="shared" si="55"/>
        <v/>
      </c>
      <c r="M102" s="3">
        <f t="shared" si="55"/>
        <v>1.4904687404632599</v>
      </c>
      <c r="N102" s="3">
        <f t="shared" si="55"/>
        <v>1.5599999427795399</v>
      </c>
      <c r="O102" s="3" t="str">
        <f t="shared" si="55"/>
        <v/>
      </c>
      <c r="P102" s="3" t="str">
        <f t="shared" si="55"/>
        <v/>
      </c>
      <c r="Q102" s="3" t="str">
        <f t="shared" si="55"/>
        <v/>
      </c>
      <c r="R102" s="3">
        <f t="shared" si="55"/>
        <v>1.82858443260193</v>
      </c>
      <c r="S102" s="3">
        <f t="shared" si="55"/>
        <v>1.4975107908248899</v>
      </c>
      <c r="T102" s="3">
        <f t="shared" si="55"/>
        <v>1.38246369361877</v>
      </c>
      <c r="U102" s="3">
        <f t="shared" si="55"/>
        <v>1.8400000333786</v>
      </c>
      <c r="V102" s="3">
        <f t="shared" si="55"/>
        <v>1.4975107908248899</v>
      </c>
      <c r="W102" s="3" t="str">
        <f t="shared" si="55"/>
        <v/>
      </c>
      <c r="X102" s="3">
        <f t="shared" si="55"/>
        <v>1.71000003814697</v>
      </c>
      <c r="Y102" s="3" t="str">
        <f t="shared" si="55"/>
        <v/>
      </c>
      <c r="Z102" s="3" t="str">
        <f t="shared" si="55"/>
        <v/>
      </c>
      <c r="AA102" s="3">
        <f t="shared" si="55"/>
        <v>1.43300044536591</v>
      </c>
      <c r="AB102" s="3">
        <f t="shared" si="55"/>
        <v>1.5599999427795399</v>
      </c>
      <c r="AC102" s="3" t="str">
        <f t="shared" si="55"/>
        <v/>
      </c>
      <c r="AD102" s="3">
        <f t="shared" si="55"/>
        <v>1.33000004291534</v>
      </c>
      <c r="AE102" s="3" t="str">
        <f t="shared" si="55"/>
        <v/>
      </c>
      <c r="AF102" s="3">
        <f t="shared" si="55"/>
        <v>1.9665447473526001</v>
      </c>
      <c r="AG102" s="3">
        <f t="shared" si="55"/>
        <v>1.4975107908248899</v>
      </c>
      <c r="AH102" s="3">
        <f t="shared" si="55"/>
        <v>1.9828243255615201</v>
      </c>
      <c r="AI102" s="3" t="str">
        <f t="shared" si="55"/>
        <v/>
      </c>
      <c r="AJ102" s="3" t="str">
        <f t="shared" si="55"/>
        <v/>
      </c>
      <c r="AK102" s="3">
        <f t="shared" si="55"/>
        <v>1.95000004768372</v>
      </c>
      <c r="AL102" s="3">
        <f t="shared" si="55"/>
        <v>1.5599999427795399</v>
      </c>
      <c r="AM102" s="3">
        <f t="shared" si="55"/>
        <v>1.4975107908248899</v>
      </c>
      <c r="AN102" s="3">
        <f t="shared" si="55"/>
        <v>1.38246369361877</v>
      </c>
      <c r="AO102" s="3">
        <f t="shared" si="55"/>
        <v>1.4975107908248899</v>
      </c>
      <c r="AP102" s="3">
        <f t="shared" si="55"/>
        <v>1.38246369361877</v>
      </c>
      <c r="AQ102" s="3">
        <f t="shared" si="55"/>
        <v>1.38246369361877</v>
      </c>
    </row>
    <row r="103" spans="5:43">
      <c r="E103" t="s">
        <v>462</v>
      </c>
      <c r="F103" t="s">
        <v>59</v>
      </c>
      <c r="G103" s="3" t="str">
        <f t="shared" ref="G103:AQ103" si="56">IF(G68&gt;0,G68,"")</f>
        <v/>
      </c>
      <c r="H103" s="3">
        <f t="shared" si="56"/>
        <v>1.51028192043305</v>
      </c>
      <c r="I103" s="3">
        <f t="shared" si="56"/>
        <v>1.5599999427795399</v>
      </c>
      <c r="J103" s="3" t="str">
        <f t="shared" si="56"/>
        <v/>
      </c>
      <c r="K103" s="3" t="str">
        <f t="shared" si="56"/>
        <v/>
      </c>
      <c r="L103" s="3" t="str">
        <f t="shared" si="56"/>
        <v/>
      </c>
      <c r="M103" s="3">
        <f t="shared" si="56"/>
        <v>1.4904687404632599</v>
      </c>
      <c r="N103" s="3">
        <f t="shared" si="56"/>
        <v>1.5599999427795399</v>
      </c>
      <c r="O103" s="3" t="str">
        <f t="shared" si="56"/>
        <v/>
      </c>
      <c r="P103" s="3" t="str">
        <f t="shared" si="56"/>
        <v/>
      </c>
      <c r="Q103" s="3" t="str">
        <f t="shared" si="56"/>
        <v/>
      </c>
      <c r="R103" s="3">
        <f t="shared" si="56"/>
        <v>1.82858443260193</v>
      </c>
      <c r="S103" s="3">
        <f t="shared" si="56"/>
        <v>1.4975107908248899</v>
      </c>
      <c r="T103" s="3">
        <f t="shared" si="56"/>
        <v>1.38246369361877</v>
      </c>
      <c r="U103" s="3">
        <f t="shared" si="56"/>
        <v>1.8400000333786</v>
      </c>
      <c r="V103" s="3">
        <f t="shared" si="56"/>
        <v>1.4975107908248899</v>
      </c>
      <c r="W103" s="3" t="str">
        <f t="shared" si="56"/>
        <v/>
      </c>
      <c r="X103" s="3">
        <f t="shared" si="56"/>
        <v>1.71000003814697</v>
      </c>
      <c r="Y103" s="3" t="str">
        <f t="shared" si="56"/>
        <v/>
      </c>
      <c r="Z103" s="3" t="str">
        <f t="shared" si="56"/>
        <v/>
      </c>
      <c r="AA103" s="3">
        <f t="shared" si="56"/>
        <v>1.43300044536591</v>
      </c>
      <c r="AB103" s="3">
        <f t="shared" si="56"/>
        <v>1.5599999427795399</v>
      </c>
      <c r="AC103" s="3" t="str">
        <f t="shared" si="56"/>
        <v/>
      </c>
      <c r="AD103" s="3">
        <f t="shared" si="56"/>
        <v>1.33000004291534</v>
      </c>
      <c r="AE103" s="3" t="str">
        <f t="shared" si="56"/>
        <v/>
      </c>
      <c r="AF103" s="3">
        <f t="shared" si="56"/>
        <v>1.9665447473526001</v>
      </c>
      <c r="AG103" s="3">
        <f t="shared" si="56"/>
        <v>1.4975107908248899</v>
      </c>
      <c r="AH103" s="3">
        <f t="shared" si="56"/>
        <v>1.9828243255615201</v>
      </c>
      <c r="AI103" s="3" t="str">
        <f t="shared" si="56"/>
        <v/>
      </c>
      <c r="AJ103" s="3" t="str">
        <f t="shared" si="56"/>
        <v/>
      </c>
      <c r="AK103" s="3">
        <f t="shared" si="56"/>
        <v>1.95000004768372</v>
      </c>
      <c r="AL103" s="3">
        <f t="shared" si="56"/>
        <v>1.5599999427795399</v>
      </c>
      <c r="AM103" s="3">
        <f t="shared" si="56"/>
        <v>1.4975107908248899</v>
      </c>
      <c r="AN103" s="3">
        <f t="shared" si="56"/>
        <v>1.38246369361877</v>
      </c>
      <c r="AO103" s="3">
        <f t="shared" si="56"/>
        <v>1.4975107908248899</v>
      </c>
      <c r="AP103" s="3">
        <f t="shared" si="56"/>
        <v>1.38246369361877</v>
      </c>
      <c r="AQ103" s="3">
        <f t="shared" si="56"/>
        <v>1.38246369361877</v>
      </c>
    </row>
    <row r="104" spans="5:43">
      <c r="E104" t="s">
        <v>463</v>
      </c>
      <c r="F104" t="s">
        <v>59</v>
      </c>
      <c r="G104" s="3" t="str">
        <f t="shared" ref="G104:AQ104" si="57">IF(G69&gt;0,G69,"")</f>
        <v/>
      </c>
      <c r="H104" s="3">
        <f t="shared" si="57"/>
        <v>1.51028192043305</v>
      </c>
      <c r="I104" s="3">
        <f t="shared" si="57"/>
        <v>1.5599999427795399</v>
      </c>
      <c r="J104" s="3" t="str">
        <f t="shared" si="57"/>
        <v/>
      </c>
      <c r="K104" s="3" t="str">
        <f t="shared" si="57"/>
        <v/>
      </c>
      <c r="L104" s="3" t="str">
        <f t="shared" si="57"/>
        <v/>
      </c>
      <c r="M104" s="3">
        <f t="shared" si="57"/>
        <v>1.4904687404632599</v>
      </c>
      <c r="N104" s="3">
        <f t="shared" si="57"/>
        <v>1.5599999427795399</v>
      </c>
      <c r="O104" s="3" t="str">
        <f t="shared" si="57"/>
        <v/>
      </c>
      <c r="P104" s="3" t="str">
        <f t="shared" si="57"/>
        <v/>
      </c>
      <c r="Q104" s="3" t="str">
        <f t="shared" si="57"/>
        <v/>
      </c>
      <c r="R104" s="3">
        <f t="shared" si="57"/>
        <v>1.82858443260193</v>
      </c>
      <c r="S104" s="3">
        <f t="shared" si="57"/>
        <v>1.4975107908248899</v>
      </c>
      <c r="T104" s="3">
        <f t="shared" si="57"/>
        <v>1.38246369361877</v>
      </c>
      <c r="U104" s="3">
        <f t="shared" si="57"/>
        <v>1.8400000333786</v>
      </c>
      <c r="V104" s="3">
        <f t="shared" si="57"/>
        <v>1.4975107908248899</v>
      </c>
      <c r="W104" s="3" t="str">
        <f t="shared" si="57"/>
        <v/>
      </c>
      <c r="X104" s="3">
        <f t="shared" si="57"/>
        <v>1.71000003814697</v>
      </c>
      <c r="Y104" s="3" t="str">
        <f t="shared" si="57"/>
        <v/>
      </c>
      <c r="Z104" s="3" t="str">
        <f t="shared" si="57"/>
        <v/>
      </c>
      <c r="AA104" s="3">
        <f t="shared" si="57"/>
        <v>1.43300044536591</v>
      </c>
      <c r="AB104" s="3">
        <f t="shared" si="57"/>
        <v>1.5599999427795399</v>
      </c>
      <c r="AC104" s="3" t="str">
        <f t="shared" si="57"/>
        <v/>
      </c>
      <c r="AD104" s="3">
        <f t="shared" si="57"/>
        <v>1.33000004291534</v>
      </c>
      <c r="AE104" s="3" t="str">
        <f t="shared" si="57"/>
        <v/>
      </c>
      <c r="AF104" s="3">
        <f t="shared" si="57"/>
        <v>1.9665447473526001</v>
      </c>
      <c r="AG104" s="3">
        <f t="shared" si="57"/>
        <v>1.4975107908248899</v>
      </c>
      <c r="AH104" s="3">
        <f t="shared" si="57"/>
        <v>1.9828243255615201</v>
      </c>
      <c r="AI104" s="3" t="str">
        <f t="shared" si="57"/>
        <v/>
      </c>
      <c r="AJ104" s="3" t="str">
        <f t="shared" si="57"/>
        <v/>
      </c>
      <c r="AK104" s="3">
        <f t="shared" si="57"/>
        <v>1.95000004768372</v>
      </c>
      <c r="AL104" s="3">
        <f t="shared" si="57"/>
        <v>1.5599999427795399</v>
      </c>
      <c r="AM104" s="3">
        <f t="shared" si="57"/>
        <v>1.4975107908248899</v>
      </c>
      <c r="AN104" s="3">
        <f t="shared" si="57"/>
        <v>1.38246369361877</v>
      </c>
      <c r="AO104" s="3">
        <f t="shared" si="57"/>
        <v>1.4975107908248899</v>
      </c>
      <c r="AP104" s="3">
        <f t="shared" si="57"/>
        <v>1.38246369361877</v>
      </c>
      <c r="AQ104" s="3">
        <f t="shared" si="57"/>
        <v>1.38246369361877</v>
      </c>
    </row>
    <row r="105" spans="5:43">
      <c r="E105" t="s">
        <v>464</v>
      </c>
      <c r="F105" t="s">
        <v>59</v>
      </c>
      <c r="G105" s="3" t="str">
        <f t="shared" ref="G105:AQ105" si="58">IF(G70&gt;0,G70,"")</f>
        <v/>
      </c>
      <c r="H105" s="3" t="str">
        <f t="shared" si="58"/>
        <v/>
      </c>
      <c r="I105" s="3" t="str">
        <f t="shared" si="58"/>
        <v/>
      </c>
      <c r="J105" s="3" t="str">
        <f t="shared" si="58"/>
        <v/>
      </c>
      <c r="K105" s="3" t="str">
        <f t="shared" si="58"/>
        <v/>
      </c>
      <c r="L105" s="3">
        <f t="shared" si="58"/>
        <v>1.37999999523163</v>
      </c>
      <c r="M105" s="3" t="str">
        <f t="shared" si="58"/>
        <v/>
      </c>
      <c r="N105" s="3">
        <f t="shared" si="58"/>
        <v>1.5599999427795399</v>
      </c>
      <c r="O105" s="3" t="str">
        <f t="shared" si="58"/>
        <v/>
      </c>
      <c r="P105" s="3" t="str">
        <f t="shared" si="58"/>
        <v/>
      </c>
      <c r="Q105" s="3" t="str">
        <f t="shared" si="58"/>
        <v/>
      </c>
      <c r="R105" s="3" t="str">
        <f t="shared" si="58"/>
        <v/>
      </c>
      <c r="S105" s="3" t="str">
        <f t="shared" si="58"/>
        <v/>
      </c>
      <c r="T105" s="3" t="str">
        <f t="shared" si="58"/>
        <v/>
      </c>
      <c r="U105" s="3" t="str">
        <f t="shared" si="58"/>
        <v/>
      </c>
      <c r="V105" s="3" t="str">
        <f t="shared" si="58"/>
        <v/>
      </c>
      <c r="W105" s="3">
        <f t="shared" si="58"/>
        <v>2.0627906322479301</v>
      </c>
      <c r="X105" s="3" t="str">
        <f t="shared" si="58"/>
        <v/>
      </c>
      <c r="Y105" s="3" t="str">
        <f t="shared" si="58"/>
        <v/>
      </c>
      <c r="Z105" s="3" t="str">
        <f t="shared" si="58"/>
        <v/>
      </c>
      <c r="AA105" s="3" t="str">
        <f t="shared" si="58"/>
        <v/>
      </c>
      <c r="AB105" s="3" t="str">
        <f t="shared" si="58"/>
        <v/>
      </c>
      <c r="AC105" s="3" t="str">
        <f t="shared" si="58"/>
        <v/>
      </c>
      <c r="AD105" s="3">
        <f t="shared" si="58"/>
        <v>1.33000004291534</v>
      </c>
      <c r="AE105" s="3" t="str">
        <f t="shared" si="58"/>
        <v/>
      </c>
      <c r="AF105" s="3">
        <f t="shared" si="58"/>
        <v>1.9665447473526001</v>
      </c>
      <c r="AG105" s="3">
        <f t="shared" si="58"/>
        <v>1.4975107908248899</v>
      </c>
      <c r="AH105" s="3" t="str">
        <f t="shared" si="58"/>
        <v/>
      </c>
      <c r="AI105" s="3">
        <f t="shared" si="58"/>
        <v>1.45347416400909</v>
      </c>
      <c r="AJ105" s="3" t="str">
        <f t="shared" si="58"/>
        <v/>
      </c>
      <c r="AK105" s="3" t="str">
        <f t="shared" si="58"/>
        <v/>
      </c>
      <c r="AL105" s="3">
        <f t="shared" si="58"/>
        <v>1.5599999427795399</v>
      </c>
      <c r="AM105" s="3" t="str">
        <f t="shared" si="58"/>
        <v/>
      </c>
      <c r="AN105" s="3" t="str">
        <f t="shared" si="58"/>
        <v/>
      </c>
      <c r="AO105" s="3" t="str">
        <f t="shared" si="58"/>
        <v/>
      </c>
      <c r="AP105" s="3" t="str">
        <f t="shared" si="58"/>
        <v/>
      </c>
      <c r="AQ105" s="3" t="str">
        <f t="shared" si="58"/>
        <v/>
      </c>
    </row>
    <row r="106" spans="5:43">
      <c r="E106" t="s">
        <v>465</v>
      </c>
      <c r="F106" t="s">
        <v>59</v>
      </c>
      <c r="G106" s="3" t="str">
        <f t="shared" ref="G106:AQ106" si="59">IF(G71&gt;0,G71,"")</f>
        <v/>
      </c>
      <c r="H106" s="3" t="str">
        <f t="shared" si="59"/>
        <v/>
      </c>
      <c r="I106" s="3" t="str">
        <f t="shared" si="59"/>
        <v/>
      </c>
      <c r="J106" s="3" t="str">
        <f t="shared" si="59"/>
        <v/>
      </c>
      <c r="K106" s="3" t="str">
        <f t="shared" si="59"/>
        <v/>
      </c>
      <c r="L106" s="3">
        <f t="shared" si="59"/>
        <v>1.37999999523163</v>
      </c>
      <c r="M106" s="3" t="str">
        <f t="shared" si="59"/>
        <v/>
      </c>
      <c r="N106" s="3">
        <f t="shared" si="59"/>
        <v>1.5599999427795399</v>
      </c>
      <c r="O106" s="3" t="str">
        <f t="shared" si="59"/>
        <v/>
      </c>
      <c r="P106" s="3" t="str">
        <f t="shared" si="59"/>
        <v/>
      </c>
      <c r="Q106" s="3" t="str">
        <f t="shared" si="59"/>
        <v/>
      </c>
      <c r="R106" s="3" t="str">
        <f t="shared" si="59"/>
        <v/>
      </c>
      <c r="S106" s="3" t="str">
        <f t="shared" si="59"/>
        <v/>
      </c>
      <c r="T106" s="3" t="str">
        <f t="shared" si="59"/>
        <v/>
      </c>
      <c r="U106" s="3" t="str">
        <f t="shared" si="59"/>
        <v/>
      </c>
      <c r="V106" s="3" t="str">
        <f t="shared" si="59"/>
        <v/>
      </c>
      <c r="W106" s="3">
        <f t="shared" si="59"/>
        <v>2.0627906322479301</v>
      </c>
      <c r="X106" s="3" t="str">
        <f t="shared" si="59"/>
        <v/>
      </c>
      <c r="Y106" s="3" t="str">
        <f t="shared" si="59"/>
        <v/>
      </c>
      <c r="Z106" s="3" t="str">
        <f t="shared" si="59"/>
        <v/>
      </c>
      <c r="AA106" s="3" t="str">
        <f t="shared" si="59"/>
        <v/>
      </c>
      <c r="AB106" s="3" t="str">
        <f t="shared" si="59"/>
        <v/>
      </c>
      <c r="AC106" s="3" t="str">
        <f t="shared" si="59"/>
        <v/>
      </c>
      <c r="AD106" s="3">
        <f t="shared" si="59"/>
        <v>1.33000004291534</v>
      </c>
      <c r="AE106" s="3" t="str">
        <f t="shared" si="59"/>
        <v/>
      </c>
      <c r="AF106" s="3">
        <f t="shared" si="59"/>
        <v>1.9665447473526001</v>
      </c>
      <c r="AG106" s="3">
        <f t="shared" si="59"/>
        <v>1.4975107908248899</v>
      </c>
      <c r="AH106" s="3" t="str">
        <f t="shared" si="59"/>
        <v/>
      </c>
      <c r="AI106" s="3">
        <f t="shared" si="59"/>
        <v>1.45347416400909</v>
      </c>
      <c r="AJ106" s="3" t="str">
        <f t="shared" si="59"/>
        <v/>
      </c>
      <c r="AK106" s="3" t="str">
        <f t="shared" si="59"/>
        <v/>
      </c>
      <c r="AL106" s="3">
        <f t="shared" si="59"/>
        <v>1.5599999427795399</v>
      </c>
      <c r="AM106" s="3" t="str">
        <f t="shared" si="59"/>
        <v/>
      </c>
      <c r="AN106" s="3" t="str">
        <f t="shared" si="59"/>
        <v/>
      </c>
      <c r="AO106" s="3" t="str">
        <f t="shared" si="59"/>
        <v/>
      </c>
      <c r="AP106" s="3" t="str">
        <f t="shared" si="59"/>
        <v/>
      </c>
      <c r="AQ106" s="3" t="str">
        <f t="shared" si="59"/>
        <v/>
      </c>
    </row>
    <row r="107" spans="5:43">
      <c r="E107" t="s">
        <v>466</v>
      </c>
      <c r="F107" t="s">
        <v>59</v>
      </c>
      <c r="G107" s="3" t="str">
        <f t="shared" ref="G107:AQ107" si="60">IF(G72&gt;0,G72,"")</f>
        <v/>
      </c>
      <c r="H107" s="3" t="str">
        <f t="shared" si="60"/>
        <v/>
      </c>
      <c r="I107" s="3" t="str">
        <f t="shared" si="60"/>
        <v/>
      </c>
      <c r="J107" s="3" t="str">
        <f t="shared" si="60"/>
        <v/>
      </c>
      <c r="K107" s="3" t="str">
        <f t="shared" si="60"/>
        <v/>
      </c>
      <c r="L107" s="3">
        <f t="shared" si="60"/>
        <v>1.37999999523163</v>
      </c>
      <c r="M107" s="3" t="str">
        <f t="shared" si="60"/>
        <v/>
      </c>
      <c r="N107" s="3">
        <f t="shared" si="60"/>
        <v>1.5599999427795399</v>
      </c>
      <c r="O107" s="3" t="str">
        <f t="shared" si="60"/>
        <v/>
      </c>
      <c r="P107" s="3" t="str">
        <f t="shared" si="60"/>
        <v/>
      </c>
      <c r="Q107" s="3" t="str">
        <f t="shared" si="60"/>
        <v/>
      </c>
      <c r="R107" s="3" t="str">
        <f t="shared" si="60"/>
        <v/>
      </c>
      <c r="S107" s="3" t="str">
        <f t="shared" si="60"/>
        <v/>
      </c>
      <c r="T107" s="3" t="str">
        <f t="shared" si="60"/>
        <v/>
      </c>
      <c r="U107" s="3" t="str">
        <f t="shared" si="60"/>
        <v/>
      </c>
      <c r="V107" s="3" t="str">
        <f t="shared" si="60"/>
        <v/>
      </c>
      <c r="W107" s="3">
        <f t="shared" si="60"/>
        <v>2.0627906322479301</v>
      </c>
      <c r="X107" s="3" t="str">
        <f t="shared" si="60"/>
        <v/>
      </c>
      <c r="Y107" s="3" t="str">
        <f t="shared" si="60"/>
        <v/>
      </c>
      <c r="Z107" s="3" t="str">
        <f t="shared" si="60"/>
        <v/>
      </c>
      <c r="AA107" s="3" t="str">
        <f t="shared" si="60"/>
        <v/>
      </c>
      <c r="AB107" s="3" t="str">
        <f t="shared" si="60"/>
        <v/>
      </c>
      <c r="AC107" s="3" t="str">
        <f t="shared" si="60"/>
        <v/>
      </c>
      <c r="AD107" s="3">
        <f t="shared" si="60"/>
        <v>1.33000004291534</v>
      </c>
      <c r="AE107" s="3" t="str">
        <f t="shared" si="60"/>
        <v/>
      </c>
      <c r="AF107" s="3">
        <f t="shared" si="60"/>
        <v>1.9665447473526001</v>
      </c>
      <c r="AG107" s="3">
        <f t="shared" si="60"/>
        <v>1.4975107908248899</v>
      </c>
      <c r="AH107" s="3" t="str">
        <f t="shared" si="60"/>
        <v/>
      </c>
      <c r="AI107" s="3">
        <f t="shared" si="60"/>
        <v>1.45347416400909</v>
      </c>
      <c r="AJ107" s="3" t="str">
        <f t="shared" si="60"/>
        <v/>
      </c>
      <c r="AK107" s="3" t="str">
        <f t="shared" si="60"/>
        <v/>
      </c>
      <c r="AL107" s="3">
        <f t="shared" si="60"/>
        <v>1.5599999427795399</v>
      </c>
      <c r="AM107" s="3" t="str">
        <f t="shared" si="60"/>
        <v/>
      </c>
      <c r="AN107" s="3" t="str">
        <f t="shared" si="60"/>
        <v/>
      </c>
      <c r="AO107" s="3" t="str">
        <f t="shared" si="60"/>
        <v/>
      </c>
      <c r="AP107" s="3" t="str">
        <f t="shared" si="60"/>
        <v/>
      </c>
      <c r="AQ107" s="3" t="str">
        <f t="shared" si="60"/>
        <v/>
      </c>
    </row>
    <row r="108" spans="5:43">
      <c r="E108" t="s">
        <v>467</v>
      </c>
      <c r="F108" t="s">
        <v>59</v>
      </c>
      <c r="G108" s="3" t="str">
        <f t="shared" ref="G108:AQ108" si="61">IF(G73&gt;0,G73,"")</f>
        <v/>
      </c>
      <c r="H108" s="3" t="str">
        <f t="shared" si="61"/>
        <v/>
      </c>
      <c r="I108" s="3" t="str">
        <f t="shared" si="61"/>
        <v/>
      </c>
      <c r="J108" s="3" t="str">
        <f t="shared" si="61"/>
        <v/>
      </c>
      <c r="K108" s="3" t="str">
        <f t="shared" si="61"/>
        <v/>
      </c>
      <c r="L108" s="3">
        <f t="shared" si="61"/>
        <v>1.37999999523163</v>
      </c>
      <c r="M108" s="3" t="str">
        <f t="shared" si="61"/>
        <v/>
      </c>
      <c r="N108" s="3">
        <f t="shared" si="61"/>
        <v>1.5599999427795399</v>
      </c>
      <c r="O108" s="3" t="str">
        <f t="shared" si="61"/>
        <v/>
      </c>
      <c r="P108" s="3" t="str">
        <f t="shared" si="61"/>
        <v/>
      </c>
      <c r="Q108" s="3" t="str">
        <f t="shared" si="61"/>
        <v/>
      </c>
      <c r="R108" s="3" t="str">
        <f t="shared" si="61"/>
        <v/>
      </c>
      <c r="S108" s="3" t="str">
        <f t="shared" si="61"/>
        <v/>
      </c>
      <c r="T108" s="3" t="str">
        <f t="shared" si="61"/>
        <v/>
      </c>
      <c r="U108" s="3" t="str">
        <f t="shared" si="61"/>
        <v/>
      </c>
      <c r="V108" s="3" t="str">
        <f t="shared" si="61"/>
        <v/>
      </c>
      <c r="W108" s="3">
        <f t="shared" si="61"/>
        <v>2.0627906322479301</v>
      </c>
      <c r="X108" s="3" t="str">
        <f t="shared" si="61"/>
        <v/>
      </c>
      <c r="Y108" s="3" t="str">
        <f t="shared" si="61"/>
        <v/>
      </c>
      <c r="Z108" s="3" t="str">
        <f t="shared" si="61"/>
        <v/>
      </c>
      <c r="AA108" s="3" t="str">
        <f t="shared" si="61"/>
        <v/>
      </c>
      <c r="AB108" s="3" t="str">
        <f t="shared" si="61"/>
        <v/>
      </c>
      <c r="AC108" s="3" t="str">
        <f t="shared" si="61"/>
        <v/>
      </c>
      <c r="AD108" s="3">
        <f t="shared" si="61"/>
        <v>1.33000004291534</v>
      </c>
      <c r="AE108" s="3" t="str">
        <f t="shared" si="61"/>
        <v/>
      </c>
      <c r="AF108" s="3">
        <f t="shared" si="61"/>
        <v>1.9665447473526001</v>
      </c>
      <c r="AG108" s="3">
        <f t="shared" si="61"/>
        <v>1.4975107908248899</v>
      </c>
      <c r="AH108" s="3" t="str">
        <f t="shared" si="61"/>
        <v/>
      </c>
      <c r="AI108" s="3">
        <f t="shared" si="61"/>
        <v>1.45347416400909</v>
      </c>
      <c r="AJ108" s="3" t="str">
        <f t="shared" si="61"/>
        <v/>
      </c>
      <c r="AK108" s="3" t="str">
        <f t="shared" si="61"/>
        <v/>
      </c>
      <c r="AL108" s="3">
        <f t="shared" si="61"/>
        <v>1.5599999427795399</v>
      </c>
      <c r="AM108" s="3" t="str">
        <f t="shared" si="61"/>
        <v/>
      </c>
      <c r="AN108" s="3" t="str">
        <f t="shared" si="61"/>
        <v/>
      </c>
      <c r="AO108" s="3" t="str">
        <f t="shared" si="61"/>
        <v/>
      </c>
      <c r="AP108" s="3" t="str">
        <f t="shared" si="61"/>
        <v/>
      </c>
      <c r="AQ108" s="3" t="str">
        <f t="shared" si="61"/>
        <v/>
      </c>
    </row>
  </sheetData>
  <mergeCells count="55">
    <mergeCell ref="E17:F17"/>
    <mergeCell ref="E18:F18"/>
    <mergeCell ref="D17:D18"/>
    <mergeCell ref="AM3:AM4"/>
    <mergeCell ref="AN3:AN4"/>
    <mergeCell ref="E10:F10"/>
    <mergeCell ref="D11:D16"/>
    <mergeCell ref="E11:F11"/>
    <mergeCell ref="E12:F12"/>
    <mergeCell ref="E13:F13"/>
    <mergeCell ref="E14:F14"/>
    <mergeCell ref="E15:F15"/>
    <mergeCell ref="E16:F16"/>
    <mergeCell ref="D5:D8"/>
    <mergeCell ref="AG3:AG4"/>
    <mergeCell ref="AH3:AH4"/>
    <mergeCell ref="AP3:AP4"/>
    <mergeCell ref="AQ3:AQ4"/>
    <mergeCell ref="E9:F9"/>
    <mergeCell ref="AJ3:AJ4"/>
    <mergeCell ref="AK3:AK4"/>
    <mergeCell ref="AL3:AL4"/>
    <mergeCell ref="AE3:AE4"/>
    <mergeCell ref="AD3:AD4"/>
    <mergeCell ref="R3:R4"/>
    <mergeCell ref="S3:S4"/>
    <mergeCell ref="AO3:AO4"/>
    <mergeCell ref="E5:F5"/>
    <mergeCell ref="E6:F6"/>
    <mergeCell ref="E7:F7"/>
    <mergeCell ref="E8:F8"/>
    <mergeCell ref="AF3:AF4"/>
    <mergeCell ref="AI3:AI4"/>
    <mergeCell ref="X3:X4"/>
    <mergeCell ref="Y3:Y4"/>
    <mergeCell ref="Z3:Z4"/>
    <mergeCell ref="AA3:AA4"/>
    <mergeCell ref="K3:K4"/>
    <mergeCell ref="AB3:AB4"/>
    <mergeCell ref="AC3:AC4"/>
    <mergeCell ref="V3:V4"/>
    <mergeCell ref="W3:W4"/>
    <mergeCell ref="L3:L4"/>
    <mergeCell ref="M3:M4"/>
    <mergeCell ref="N3:N4"/>
    <mergeCell ref="O3:O4"/>
    <mergeCell ref="P3:P4"/>
    <mergeCell ref="Q3:Q4"/>
    <mergeCell ref="T3:T4"/>
    <mergeCell ref="U3:U4"/>
    <mergeCell ref="D3:E3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R106"/>
  <sheetViews>
    <sheetView topLeftCell="D72" zoomScale="85" zoomScaleNormal="85" workbookViewId="0">
      <selection activeCell="F75" sqref="F75:F106"/>
    </sheetView>
  </sheetViews>
  <sheetFormatPr defaultRowHeight="14.25"/>
  <cols>
    <col min="4" max="4" width="14" bestFit="1" customWidth="1"/>
    <col min="5" max="5" width="10.59765625" customWidth="1"/>
    <col min="6" max="6" width="21.86328125" bestFit="1" customWidth="1"/>
    <col min="7" max="43" width="5.59765625" bestFit="1" customWidth="1"/>
  </cols>
  <sheetData>
    <row r="1" spans="1:43">
      <c r="A1" s="16" t="s">
        <v>125</v>
      </c>
      <c r="B1" s="17"/>
      <c r="C1" s="17"/>
    </row>
    <row r="3" spans="1:43">
      <c r="D3" s="171"/>
      <c r="E3" s="172"/>
      <c r="F3" s="1" t="s">
        <v>47</v>
      </c>
      <c r="G3" s="173" t="s">
        <v>1</v>
      </c>
      <c r="H3" s="173" t="s">
        <v>2</v>
      </c>
      <c r="I3" s="173" t="s">
        <v>3</v>
      </c>
      <c r="J3" s="173" t="s">
        <v>4</v>
      </c>
      <c r="K3" s="173" t="s">
        <v>5</v>
      </c>
      <c r="L3" s="173" t="s">
        <v>6</v>
      </c>
      <c r="M3" s="173" t="s">
        <v>7</v>
      </c>
      <c r="N3" s="173" t="s">
        <v>8</v>
      </c>
      <c r="O3" s="173" t="s">
        <v>9</v>
      </c>
      <c r="P3" s="173" t="s">
        <v>10</v>
      </c>
      <c r="Q3" s="173" t="s">
        <v>11</v>
      </c>
      <c r="R3" s="173" t="s">
        <v>12</v>
      </c>
      <c r="S3" s="173" t="s">
        <v>110</v>
      </c>
      <c r="T3" s="173" t="s">
        <v>13</v>
      </c>
      <c r="U3" s="173" t="s">
        <v>14</v>
      </c>
      <c r="V3" s="173" t="s">
        <v>15</v>
      </c>
      <c r="W3" s="173" t="s">
        <v>16</v>
      </c>
      <c r="X3" s="173" t="s">
        <v>17</v>
      </c>
      <c r="Y3" s="173" t="s">
        <v>18</v>
      </c>
      <c r="Z3" s="173" t="s">
        <v>19</v>
      </c>
      <c r="AA3" s="173" t="s">
        <v>20</v>
      </c>
      <c r="AB3" s="173" t="s">
        <v>21</v>
      </c>
      <c r="AC3" s="173" t="s">
        <v>22</v>
      </c>
      <c r="AD3" s="173" t="s">
        <v>23</v>
      </c>
      <c r="AE3" s="173" t="s">
        <v>24</v>
      </c>
      <c r="AF3" s="173" t="s">
        <v>25</v>
      </c>
      <c r="AG3" s="173" t="s">
        <v>26</v>
      </c>
      <c r="AH3" s="173" t="s">
        <v>27</v>
      </c>
      <c r="AI3" s="173" t="s">
        <v>28</v>
      </c>
      <c r="AJ3" s="173" t="s">
        <v>29</v>
      </c>
      <c r="AK3" s="173" t="s">
        <v>30</v>
      </c>
      <c r="AL3" s="173" t="s">
        <v>31</v>
      </c>
      <c r="AM3" s="173" t="s">
        <v>127</v>
      </c>
      <c r="AN3" s="173" t="s">
        <v>128</v>
      </c>
      <c r="AO3" s="173" t="s">
        <v>129</v>
      </c>
      <c r="AP3" s="173" t="s">
        <v>130</v>
      </c>
      <c r="AQ3" s="173" t="s">
        <v>131</v>
      </c>
    </row>
    <row r="4" spans="1:43">
      <c r="D4" s="1" t="s">
        <v>48</v>
      </c>
      <c r="E4" s="1" t="s">
        <v>49</v>
      </c>
      <c r="F4" s="1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</row>
    <row r="5" spans="1:43">
      <c r="A5" t="str">
        <f t="shared" ref="A5:A21" si="0">IF(D5="",A4,D5)</f>
        <v>Buses</v>
      </c>
      <c r="B5" t="str">
        <f t="shared" ref="B5:B21" si="1">IF(E5="",B4,E5)</f>
        <v>CNG/Biogas</v>
      </c>
      <c r="D5" s="173" t="s">
        <v>34</v>
      </c>
      <c r="E5" s="171" t="s">
        <v>35</v>
      </c>
      <c r="F5" s="172"/>
      <c r="G5" s="6"/>
      <c r="H5" s="6"/>
      <c r="I5" s="6"/>
      <c r="J5" s="6">
        <v>3.7537537811025298E-2</v>
      </c>
      <c r="K5" s="6"/>
      <c r="L5" s="6"/>
      <c r="M5" s="6">
        <v>3.7537537713906902E-2</v>
      </c>
      <c r="N5" s="6"/>
      <c r="O5" s="6"/>
      <c r="P5" s="6"/>
      <c r="Q5" s="6"/>
      <c r="R5" s="6"/>
      <c r="S5" s="6"/>
      <c r="T5" s="6"/>
      <c r="U5" s="6"/>
      <c r="V5" s="6"/>
      <c r="W5" s="6"/>
      <c r="X5" s="6">
        <v>3.7537537191719102E-2</v>
      </c>
      <c r="Y5" s="6"/>
      <c r="Z5" s="6"/>
      <c r="AA5" s="6"/>
      <c r="AB5" s="6"/>
      <c r="AC5" s="6"/>
      <c r="AD5" s="6">
        <v>3.7537537994232699E-2</v>
      </c>
      <c r="AE5" s="6"/>
      <c r="AF5" s="6"/>
      <c r="AG5" s="6"/>
      <c r="AH5" s="6"/>
      <c r="AI5" s="6">
        <v>3.7537536489746601E-2</v>
      </c>
      <c r="AJ5" s="6"/>
      <c r="AK5" s="6"/>
      <c r="AL5" s="6"/>
      <c r="AM5" s="55" t="str">
        <f>IF($S5=0,"",$S5)</f>
        <v/>
      </c>
      <c r="AN5" s="55" t="str">
        <f>IF($T5=0,"",$T5)</f>
        <v/>
      </c>
      <c r="AO5" s="55" t="str">
        <f>IF($S5=0,"",$S5)</f>
        <v/>
      </c>
      <c r="AP5" s="55">
        <f>X5</f>
        <v>3.7537537191719102E-2</v>
      </c>
      <c r="AQ5" s="55" t="str">
        <f>IF($T5=0,"",$T5)</f>
        <v/>
      </c>
    </row>
    <row r="6" spans="1:43">
      <c r="A6" t="str">
        <f t="shared" si="0"/>
        <v>Buses</v>
      </c>
      <c r="B6" t="str">
        <f t="shared" si="1"/>
        <v>Diesel</v>
      </c>
      <c r="D6" s="174"/>
      <c r="E6" s="171" t="s">
        <v>36</v>
      </c>
      <c r="F6" s="172"/>
      <c r="G6" s="6">
        <v>9.1233387526008E-2</v>
      </c>
      <c r="H6" s="6">
        <v>8.5013228347022907E-2</v>
      </c>
      <c r="I6" s="6">
        <v>7.7066847694534299E-2</v>
      </c>
      <c r="J6" s="6">
        <v>8.8049387829376394E-2</v>
      </c>
      <c r="K6" s="6">
        <v>8.6994553125388896E-2</v>
      </c>
      <c r="L6" s="6">
        <v>9.8724338429043504E-2</v>
      </c>
      <c r="M6" s="6">
        <v>9.1145358675428598E-2</v>
      </c>
      <c r="N6" s="6">
        <v>9.1545446992943494E-2</v>
      </c>
      <c r="O6" s="6">
        <v>0.10072754244454001</v>
      </c>
      <c r="P6" s="6">
        <v>9.7901875208308606E-2</v>
      </c>
      <c r="Q6" s="6">
        <v>9.0744239615057704E-2</v>
      </c>
      <c r="R6" s="6">
        <v>8.4404619549589804E-2</v>
      </c>
      <c r="S6" s="6">
        <v>9.7314133538044398E-2</v>
      </c>
      <c r="T6" s="6">
        <v>9.2604734225096602E-2</v>
      </c>
      <c r="U6" s="6">
        <v>9.0527089256962803E-2</v>
      </c>
      <c r="V6" s="6">
        <v>0.10037730119789599</v>
      </c>
      <c r="W6" s="6">
        <v>9.1474878838252699E-2</v>
      </c>
      <c r="X6" s="6">
        <v>9.0516151591589197E-2</v>
      </c>
      <c r="Y6" s="6">
        <v>9.0253614813241206E-2</v>
      </c>
      <c r="Z6" s="6">
        <v>8.4471157891738896E-2</v>
      </c>
      <c r="AA6" s="6">
        <v>9.9460944166572293E-2</v>
      </c>
      <c r="AB6" s="6">
        <v>9.2825624649947994E-2</v>
      </c>
      <c r="AC6" s="6">
        <v>8.68436674462746E-2</v>
      </c>
      <c r="AD6" s="6">
        <v>8.9636037368594101E-2</v>
      </c>
      <c r="AE6" s="6">
        <v>9.03992851269423E-2</v>
      </c>
      <c r="AF6" s="6">
        <v>8.1328369300304196E-2</v>
      </c>
      <c r="AG6" s="6">
        <v>9.12677220631707E-2</v>
      </c>
      <c r="AH6" s="6">
        <v>7.6779264501721997E-2</v>
      </c>
      <c r="AI6" s="6">
        <v>9.0201733562416994E-2</v>
      </c>
      <c r="AJ6" s="6">
        <v>9.2364395836238899E-2</v>
      </c>
      <c r="AK6" s="6">
        <v>9.0639170916091E-2</v>
      </c>
      <c r="AL6" s="6">
        <v>6.24447350324435E-2</v>
      </c>
      <c r="AM6" s="55">
        <f>IF($S6=0,"",$S6)</f>
        <v>9.7314133538044398E-2</v>
      </c>
      <c r="AN6" s="55">
        <f t="shared" ref="AN6:AQ21" si="2">IF($T6=0,"",$T6)</f>
        <v>9.2604734225096602E-2</v>
      </c>
      <c r="AO6" s="55">
        <f t="shared" ref="AM6:AO21" si="3">IF($S6=0,"",$S6)</f>
        <v>9.7314133538044398E-2</v>
      </c>
      <c r="AP6" s="55">
        <f t="shared" si="2"/>
        <v>9.2604734225096602E-2</v>
      </c>
      <c r="AQ6" s="55">
        <f t="shared" si="2"/>
        <v>9.2604734225096602E-2</v>
      </c>
    </row>
    <row r="7" spans="1:43">
      <c r="A7" t="str">
        <f t="shared" si="0"/>
        <v>Buses</v>
      </c>
      <c r="B7" t="str">
        <f t="shared" si="1"/>
        <v>Gasoline</v>
      </c>
      <c r="D7" s="174"/>
      <c r="E7" s="171" t="s">
        <v>37</v>
      </c>
      <c r="F7" s="172"/>
      <c r="G7" s="6"/>
      <c r="H7" s="6"/>
      <c r="I7" s="6"/>
      <c r="J7" s="6"/>
      <c r="K7" s="6"/>
      <c r="L7" s="6">
        <v>9.7450214114754005E-2</v>
      </c>
      <c r="M7" s="6"/>
      <c r="N7" s="6">
        <v>8.8826351053985994E-2</v>
      </c>
      <c r="O7" s="6"/>
      <c r="P7" s="6"/>
      <c r="Q7" s="6"/>
      <c r="R7" s="6"/>
      <c r="S7" s="6"/>
      <c r="T7" s="6"/>
      <c r="U7" s="6"/>
      <c r="V7" s="6"/>
      <c r="W7" s="6">
        <v>8.5091684908876003E-2</v>
      </c>
      <c r="X7" s="6"/>
      <c r="Y7" s="6"/>
      <c r="Z7" s="6"/>
      <c r="AA7" s="6"/>
      <c r="AB7" s="6">
        <v>9.2542455325615905E-2</v>
      </c>
      <c r="AC7" s="6"/>
      <c r="AD7" s="6">
        <v>8.8961594680242298E-2</v>
      </c>
      <c r="AE7" s="6"/>
      <c r="AF7" s="6">
        <v>7.2881804126630104E-2</v>
      </c>
      <c r="AG7" s="6">
        <v>7.0022796569571999E-2</v>
      </c>
      <c r="AH7" s="6"/>
      <c r="AI7" s="6"/>
      <c r="AJ7" s="6"/>
      <c r="AK7" s="6"/>
      <c r="AL7" s="6">
        <v>6.7787080241010905E-2</v>
      </c>
      <c r="AM7" s="55" t="str">
        <f t="shared" si="3"/>
        <v/>
      </c>
      <c r="AN7" s="55" t="str">
        <f t="shared" si="2"/>
        <v/>
      </c>
      <c r="AO7" s="55" t="str">
        <f t="shared" si="3"/>
        <v/>
      </c>
      <c r="AP7" s="55" t="str">
        <f t="shared" si="2"/>
        <v/>
      </c>
      <c r="AQ7" s="55" t="str">
        <f t="shared" si="2"/>
        <v/>
      </c>
    </row>
    <row r="8" spans="1:43">
      <c r="A8" t="str">
        <f t="shared" si="0"/>
        <v>Buses</v>
      </c>
      <c r="B8" t="str">
        <f t="shared" si="1"/>
        <v>LPG</v>
      </c>
      <c r="D8" s="175"/>
      <c r="E8" s="171" t="s">
        <v>38</v>
      </c>
      <c r="F8" s="17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9.37143696541681E-2</v>
      </c>
      <c r="AB8" s="6"/>
      <c r="AC8" s="6"/>
      <c r="AD8" s="6">
        <v>8.4083160965407702E-2</v>
      </c>
      <c r="AE8" s="6"/>
      <c r="AF8" s="6">
        <v>6.9651645828668493E-2</v>
      </c>
      <c r="AG8" s="6">
        <v>6.5827202545864799E-2</v>
      </c>
      <c r="AH8" s="6"/>
      <c r="AI8" s="6"/>
      <c r="AJ8" s="6"/>
      <c r="AK8" s="6"/>
      <c r="AL8" s="6">
        <v>6.7727878688023296E-2</v>
      </c>
      <c r="AM8" s="55" t="str">
        <f t="shared" si="3"/>
        <v/>
      </c>
      <c r="AN8" s="55" t="str">
        <f t="shared" si="2"/>
        <v/>
      </c>
      <c r="AO8" s="55" t="str">
        <f t="shared" si="3"/>
        <v/>
      </c>
      <c r="AP8" s="55" t="str">
        <f t="shared" si="2"/>
        <v/>
      </c>
      <c r="AQ8" s="55" t="str">
        <f t="shared" si="2"/>
        <v/>
      </c>
    </row>
    <row r="9" spans="1:43">
      <c r="A9" t="str">
        <f t="shared" si="0"/>
        <v>HDTs</v>
      </c>
      <c r="B9" t="str">
        <f t="shared" si="1"/>
        <v>Diesel</v>
      </c>
      <c r="D9" s="173" t="s">
        <v>39</v>
      </c>
      <c r="E9" s="171" t="s">
        <v>36</v>
      </c>
      <c r="F9" s="172"/>
      <c r="G9" s="6">
        <v>9.5218081183551601E-2</v>
      </c>
      <c r="H9" s="6">
        <v>0.10361969848816199</v>
      </c>
      <c r="I9" s="6">
        <v>9.2784361390447698E-2</v>
      </c>
      <c r="J9" s="6">
        <v>0.11858440363995</v>
      </c>
      <c r="K9" s="6">
        <v>0.114044829974671</v>
      </c>
      <c r="L9" s="6">
        <v>0.10855632289622399</v>
      </c>
      <c r="M9" s="6">
        <v>0.11700010774532101</v>
      </c>
      <c r="N9" s="6">
        <v>9.2036888145743595E-2</v>
      </c>
      <c r="O9" s="6">
        <v>0.118437880938806</v>
      </c>
      <c r="P9" s="6">
        <v>0.118203291106111</v>
      </c>
      <c r="Q9" s="6">
        <v>0.103957439548966</v>
      </c>
      <c r="R9" s="6">
        <v>9.5394324684570306E-2</v>
      </c>
      <c r="S9" s="6">
        <v>0.116721265948143</v>
      </c>
      <c r="T9" s="6">
        <v>0.14463639347038099</v>
      </c>
      <c r="U9" s="6">
        <v>0.113604413499276</v>
      </c>
      <c r="V9" s="6">
        <v>0.17410163103408099</v>
      </c>
      <c r="W9" s="6">
        <v>0.13212961864410999</v>
      </c>
      <c r="X9" s="6">
        <v>0.113429238866598</v>
      </c>
      <c r="Y9" s="6">
        <v>0.13399563454993901</v>
      </c>
      <c r="Z9" s="6">
        <v>0.11886177510938201</v>
      </c>
      <c r="AA9" s="6">
        <v>0.127491964405818</v>
      </c>
      <c r="AB9" s="6">
        <v>0.108385724603052</v>
      </c>
      <c r="AC9" s="6">
        <v>0.131293205393269</v>
      </c>
      <c r="AD9" s="6">
        <v>0.11952731292831099</v>
      </c>
      <c r="AE9" s="6">
        <v>0.123912339422979</v>
      </c>
      <c r="AF9" s="6">
        <v>0.12619013889924299</v>
      </c>
      <c r="AG9" s="6">
        <v>0.14025631370671399</v>
      </c>
      <c r="AH9" s="6">
        <v>0.114838437511216</v>
      </c>
      <c r="AI9" s="6">
        <v>0.101009453044025</v>
      </c>
      <c r="AJ9" s="6">
        <v>0.110848943480575</v>
      </c>
      <c r="AK9" s="6">
        <v>0.13040484478618999</v>
      </c>
      <c r="AL9" s="6">
        <v>0.11433939727898899</v>
      </c>
      <c r="AM9" s="55">
        <f>IF($S9=0,"",$S9)</f>
        <v>0.116721265948143</v>
      </c>
      <c r="AN9" s="55">
        <f t="shared" si="2"/>
        <v>0.14463639347038099</v>
      </c>
      <c r="AO9" s="55">
        <f t="shared" si="3"/>
        <v>0.116721265948143</v>
      </c>
      <c r="AP9" s="55">
        <f t="shared" si="2"/>
        <v>0.14463639347038099</v>
      </c>
      <c r="AQ9" s="55">
        <f t="shared" si="2"/>
        <v>0.14463639347038099</v>
      </c>
    </row>
    <row r="10" spans="1:43">
      <c r="A10" t="str">
        <f t="shared" si="0"/>
        <v>HDTs</v>
      </c>
      <c r="B10" t="str">
        <f t="shared" si="1"/>
        <v>Gasoline</v>
      </c>
      <c r="D10" s="175"/>
      <c r="E10" s="171" t="s">
        <v>37</v>
      </c>
      <c r="F10" s="172"/>
      <c r="G10" s="6"/>
      <c r="H10" s="6"/>
      <c r="I10" s="6">
        <v>0.13274033143188699</v>
      </c>
      <c r="J10" s="6"/>
      <c r="K10" s="6">
        <v>0.132740330622275</v>
      </c>
      <c r="L10" s="6">
        <v>0.13274033280153699</v>
      </c>
      <c r="M10" s="6"/>
      <c r="N10" s="6">
        <v>0.13274033236171401</v>
      </c>
      <c r="O10" s="6">
        <v>0.13274033268186899</v>
      </c>
      <c r="P10" s="6">
        <v>0.13274033304177199</v>
      </c>
      <c r="Q10" s="6">
        <v>0.13274032890759799</v>
      </c>
      <c r="R10" s="6">
        <v>0.132740330015402</v>
      </c>
      <c r="S10" s="6">
        <v>0.132740332798573</v>
      </c>
      <c r="T10" s="6">
        <v>0.132740329079821</v>
      </c>
      <c r="U10" s="6">
        <v>0.13274032865624</v>
      </c>
      <c r="V10" s="6">
        <v>0.13274033483890499</v>
      </c>
      <c r="W10" s="6">
        <v>0.13274032959922399</v>
      </c>
      <c r="X10" s="6">
        <v>0.13274033194228499</v>
      </c>
      <c r="Y10" s="6">
        <v>0.132740332323141</v>
      </c>
      <c r="Z10" s="6">
        <v>0.13274033145288699</v>
      </c>
      <c r="AA10" s="6">
        <v>0.13274033178528399</v>
      </c>
      <c r="AB10" s="6">
        <v>0.13274033296643101</v>
      </c>
      <c r="AC10" s="6"/>
      <c r="AD10" s="6">
        <v>0.13274033215036801</v>
      </c>
      <c r="AE10" s="6">
        <v>0.13274033034493299</v>
      </c>
      <c r="AF10" s="6">
        <v>0.132740330241611</v>
      </c>
      <c r="AG10" s="6"/>
      <c r="AH10" s="6">
        <v>0.132740331352457</v>
      </c>
      <c r="AI10" s="6">
        <v>0.13274033086054701</v>
      </c>
      <c r="AJ10" s="6">
        <v>0.13274033165865001</v>
      </c>
      <c r="AK10" s="6"/>
      <c r="AL10" s="6">
        <v>0.132740333589635</v>
      </c>
      <c r="AM10" s="55">
        <f t="shared" si="3"/>
        <v>0.132740332798573</v>
      </c>
      <c r="AN10" s="55">
        <f t="shared" si="2"/>
        <v>0.132740329079821</v>
      </c>
      <c r="AO10" s="55">
        <f t="shared" si="3"/>
        <v>0.132740332798573</v>
      </c>
      <c r="AP10" s="55">
        <f t="shared" si="2"/>
        <v>0.132740329079821</v>
      </c>
      <c r="AQ10" s="55">
        <f t="shared" si="2"/>
        <v>0.132740329079821</v>
      </c>
    </row>
    <row r="11" spans="1:43">
      <c r="A11" t="str">
        <f t="shared" si="0"/>
        <v>LCVs</v>
      </c>
      <c r="B11" t="str">
        <f t="shared" si="1"/>
        <v>CNG</v>
      </c>
      <c r="D11" s="173" t="s">
        <v>40</v>
      </c>
      <c r="E11" s="171" t="s">
        <v>41</v>
      </c>
      <c r="F11" s="172"/>
      <c r="G11" s="6"/>
      <c r="H11" s="6"/>
      <c r="I11" s="6"/>
      <c r="J11" s="6">
        <v>0.201033948201707</v>
      </c>
      <c r="K11" s="6"/>
      <c r="L11" s="6"/>
      <c r="M11" s="6">
        <v>0.20155494551717101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v>0.18512671103343101</v>
      </c>
      <c r="AE11" s="6"/>
      <c r="AF11" s="6"/>
      <c r="AG11" s="6"/>
      <c r="AH11" s="6"/>
      <c r="AI11" s="6"/>
      <c r="AJ11" s="6"/>
      <c r="AK11" s="6"/>
      <c r="AL11" s="6"/>
      <c r="AM11" s="55" t="str">
        <f t="shared" si="3"/>
        <v/>
      </c>
      <c r="AN11" s="55" t="str">
        <f t="shared" si="2"/>
        <v/>
      </c>
      <c r="AO11" s="55" t="str">
        <f t="shared" si="3"/>
        <v/>
      </c>
      <c r="AP11" s="55" t="str">
        <f t="shared" si="2"/>
        <v/>
      </c>
      <c r="AQ11" s="55" t="str">
        <f t="shared" si="2"/>
        <v/>
      </c>
    </row>
    <row r="12" spans="1:43">
      <c r="A12" t="str">
        <f t="shared" si="0"/>
        <v>LCVs</v>
      </c>
      <c r="B12" t="str">
        <f t="shared" si="1"/>
        <v>Diesel</v>
      </c>
      <c r="D12" s="174"/>
      <c r="E12" s="171" t="s">
        <v>36</v>
      </c>
      <c r="F12" s="172"/>
      <c r="G12" s="6">
        <v>0.27607800722082898</v>
      </c>
      <c r="H12" s="6">
        <v>0.26373111002703598</v>
      </c>
      <c r="I12" s="6">
        <v>0.27405218846524698</v>
      </c>
      <c r="J12" s="6">
        <v>0.263852616088118</v>
      </c>
      <c r="K12" s="6">
        <v>0.28261437103842102</v>
      </c>
      <c r="L12" s="6">
        <v>0.28152640208186502</v>
      </c>
      <c r="M12" s="6">
        <v>0.276151674033561</v>
      </c>
      <c r="N12" s="6">
        <v>0.34325607958311299</v>
      </c>
      <c r="O12" s="6">
        <v>0.30007660684610199</v>
      </c>
      <c r="P12" s="6">
        <v>0.260419905506247</v>
      </c>
      <c r="Q12" s="6">
        <v>0.29501642937591399</v>
      </c>
      <c r="R12" s="6">
        <v>0.29836198041588902</v>
      </c>
      <c r="S12" s="6">
        <v>0.28530028770007299</v>
      </c>
      <c r="T12" s="6">
        <v>0.30442078071888801</v>
      </c>
      <c r="U12" s="6">
        <v>0.29353528190740003</v>
      </c>
      <c r="V12" s="6">
        <v>0.284071716210475</v>
      </c>
      <c r="W12" s="6">
        <v>0.28038592569264298</v>
      </c>
      <c r="X12" s="6">
        <v>0.30777259609093999</v>
      </c>
      <c r="Y12" s="6">
        <v>0.26583414397588701</v>
      </c>
      <c r="Z12" s="6">
        <v>0.26136750862705599</v>
      </c>
      <c r="AA12" s="6">
        <v>0.33873081073968803</v>
      </c>
      <c r="AB12" s="6">
        <v>0.29587930793622502</v>
      </c>
      <c r="AC12" s="6">
        <v>0.29427295083614502</v>
      </c>
      <c r="AD12" s="6">
        <v>0.25530972339468899</v>
      </c>
      <c r="AE12" s="6">
        <v>0.30207090554948601</v>
      </c>
      <c r="AF12" s="6">
        <v>0.29287270250473402</v>
      </c>
      <c r="AG12" s="6">
        <v>0.26381358585829001</v>
      </c>
      <c r="AH12" s="6">
        <v>0.27733247347114598</v>
      </c>
      <c r="AI12" s="6">
        <v>0.31405752375711199</v>
      </c>
      <c r="AJ12" s="6">
        <v>0.30659073260956099</v>
      </c>
      <c r="AK12" s="6">
        <v>0.29346495783648302</v>
      </c>
      <c r="AL12" s="6">
        <v>0.29880129206297701</v>
      </c>
      <c r="AM12" s="55">
        <f t="shared" si="3"/>
        <v>0.28530028770007299</v>
      </c>
      <c r="AN12" s="55">
        <f t="shared" si="2"/>
        <v>0.30442078071888801</v>
      </c>
      <c r="AO12" s="55">
        <f t="shared" si="3"/>
        <v>0.28530028770007299</v>
      </c>
      <c r="AP12" s="55">
        <f t="shared" si="2"/>
        <v>0.30442078071888801</v>
      </c>
      <c r="AQ12" s="55">
        <f t="shared" si="2"/>
        <v>0.30442078071888801</v>
      </c>
    </row>
    <row r="13" spans="1:43">
      <c r="A13" t="str">
        <f t="shared" si="0"/>
        <v>LCVs</v>
      </c>
      <c r="B13" t="str">
        <f t="shared" si="1"/>
        <v>Gasoline</v>
      </c>
      <c r="D13" s="174"/>
      <c r="E13" s="171" t="s">
        <v>37</v>
      </c>
      <c r="F13" s="172"/>
      <c r="G13" s="6">
        <v>0.23085306861781801</v>
      </c>
      <c r="H13" s="6">
        <v>0.22389667370097999</v>
      </c>
      <c r="I13" s="6">
        <v>0.19843802578681799</v>
      </c>
      <c r="J13" s="6">
        <v>0.22378876804671</v>
      </c>
      <c r="K13" s="6">
        <v>0.206290289052558</v>
      </c>
      <c r="L13" s="6">
        <v>0.23478593428678801</v>
      </c>
      <c r="M13" s="6">
        <v>0.21907325466827701</v>
      </c>
      <c r="N13" s="6">
        <v>0.25399193257367297</v>
      </c>
      <c r="O13" s="6">
        <v>0.26067792413551999</v>
      </c>
      <c r="P13" s="6">
        <v>0.25542797205033302</v>
      </c>
      <c r="Q13" s="6">
        <v>0.240916245751196</v>
      </c>
      <c r="R13" s="6">
        <v>0.238834836382566</v>
      </c>
      <c r="S13" s="6">
        <v>0.20672091711649401</v>
      </c>
      <c r="T13" s="6">
        <v>0.24121002964204599</v>
      </c>
      <c r="U13" s="6">
        <v>0.255604985969833</v>
      </c>
      <c r="V13" s="6">
        <v>0.204213248102036</v>
      </c>
      <c r="W13" s="6">
        <v>0.20824947035015201</v>
      </c>
      <c r="X13" s="6">
        <v>0.24658039096319201</v>
      </c>
      <c r="Y13" s="6">
        <v>0.208861707868195</v>
      </c>
      <c r="Z13" s="6">
        <v>0.219925956692754</v>
      </c>
      <c r="AA13" s="6">
        <v>0.24966681444230401</v>
      </c>
      <c r="AB13" s="6">
        <v>0.248865849380247</v>
      </c>
      <c r="AC13" s="6">
        <v>0.221238278896112</v>
      </c>
      <c r="AD13" s="6">
        <v>0.20783416507324201</v>
      </c>
      <c r="AE13" s="6">
        <v>0.23488290223038</v>
      </c>
      <c r="AF13" s="6">
        <v>0.22963511582382101</v>
      </c>
      <c r="AG13" s="6">
        <v>0.25744571379536801</v>
      </c>
      <c r="AH13" s="6">
        <v>0.218901913564027</v>
      </c>
      <c r="AI13" s="6">
        <v>0.24488618769385201</v>
      </c>
      <c r="AJ13" s="6">
        <v>0.23270651946024801</v>
      </c>
      <c r="AK13" s="6">
        <v>0.24030829229325601</v>
      </c>
      <c r="AL13" s="6">
        <v>0.25494022134887701</v>
      </c>
      <c r="AM13" s="55">
        <f t="shared" si="3"/>
        <v>0.20672091711649401</v>
      </c>
      <c r="AN13" s="55">
        <f t="shared" si="2"/>
        <v>0.24121002964204599</v>
      </c>
      <c r="AO13" s="55">
        <f t="shared" si="3"/>
        <v>0.20672091711649401</v>
      </c>
      <c r="AP13" s="55">
        <f t="shared" si="2"/>
        <v>0.24121002964204599</v>
      </c>
      <c r="AQ13" s="55">
        <f t="shared" si="2"/>
        <v>0.24121002964204599</v>
      </c>
    </row>
    <row r="14" spans="1:43">
      <c r="A14" t="str">
        <f t="shared" si="0"/>
        <v>LCVs</v>
      </c>
      <c r="B14" t="str">
        <f t="shared" si="1"/>
        <v>LPG</v>
      </c>
      <c r="D14" s="175"/>
      <c r="E14" s="171" t="s">
        <v>38</v>
      </c>
      <c r="F14" s="172"/>
      <c r="G14" s="6"/>
      <c r="H14" s="6"/>
      <c r="I14" s="6"/>
      <c r="J14" s="6"/>
      <c r="K14" s="6"/>
      <c r="L14" s="6"/>
      <c r="M14" s="6">
        <v>0.20776782691618501</v>
      </c>
      <c r="N14" s="6">
        <v>0.24536740821942299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0.23657049838102201</v>
      </c>
      <c r="AB14" s="6"/>
      <c r="AC14" s="6"/>
      <c r="AD14" s="6">
        <v>0.192931910247019</v>
      </c>
      <c r="AE14" s="6"/>
      <c r="AF14" s="6">
        <v>0.21820368088498501</v>
      </c>
      <c r="AG14" s="6">
        <v>0.24202019834538499</v>
      </c>
      <c r="AH14" s="6"/>
      <c r="AI14" s="6"/>
      <c r="AJ14" s="6"/>
      <c r="AK14" s="6"/>
      <c r="AL14" s="6">
        <v>0.240386187326915</v>
      </c>
      <c r="AM14" s="55" t="str">
        <f t="shared" si="3"/>
        <v/>
      </c>
      <c r="AN14" s="55" t="str">
        <f t="shared" si="2"/>
        <v/>
      </c>
      <c r="AO14" s="55" t="str">
        <f t="shared" si="3"/>
        <v/>
      </c>
      <c r="AP14" s="55" t="str">
        <f t="shared" si="2"/>
        <v/>
      </c>
      <c r="AQ14" s="55" t="str">
        <f t="shared" si="2"/>
        <v/>
      </c>
    </row>
    <row r="15" spans="1:43">
      <c r="A15" t="str">
        <f t="shared" si="0"/>
        <v>Mopeds</v>
      </c>
      <c r="B15" t="str">
        <f t="shared" si="1"/>
        <v>Gasoline</v>
      </c>
      <c r="D15" s="1" t="s">
        <v>43</v>
      </c>
      <c r="E15" s="171" t="s">
        <v>37</v>
      </c>
      <c r="F15" s="172"/>
      <c r="G15" s="6">
        <v>1.0926091864909799</v>
      </c>
      <c r="H15" s="6">
        <v>1.04008416766686</v>
      </c>
      <c r="I15" s="6">
        <v>1.0809728679292001</v>
      </c>
      <c r="J15" s="6">
        <v>1.02425023016475</v>
      </c>
      <c r="K15" s="6">
        <v>1.0489902907589299</v>
      </c>
      <c r="L15" s="6">
        <v>1.0060849834952801</v>
      </c>
      <c r="M15" s="6">
        <v>1.00082109353235</v>
      </c>
      <c r="N15" s="6">
        <v>1.07619552705011</v>
      </c>
      <c r="O15" s="6"/>
      <c r="P15" s="6">
        <v>1.0620986964299399</v>
      </c>
      <c r="Q15" s="6">
        <v>1.06861504462526</v>
      </c>
      <c r="R15" s="6">
        <v>1.0962915869083101</v>
      </c>
      <c r="S15" s="6">
        <v>1.04407952057914</v>
      </c>
      <c r="T15" s="6">
        <v>1.1118936673731299</v>
      </c>
      <c r="U15" s="6">
        <v>1.0853198828822199</v>
      </c>
      <c r="V15" s="6">
        <v>1.1296479504677801</v>
      </c>
      <c r="W15" s="6"/>
      <c r="X15" s="6">
        <v>1.0091866506112199</v>
      </c>
      <c r="Y15" s="6">
        <v>0.94581153754626901</v>
      </c>
      <c r="Z15" s="6">
        <v>1.03408804019147</v>
      </c>
      <c r="AA15" s="6">
        <v>1.1421317411434799</v>
      </c>
      <c r="AB15" s="6"/>
      <c r="AC15" s="6">
        <v>1.0409873884962799</v>
      </c>
      <c r="AD15" s="6">
        <v>1.0954418262893</v>
      </c>
      <c r="AE15" s="6">
        <v>1.07499559239017</v>
      </c>
      <c r="AF15" s="6">
        <v>1.0742847621741101</v>
      </c>
      <c r="AG15" s="6">
        <v>1.06544825294274</v>
      </c>
      <c r="AH15" s="6">
        <v>1.1215290869288499</v>
      </c>
      <c r="AI15" s="6">
        <v>1.1144086519030401</v>
      </c>
      <c r="AJ15" s="6">
        <v>1.09058159604954</v>
      </c>
      <c r="AK15" s="6">
        <v>1.0872236728367</v>
      </c>
      <c r="AL15" s="6">
        <v>1.0921986570087301</v>
      </c>
      <c r="AM15" s="55">
        <f t="shared" si="3"/>
        <v>1.04407952057914</v>
      </c>
      <c r="AN15" s="55">
        <f t="shared" si="2"/>
        <v>1.1118936673731299</v>
      </c>
      <c r="AO15" s="55">
        <f t="shared" si="3"/>
        <v>1.04407952057914</v>
      </c>
      <c r="AP15" s="55">
        <f t="shared" si="2"/>
        <v>1.1118936673731299</v>
      </c>
      <c r="AQ15" s="55">
        <f t="shared" si="2"/>
        <v>1.1118936673731299</v>
      </c>
    </row>
    <row r="16" spans="1:43">
      <c r="A16" t="str">
        <f t="shared" si="0"/>
        <v>Motorcycles</v>
      </c>
      <c r="B16" t="str">
        <f t="shared" si="1"/>
        <v>Gasoline</v>
      </c>
      <c r="D16" s="1" t="s">
        <v>44</v>
      </c>
      <c r="E16" s="171" t="s">
        <v>37</v>
      </c>
      <c r="F16" s="172"/>
      <c r="G16" s="6">
        <v>0.66228902854446503</v>
      </c>
      <c r="H16" s="6">
        <v>0.62115282413403095</v>
      </c>
      <c r="I16" s="6">
        <v>0.62135946642728801</v>
      </c>
      <c r="J16" s="6">
        <v>0.62519225563357095</v>
      </c>
      <c r="K16" s="6">
        <v>0.67343536932501602</v>
      </c>
      <c r="L16" s="6">
        <v>0.63916072257318401</v>
      </c>
      <c r="M16" s="6">
        <v>0.65855006849275399</v>
      </c>
      <c r="N16" s="6">
        <v>0.68668376506741302</v>
      </c>
      <c r="O16" s="6">
        <v>0.63182255673669196</v>
      </c>
      <c r="P16" s="6">
        <v>0.61177499726832396</v>
      </c>
      <c r="Q16" s="6">
        <v>0.63929780923731505</v>
      </c>
      <c r="R16" s="6">
        <v>0.664028999866633</v>
      </c>
      <c r="S16" s="6">
        <v>0.66157845747139299</v>
      </c>
      <c r="T16" s="6">
        <v>0.62332167431113294</v>
      </c>
      <c r="U16" s="6">
        <v>0.69449288880836701</v>
      </c>
      <c r="V16" s="6">
        <v>0.58797955123031997</v>
      </c>
      <c r="W16" s="6">
        <v>0.58938033841892101</v>
      </c>
      <c r="X16" s="6">
        <v>0.70408081539127998</v>
      </c>
      <c r="Y16" s="6">
        <v>0.60559248221631101</v>
      </c>
      <c r="Z16" s="6">
        <v>0.60080446789406206</v>
      </c>
      <c r="AA16" s="6">
        <v>0.69047268099483095</v>
      </c>
      <c r="AB16" s="6">
        <v>0.61913698461467603</v>
      </c>
      <c r="AC16" s="6">
        <v>0.663635556629942</v>
      </c>
      <c r="AD16" s="6">
        <v>0.55242465994008505</v>
      </c>
      <c r="AE16" s="6">
        <v>0.66809808446014296</v>
      </c>
      <c r="AF16" s="6">
        <v>0.70023054498904502</v>
      </c>
      <c r="AG16" s="6">
        <v>0.54531145867043795</v>
      </c>
      <c r="AH16" s="6">
        <v>0.64459762948690702</v>
      </c>
      <c r="AI16" s="6">
        <v>0.67951552245869196</v>
      </c>
      <c r="AJ16" s="6">
        <v>0.62391660117547698</v>
      </c>
      <c r="AK16" s="6">
        <v>0.64926878656446996</v>
      </c>
      <c r="AL16" s="6">
        <v>0.68827141846571804</v>
      </c>
      <c r="AM16" s="55">
        <f>IF($S16=0,"",$S16)</f>
        <v>0.66157845747139299</v>
      </c>
      <c r="AN16" s="55">
        <f t="shared" si="2"/>
        <v>0.62332167431113294</v>
      </c>
      <c r="AO16" s="55">
        <f t="shared" si="3"/>
        <v>0.66157845747139299</v>
      </c>
      <c r="AP16" s="55">
        <f t="shared" si="2"/>
        <v>0.62332167431113294</v>
      </c>
      <c r="AQ16" s="55">
        <f t="shared" si="2"/>
        <v>0.62332167431113294</v>
      </c>
    </row>
    <row r="17" spans="1:44">
      <c r="A17" t="str">
        <f t="shared" si="0"/>
        <v>Cars</v>
      </c>
      <c r="B17" t="str">
        <f t="shared" si="1"/>
        <v>CNG</v>
      </c>
      <c r="D17" s="173" t="s">
        <v>53</v>
      </c>
      <c r="E17" s="171" t="s">
        <v>41</v>
      </c>
      <c r="F17" s="172"/>
      <c r="G17" s="6"/>
      <c r="H17" s="6"/>
      <c r="I17" s="6"/>
      <c r="J17" s="6">
        <v>0.35272114064613003</v>
      </c>
      <c r="K17" s="6"/>
      <c r="L17" s="6"/>
      <c r="M17" s="6">
        <v>0.35272114575735802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0.35272113946825501</v>
      </c>
      <c r="Y17" s="6"/>
      <c r="Z17" s="6"/>
      <c r="AA17" s="6"/>
      <c r="AB17" s="6"/>
      <c r="AC17" s="6"/>
      <c r="AD17" s="6">
        <v>0.35272114290378798</v>
      </c>
      <c r="AE17" s="6"/>
      <c r="AF17" s="6"/>
      <c r="AG17" s="6"/>
      <c r="AH17" s="6"/>
      <c r="AI17" s="6">
        <v>0.35272114477265198</v>
      </c>
      <c r="AJ17" s="6"/>
      <c r="AK17" s="6"/>
      <c r="AL17" s="6"/>
      <c r="AM17" s="55" t="str">
        <f t="shared" si="3"/>
        <v/>
      </c>
      <c r="AN17" s="55" t="str">
        <f t="shared" si="2"/>
        <v/>
      </c>
      <c r="AO17" s="55" t="str">
        <f t="shared" si="3"/>
        <v/>
      </c>
      <c r="AP17" s="55">
        <f>X17</f>
        <v>0.35272113946825501</v>
      </c>
      <c r="AQ17" s="55" t="str">
        <f t="shared" si="2"/>
        <v/>
      </c>
    </row>
    <row r="18" spans="1:44">
      <c r="A18" t="str">
        <f t="shared" si="0"/>
        <v>Cars</v>
      </c>
      <c r="B18" t="str">
        <f t="shared" si="1"/>
        <v>Diesel</v>
      </c>
      <c r="D18" s="174"/>
      <c r="E18" s="171" t="s">
        <v>36</v>
      </c>
      <c r="F18" s="172"/>
      <c r="G18" s="6">
        <v>0.46550110289746</v>
      </c>
      <c r="H18" s="6">
        <v>0.47373190688733202</v>
      </c>
      <c r="I18" s="6">
        <v>0.44416285261090799</v>
      </c>
      <c r="J18" s="6">
        <v>0.40706821285774503</v>
      </c>
      <c r="K18" s="6">
        <v>0.347369167510028</v>
      </c>
      <c r="L18" s="6">
        <v>0.47429513272977902</v>
      </c>
      <c r="M18" s="6">
        <v>0.439497899521269</v>
      </c>
      <c r="N18" s="6">
        <v>0.52300374474504296</v>
      </c>
      <c r="O18" s="6">
        <v>0.42160863726407699</v>
      </c>
      <c r="P18" s="6">
        <v>0.50161660859941404</v>
      </c>
      <c r="Q18" s="6">
        <v>0.41795343363340298</v>
      </c>
      <c r="R18" s="6">
        <v>0.48874971071040502</v>
      </c>
      <c r="S18" s="6">
        <v>0.39480192069283099</v>
      </c>
      <c r="T18" s="6">
        <v>0.48610200676189602</v>
      </c>
      <c r="U18" s="6">
        <v>0.50585630171722995</v>
      </c>
      <c r="V18" s="6">
        <v>0.45487035613545002</v>
      </c>
      <c r="W18" s="6">
        <v>0.44019910424918401</v>
      </c>
      <c r="X18" s="6">
        <v>0.50080874831132605</v>
      </c>
      <c r="Y18" s="6">
        <v>0.43006315560913899</v>
      </c>
      <c r="Z18" s="6">
        <v>0.43964343933538302</v>
      </c>
      <c r="AA18" s="6">
        <v>0.41862412916691</v>
      </c>
      <c r="AB18" s="6">
        <v>0.45083569639969401</v>
      </c>
      <c r="AC18" s="6">
        <v>0.52005933806693005</v>
      </c>
      <c r="AD18" s="6">
        <v>0.41847459512650698</v>
      </c>
      <c r="AE18" s="6">
        <v>0.43826593271535602</v>
      </c>
      <c r="AF18" s="6">
        <v>0.49379272665933199</v>
      </c>
      <c r="AG18" s="6">
        <v>0.49822792406000399</v>
      </c>
      <c r="AH18" s="6">
        <v>0.42583450059527</v>
      </c>
      <c r="AI18" s="6">
        <v>0.43058952833053299</v>
      </c>
      <c r="AJ18" s="6">
        <v>0.47677870318361298</v>
      </c>
      <c r="AK18" s="6">
        <v>0.50942590996290305</v>
      </c>
      <c r="AL18" s="6">
        <v>0.487929769509509</v>
      </c>
      <c r="AM18" s="55">
        <f t="shared" si="3"/>
        <v>0.39480192069283099</v>
      </c>
      <c r="AN18" s="55">
        <f t="shared" si="2"/>
        <v>0.48610200676189602</v>
      </c>
      <c r="AO18" s="55">
        <f t="shared" si="3"/>
        <v>0.39480192069283099</v>
      </c>
      <c r="AP18" s="55">
        <f t="shared" si="2"/>
        <v>0.48610200676189602</v>
      </c>
      <c r="AQ18" s="55">
        <f t="shared" si="2"/>
        <v>0.48610200676189602</v>
      </c>
    </row>
    <row r="19" spans="1:44">
      <c r="A19" t="str">
        <f t="shared" si="0"/>
        <v>Cars</v>
      </c>
      <c r="B19" t="str">
        <f t="shared" si="1"/>
        <v>Flexi Fuel</v>
      </c>
      <c r="D19" s="174"/>
      <c r="E19" s="171" t="s">
        <v>42</v>
      </c>
      <c r="F19" s="172"/>
      <c r="G19" s="6"/>
      <c r="H19" s="6"/>
      <c r="I19" s="6"/>
      <c r="J19" s="6">
        <v>0.31992152849809402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v>0.30246354977344497</v>
      </c>
      <c r="AJ19" s="6"/>
      <c r="AK19" s="6"/>
      <c r="AL19" s="6"/>
      <c r="AM19" s="55" t="str">
        <f t="shared" si="3"/>
        <v/>
      </c>
      <c r="AN19" s="55" t="str">
        <f t="shared" si="2"/>
        <v/>
      </c>
      <c r="AO19" s="55" t="str">
        <f t="shared" si="3"/>
        <v/>
      </c>
      <c r="AP19" s="55" t="str">
        <f t="shared" si="2"/>
        <v/>
      </c>
      <c r="AQ19" s="55" t="str">
        <f t="shared" si="2"/>
        <v/>
      </c>
    </row>
    <row r="20" spans="1:44">
      <c r="A20" t="str">
        <f t="shared" si="0"/>
        <v>Cars</v>
      </c>
      <c r="B20" t="str">
        <f t="shared" si="1"/>
        <v>Gasoline</v>
      </c>
      <c r="D20" s="174"/>
      <c r="E20" s="171" t="s">
        <v>37</v>
      </c>
      <c r="F20" s="172"/>
      <c r="G20" s="6">
        <v>0.400615044843599</v>
      </c>
      <c r="H20" s="6">
        <v>0.40129164793480798</v>
      </c>
      <c r="I20" s="6">
        <v>0.36512300566006001</v>
      </c>
      <c r="J20" s="6">
        <v>0.34915921795322302</v>
      </c>
      <c r="K20" s="6">
        <v>0.37585412237153898</v>
      </c>
      <c r="L20" s="6">
        <v>0.42240724461242002</v>
      </c>
      <c r="M20" s="6">
        <v>0.38778698829854602</v>
      </c>
      <c r="N20" s="6">
        <v>0.42807462909048699</v>
      </c>
      <c r="O20" s="6">
        <v>0.40792826010556699</v>
      </c>
      <c r="P20" s="6">
        <v>0.39511553728253701</v>
      </c>
      <c r="Q20" s="6">
        <v>0.37948131603173302</v>
      </c>
      <c r="R20" s="6">
        <v>0.43712071278233899</v>
      </c>
      <c r="S20" s="6">
        <v>0.38003924390186999</v>
      </c>
      <c r="T20" s="6">
        <v>0.42350678459211999</v>
      </c>
      <c r="U20" s="6">
        <v>0.44437781298929402</v>
      </c>
      <c r="V20" s="6">
        <v>0.40616730159367997</v>
      </c>
      <c r="W20" s="6">
        <v>0.36651372927012599</v>
      </c>
      <c r="X20" s="6">
        <v>0.43123037424744698</v>
      </c>
      <c r="Y20" s="6">
        <v>0.38643861017596198</v>
      </c>
      <c r="Z20" s="6">
        <v>0.38062254027138098</v>
      </c>
      <c r="AA20" s="6">
        <v>0.385319656711751</v>
      </c>
      <c r="AB20" s="6">
        <v>0.41581073851935801</v>
      </c>
      <c r="AC20" s="6">
        <v>0.445839519585783</v>
      </c>
      <c r="AD20" s="6">
        <v>0.36954145322635701</v>
      </c>
      <c r="AE20" s="6">
        <v>0.35226565498082701</v>
      </c>
      <c r="AF20" s="6">
        <v>0.41548361554989999</v>
      </c>
      <c r="AG20" s="6">
        <v>0.45567854870459701</v>
      </c>
      <c r="AH20" s="6">
        <v>0.373551931084732</v>
      </c>
      <c r="AI20" s="6">
        <v>0.34650193819888497</v>
      </c>
      <c r="AJ20" s="6">
        <v>0.42128770240036501</v>
      </c>
      <c r="AK20" s="6">
        <v>0.43565926569912</v>
      </c>
      <c r="AL20" s="6">
        <v>0.42231212702925802</v>
      </c>
      <c r="AM20" s="55">
        <f t="shared" si="3"/>
        <v>0.38003924390186999</v>
      </c>
      <c r="AN20" s="55">
        <f t="shared" si="2"/>
        <v>0.42350678459211999</v>
      </c>
      <c r="AO20" s="55">
        <f t="shared" si="3"/>
        <v>0.38003924390186999</v>
      </c>
      <c r="AP20" s="55">
        <f t="shared" si="2"/>
        <v>0.42350678459211999</v>
      </c>
      <c r="AQ20" s="55">
        <f t="shared" si="2"/>
        <v>0.42350678459211999</v>
      </c>
    </row>
    <row r="21" spans="1:44">
      <c r="A21" t="str">
        <f t="shared" si="0"/>
        <v>Cars</v>
      </c>
      <c r="B21" t="str">
        <f t="shared" si="1"/>
        <v>LPG</v>
      </c>
      <c r="D21" s="175"/>
      <c r="E21" s="171" t="s">
        <v>38</v>
      </c>
      <c r="F21" s="172"/>
      <c r="G21" s="6"/>
      <c r="H21" s="6">
        <v>0.34920289571133101</v>
      </c>
      <c r="I21" s="6">
        <v>0.35887920697244502</v>
      </c>
      <c r="J21" s="6"/>
      <c r="K21" s="6"/>
      <c r="L21" s="6"/>
      <c r="M21" s="6">
        <v>0.41440264377631603</v>
      </c>
      <c r="N21" s="6">
        <v>0.46621015715210001</v>
      </c>
      <c r="O21" s="6"/>
      <c r="P21" s="6"/>
      <c r="Q21" s="6"/>
      <c r="R21" s="6">
        <v>0.38492764256733097</v>
      </c>
      <c r="S21" s="6">
        <v>0.36800224223508199</v>
      </c>
      <c r="T21" s="6">
        <v>0.41724916815950702</v>
      </c>
      <c r="U21" s="6">
        <v>0.38912263539329101</v>
      </c>
      <c r="V21" s="6">
        <v>0.36522183412430897</v>
      </c>
      <c r="W21" s="6"/>
      <c r="X21" s="6">
        <v>0.35589244729278702</v>
      </c>
      <c r="Y21" s="6"/>
      <c r="Z21" s="6"/>
      <c r="AA21" s="6">
        <v>0.39303573642251199</v>
      </c>
      <c r="AB21" s="6"/>
      <c r="AC21" s="6"/>
      <c r="AD21" s="6">
        <v>0.33497163760658499</v>
      </c>
      <c r="AE21" s="6"/>
      <c r="AF21" s="6">
        <v>0.375867739756856</v>
      </c>
      <c r="AG21" s="6">
        <v>0.35464639278580101</v>
      </c>
      <c r="AH21" s="6">
        <v>0.35690110612338699</v>
      </c>
      <c r="AI21" s="6"/>
      <c r="AJ21" s="6"/>
      <c r="AK21" s="6">
        <v>0.387992524571526</v>
      </c>
      <c r="AL21" s="6">
        <v>0.36522183382391199</v>
      </c>
      <c r="AM21" s="55">
        <f t="shared" si="3"/>
        <v>0.36800224223508199</v>
      </c>
      <c r="AN21" s="55">
        <f t="shared" si="2"/>
        <v>0.41724916815950702</v>
      </c>
      <c r="AO21" s="55">
        <f t="shared" si="3"/>
        <v>0.36800224223508199</v>
      </c>
      <c r="AP21" s="55">
        <f t="shared" si="2"/>
        <v>0.41724916815950702</v>
      </c>
      <c r="AQ21" s="55">
        <f t="shared" si="2"/>
        <v>0.41724916815950702</v>
      </c>
    </row>
    <row r="23" spans="1:44">
      <c r="F23" s="10" t="s">
        <v>56</v>
      </c>
    </row>
    <row r="24" spans="1:44" ht="14.65" thickBot="1">
      <c r="E24" t="s">
        <v>60</v>
      </c>
      <c r="F24" s="14" t="s">
        <v>54</v>
      </c>
      <c r="G24" s="15">
        <v>2010</v>
      </c>
      <c r="H24" s="15" t="str">
        <f t="shared" ref="H24:AM24" si="4">G3</f>
        <v>AT</v>
      </c>
      <c r="I24" s="15" t="str">
        <f t="shared" si="4"/>
        <v>BE</v>
      </c>
      <c r="J24" s="15" t="str">
        <f t="shared" si="4"/>
        <v>BG</v>
      </c>
      <c r="K24" s="15" t="str">
        <f t="shared" si="4"/>
        <v>CH</v>
      </c>
      <c r="L24" s="15" t="str">
        <f t="shared" si="4"/>
        <v>CY</v>
      </c>
      <c r="M24" s="15" t="str">
        <f t="shared" si="4"/>
        <v>CZ</v>
      </c>
      <c r="N24" s="15" t="str">
        <f t="shared" si="4"/>
        <v>DE</v>
      </c>
      <c r="O24" s="15" t="str">
        <f t="shared" si="4"/>
        <v>DK</v>
      </c>
      <c r="P24" s="15" t="str">
        <f t="shared" si="4"/>
        <v>EE</v>
      </c>
      <c r="Q24" s="15" t="str">
        <f t="shared" si="4"/>
        <v>ES</v>
      </c>
      <c r="R24" s="15" t="str">
        <f t="shared" si="4"/>
        <v>FI</v>
      </c>
      <c r="S24" s="15" t="str">
        <f t="shared" si="4"/>
        <v>FR</v>
      </c>
      <c r="T24" s="15" t="str">
        <f t="shared" si="4"/>
        <v>EL</v>
      </c>
      <c r="U24" s="15" t="str">
        <f t="shared" si="4"/>
        <v>HR</v>
      </c>
      <c r="V24" s="15" t="str">
        <f t="shared" si="4"/>
        <v>HU</v>
      </c>
      <c r="W24" s="15" t="str">
        <f t="shared" si="4"/>
        <v>IE</v>
      </c>
      <c r="X24" s="15" t="str">
        <f t="shared" si="4"/>
        <v>IS</v>
      </c>
      <c r="Y24" s="15" t="str">
        <f t="shared" si="4"/>
        <v>IT</v>
      </c>
      <c r="Z24" s="15" t="str">
        <f t="shared" si="4"/>
        <v>LT</v>
      </c>
      <c r="AA24" s="15" t="str">
        <f t="shared" si="4"/>
        <v>LU</v>
      </c>
      <c r="AB24" s="15" t="str">
        <f t="shared" si="4"/>
        <v>LV</v>
      </c>
      <c r="AC24" s="15" t="str">
        <f t="shared" si="4"/>
        <v>MK</v>
      </c>
      <c r="AD24" s="15" t="str">
        <f t="shared" si="4"/>
        <v>MT</v>
      </c>
      <c r="AE24" s="15" t="str">
        <f t="shared" si="4"/>
        <v>NL</v>
      </c>
      <c r="AF24" s="15" t="str">
        <f t="shared" si="4"/>
        <v>NO</v>
      </c>
      <c r="AG24" s="15" t="str">
        <f t="shared" si="4"/>
        <v>PL</v>
      </c>
      <c r="AH24" s="15" t="str">
        <f t="shared" si="4"/>
        <v>PT</v>
      </c>
      <c r="AI24" s="15" t="str">
        <f t="shared" si="4"/>
        <v>RO</v>
      </c>
      <c r="AJ24" s="15" t="str">
        <f t="shared" si="4"/>
        <v>SE</v>
      </c>
      <c r="AK24" s="15" t="str">
        <f t="shared" si="4"/>
        <v>SI</v>
      </c>
      <c r="AL24" s="15" t="str">
        <f t="shared" si="4"/>
        <v>SK</v>
      </c>
      <c r="AM24" s="15" t="str">
        <f t="shared" si="4"/>
        <v>UK</v>
      </c>
      <c r="AN24" s="15" t="s">
        <v>127</v>
      </c>
      <c r="AO24" s="15" t="s">
        <v>128</v>
      </c>
      <c r="AP24" s="15" t="s">
        <v>129</v>
      </c>
      <c r="AQ24" s="15" t="s">
        <v>130</v>
      </c>
      <c r="AR24" s="15" t="s">
        <v>131</v>
      </c>
    </row>
    <row r="25" spans="1:44">
      <c r="E25" t="s">
        <v>126</v>
      </c>
      <c r="F25" t="s">
        <v>422</v>
      </c>
      <c r="G25" s="146">
        <f t="shared" ref="G25:G41" si="5">AVERAGE(H25:AR25)</f>
        <v>3.7537537398724952E-2</v>
      </c>
      <c r="H25" s="8" t="str">
        <f t="shared" ref="H25:AR25" si="6">IF(G5&gt;0,G5,"")</f>
        <v/>
      </c>
      <c r="I25" s="8" t="str">
        <f t="shared" si="6"/>
        <v/>
      </c>
      <c r="J25" s="8" t="str">
        <f t="shared" si="6"/>
        <v/>
      </c>
      <c r="K25" s="8">
        <f t="shared" si="6"/>
        <v>3.7537537811025298E-2</v>
      </c>
      <c r="L25" s="8" t="str">
        <f t="shared" si="6"/>
        <v/>
      </c>
      <c r="M25" s="8" t="str">
        <f t="shared" si="6"/>
        <v/>
      </c>
      <c r="N25" s="8">
        <f t="shared" si="6"/>
        <v>3.7537537713906902E-2</v>
      </c>
      <c r="O25" s="8" t="str">
        <f t="shared" si="6"/>
        <v/>
      </c>
      <c r="P25" s="8" t="str">
        <f t="shared" si="6"/>
        <v/>
      </c>
      <c r="Q25" s="8" t="str">
        <f t="shared" si="6"/>
        <v/>
      </c>
      <c r="R25" s="8" t="str">
        <f t="shared" si="6"/>
        <v/>
      </c>
      <c r="S25" s="8" t="str">
        <f t="shared" si="6"/>
        <v/>
      </c>
      <c r="T25" s="8" t="str">
        <f t="shared" si="6"/>
        <v/>
      </c>
      <c r="U25" s="8" t="str">
        <f t="shared" si="6"/>
        <v/>
      </c>
      <c r="V25" s="8" t="str">
        <f t="shared" si="6"/>
        <v/>
      </c>
      <c r="W25" s="8" t="str">
        <f t="shared" si="6"/>
        <v/>
      </c>
      <c r="X25" s="8" t="str">
        <f t="shared" si="6"/>
        <v/>
      </c>
      <c r="Y25" s="8">
        <f t="shared" si="6"/>
        <v>3.7537537191719102E-2</v>
      </c>
      <c r="Z25" s="8" t="str">
        <f t="shared" si="6"/>
        <v/>
      </c>
      <c r="AA25" s="8" t="str">
        <f t="shared" si="6"/>
        <v/>
      </c>
      <c r="AB25" s="8" t="str">
        <f t="shared" si="6"/>
        <v/>
      </c>
      <c r="AC25" s="8" t="str">
        <f t="shared" si="6"/>
        <v/>
      </c>
      <c r="AD25" s="8" t="str">
        <f t="shared" si="6"/>
        <v/>
      </c>
      <c r="AE25" s="8">
        <f t="shared" si="6"/>
        <v>3.7537537994232699E-2</v>
      </c>
      <c r="AF25" s="8" t="str">
        <f t="shared" si="6"/>
        <v/>
      </c>
      <c r="AG25" s="8" t="str">
        <f t="shared" si="6"/>
        <v/>
      </c>
      <c r="AH25" s="8" t="str">
        <f t="shared" si="6"/>
        <v/>
      </c>
      <c r="AI25" s="8" t="str">
        <f t="shared" si="6"/>
        <v/>
      </c>
      <c r="AJ25" s="8">
        <f t="shared" si="6"/>
        <v>3.7537536489746601E-2</v>
      </c>
      <c r="AK25" s="8" t="str">
        <f t="shared" si="6"/>
        <v/>
      </c>
      <c r="AL25" s="8" t="str">
        <f t="shared" si="6"/>
        <v/>
      </c>
      <c r="AM25" s="8" t="str">
        <f t="shared" si="6"/>
        <v/>
      </c>
      <c r="AN25" s="8" t="str">
        <f t="shared" si="6"/>
        <v/>
      </c>
      <c r="AO25" s="8" t="str">
        <f t="shared" si="6"/>
        <v/>
      </c>
      <c r="AP25" s="8" t="str">
        <f t="shared" si="6"/>
        <v/>
      </c>
      <c r="AQ25" s="8">
        <f t="shared" si="6"/>
        <v>3.7537537191719102E-2</v>
      </c>
      <c r="AR25" s="8" t="str">
        <f t="shared" si="6"/>
        <v/>
      </c>
    </row>
    <row r="26" spans="1:44">
      <c r="E26" t="s">
        <v>126</v>
      </c>
      <c r="F26" t="s">
        <v>423</v>
      </c>
      <c r="G26" s="146">
        <f t="shared" si="5"/>
        <v>9.0208738013842174E-2</v>
      </c>
      <c r="H26" s="8">
        <f t="shared" ref="H26:AR26" si="7">IF(G6&gt;0,G6,"")</f>
        <v>9.1233387526008E-2</v>
      </c>
      <c r="I26" s="8">
        <f t="shared" si="7"/>
        <v>8.5013228347022907E-2</v>
      </c>
      <c r="J26" s="8">
        <f t="shared" si="7"/>
        <v>7.7066847694534299E-2</v>
      </c>
      <c r="K26" s="8">
        <f t="shared" si="7"/>
        <v>8.8049387829376394E-2</v>
      </c>
      <c r="L26" s="8">
        <f t="shared" si="7"/>
        <v>8.6994553125388896E-2</v>
      </c>
      <c r="M26" s="8">
        <f t="shared" si="7"/>
        <v>9.8724338429043504E-2</v>
      </c>
      <c r="N26" s="8">
        <f t="shared" si="7"/>
        <v>9.1145358675428598E-2</v>
      </c>
      <c r="O26" s="8">
        <f t="shared" si="7"/>
        <v>9.1545446992943494E-2</v>
      </c>
      <c r="P26" s="8">
        <f t="shared" si="7"/>
        <v>0.10072754244454001</v>
      </c>
      <c r="Q26" s="8">
        <f t="shared" si="7"/>
        <v>9.7901875208308606E-2</v>
      </c>
      <c r="R26" s="8">
        <f t="shared" si="7"/>
        <v>9.0744239615057704E-2</v>
      </c>
      <c r="S26" s="8">
        <f t="shared" si="7"/>
        <v>8.4404619549589804E-2</v>
      </c>
      <c r="T26" s="8">
        <f t="shared" si="7"/>
        <v>9.7314133538044398E-2</v>
      </c>
      <c r="U26" s="8">
        <f t="shared" si="7"/>
        <v>9.2604734225096602E-2</v>
      </c>
      <c r="V26" s="8">
        <f t="shared" si="7"/>
        <v>9.0527089256962803E-2</v>
      </c>
      <c r="W26" s="8">
        <f t="shared" si="7"/>
        <v>0.10037730119789599</v>
      </c>
      <c r="X26" s="8">
        <f t="shared" si="7"/>
        <v>9.1474878838252699E-2</v>
      </c>
      <c r="Y26" s="8">
        <f t="shared" si="7"/>
        <v>9.0516151591589197E-2</v>
      </c>
      <c r="Z26" s="8">
        <f t="shared" si="7"/>
        <v>9.0253614813241206E-2</v>
      </c>
      <c r="AA26" s="8">
        <f t="shared" si="7"/>
        <v>8.4471157891738896E-2</v>
      </c>
      <c r="AB26" s="8">
        <f t="shared" si="7"/>
        <v>9.9460944166572293E-2</v>
      </c>
      <c r="AC26" s="8">
        <f t="shared" si="7"/>
        <v>9.2825624649947994E-2</v>
      </c>
      <c r="AD26" s="8">
        <f t="shared" si="7"/>
        <v>8.68436674462746E-2</v>
      </c>
      <c r="AE26" s="8">
        <f t="shared" si="7"/>
        <v>8.9636037368594101E-2</v>
      </c>
      <c r="AF26" s="8">
        <f t="shared" si="7"/>
        <v>9.03992851269423E-2</v>
      </c>
      <c r="AG26" s="8">
        <f t="shared" si="7"/>
        <v>8.1328369300304196E-2</v>
      </c>
      <c r="AH26" s="8">
        <f t="shared" si="7"/>
        <v>9.12677220631707E-2</v>
      </c>
      <c r="AI26" s="8">
        <f t="shared" si="7"/>
        <v>7.6779264501721997E-2</v>
      </c>
      <c r="AJ26" s="8">
        <f t="shared" si="7"/>
        <v>9.0201733562416994E-2</v>
      </c>
      <c r="AK26" s="8">
        <f t="shared" si="7"/>
        <v>9.2364395836238899E-2</v>
      </c>
      <c r="AL26" s="8">
        <f t="shared" si="7"/>
        <v>9.0639170916091E-2</v>
      </c>
      <c r="AM26" s="8">
        <f t="shared" si="7"/>
        <v>6.24447350324435E-2</v>
      </c>
      <c r="AN26" s="8">
        <f t="shared" si="7"/>
        <v>9.7314133538044398E-2</v>
      </c>
      <c r="AO26" s="8">
        <f t="shared" si="7"/>
        <v>9.2604734225096602E-2</v>
      </c>
      <c r="AP26" s="8">
        <f t="shared" si="7"/>
        <v>9.7314133538044398E-2</v>
      </c>
      <c r="AQ26" s="8">
        <f t="shared" si="7"/>
        <v>9.2604734225096602E-2</v>
      </c>
      <c r="AR26" s="8">
        <f t="shared" si="7"/>
        <v>9.2604734225096602E-2</v>
      </c>
    </row>
    <row r="27" spans="1:44">
      <c r="E27" t="s">
        <v>126</v>
      </c>
      <c r="F27" t="s">
        <v>424</v>
      </c>
      <c r="G27" s="146">
        <f t="shared" si="5"/>
        <v>8.2945497627585893E-2</v>
      </c>
      <c r="H27" s="8" t="str">
        <f t="shared" ref="H27:AR27" si="8">IF(G7&gt;0,G7,"")</f>
        <v/>
      </c>
      <c r="I27" s="8" t="str">
        <f t="shared" si="8"/>
        <v/>
      </c>
      <c r="J27" s="8" t="str">
        <f t="shared" si="8"/>
        <v/>
      </c>
      <c r="K27" s="8" t="str">
        <f t="shared" si="8"/>
        <v/>
      </c>
      <c r="L27" s="8" t="str">
        <f t="shared" si="8"/>
        <v/>
      </c>
      <c r="M27" s="8">
        <f t="shared" si="8"/>
        <v>9.7450214114754005E-2</v>
      </c>
      <c r="N27" s="8" t="str">
        <f t="shared" si="8"/>
        <v/>
      </c>
      <c r="O27" s="8">
        <f t="shared" si="8"/>
        <v>8.8826351053985994E-2</v>
      </c>
      <c r="P27" s="8" t="str">
        <f t="shared" si="8"/>
        <v/>
      </c>
      <c r="Q27" s="8" t="str">
        <f t="shared" si="8"/>
        <v/>
      </c>
      <c r="R27" s="8" t="str">
        <f t="shared" si="8"/>
        <v/>
      </c>
      <c r="S27" s="8" t="str">
        <f t="shared" si="8"/>
        <v/>
      </c>
      <c r="T27" s="8" t="str">
        <f t="shared" si="8"/>
        <v/>
      </c>
      <c r="U27" s="8" t="str">
        <f t="shared" si="8"/>
        <v/>
      </c>
      <c r="V27" s="8" t="str">
        <f t="shared" si="8"/>
        <v/>
      </c>
      <c r="W27" s="8" t="str">
        <f t="shared" si="8"/>
        <v/>
      </c>
      <c r="X27" s="8">
        <f t="shared" si="8"/>
        <v>8.5091684908876003E-2</v>
      </c>
      <c r="Y27" s="8" t="str">
        <f t="shared" si="8"/>
        <v/>
      </c>
      <c r="Z27" s="8" t="str">
        <f t="shared" si="8"/>
        <v/>
      </c>
      <c r="AA27" s="8" t="str">
        <f t="shared" si="8"/>
        <v/>
      </c>
      <c r="AB27" s="8" t="str">
        <f t="shared" si="8"/>
        <v/>
      </c>
      <c r="AC27" s="8">
        <f t="shared" si="8"/>
        <v>9.2542455325615905E-2</v>
      </c>
      <c r="AD27" s="8" t="str">
        <f t="shared" si="8"/>
        <v/>
      </c>
      <c r="AE27" s="8">
        <f t="shared" si="8"/>
        <v>8.8961594680242298E-2</v>
      </c>
      <c r="AF27" s="8" t="str">
        <f t="shared" si="8"/>
        <v/>
      </c>
      <c r="AG27" s="8">
        <f t="shared" si="8"/>
        <v>7.2881804126630104E-2</v>
      </c>
      <c r="AH27" s="8">
        <f t="shared" si="8"/>
        <v>7.0022796569571999E-2</v>
      </c>
      <c r="AI27" s="8" t="str">
        <f t="shared" si="8"/>
        <v/>
      </c>
      <c r="AJ27" s="8" t="str">
        <f t="shared" si="8"/>
        <v/>
      </c>
      <c r="AK27" s="8" t="str">
        <f t="shared" si="8"/>
        <v/>
      </c>
      <c r="AL27" s="8" t="str">
        <f t="shared" si="8"/>
        <v/>
      </c>
      <c r="AM27" s="8">
        <f t="shared" si="8"/>
        <v>6.7787080241010905E-2</v>
      </c>
      <c r="AN27" s="8" t="str">
        <f t="shared" si="8"/>
        <v/>
      </c>
      <c r="AO27" s="8" t="str">
        <f t="shared" si="8"/>
        <v/>
      </c>
      <c r="AP27" s="8" t="str">
        <f t="shared" si="8"/>
        <v/>
      </c>
      <c r="AQ27" s="8" t="str">
        <f t="shared" si="8"/>
        <v/>
      </c>
      <c r="AR27" s="8" t="str">
        <f t="shared" si="8"/>
        <v/>
      </c>
    </row>
    <row r="28" spans="1:44">
      <c r="E28" t="s">
        <v>126</v>
      </c>
      <c r="F28" t="s">
        <v>425</v>
      </c>
      <c r="G28" s="146">
        <f t="shared" si="5"/>
        <v>7.6200851536426487E-2</v>
      </c>
      <c r="H28" s="8" t="str">
        <f t="shared" ref="H28:AR28" si="9">IF(G8&gt;0,G8,"")</f>
        <v/>
      </c>
      <c r="I28" s="8" t="str">
        <f t="shared" si="9"/>
        <v/>
      </c>
      <c r="J28" s="8" t="str">
        <f t="shared" si="9"/>
        <v/>
      </c>
      <c r="K28" s="8" t="str">
        <f t="shared" si="9"/>
        <v/>
      </c>
      <c r="L28" s="8" t="str">
        <f t="shared" si="9"/>
        <v/>
      </c>
      <c r="M28" s="8" t="str">
        <f t="shared" si="9"/>
        <v/>
      </c>
      <c r="N28" s="8" t="str">
        <f t="shared" si="9"/>
        <v/>
      </c>
      <c r="O28" s="8" t="str">
        <f t="shared" si="9"/>
        <v/>
      </c>
      <c r="P28" s="8" t="str">
        <f t="shared" si="9"/>
        <v/>
      </c>
      <c r="Q28" s="8" t="str">
        <f t="shared" si="9"/>
        <v/>
      </c>
      <c r="R28" s="8" t="str">
        <f t="shared" si="9"/>
        <v/>
      </c>
      <c r="S28" s="8" t="str">
        <f t="shared" si="9"/>
        <v/>
      </c>
      <c r="T28" s="8" t="str">
        <f t="shared" si="9"/>
        <v/>
      </c>
      <c r="U28" s="8" t="str">
        <f t="shared" si="9"/>
        <v/>
      </c>
      <c r="V28" s="8" t="str">
        <f t="shared" si="9"/>
        <v/>
      </c>
      <c r="W28" s="8" t="str">
        <f t="shared" si="9"/>
        <v/>
      </c>
      <c r="X28" s="8" t="str">
        <f t="shared" si="9"/>
        <v/>
      </c>
      <c r="Y28" s="8" t="str">
        <f t="shared" si="9"/>
        <v/>
      </c>
      <c r="Z28" s="8" t="str">
        <f t="shared" si="9"/>
        <v/>
      </c>
      <c r="AA28" s="8" t="str">
        <f t="shared" si="9"/>
        <v/>
      </c>
      <c r="AB28" s="8">
        <f t="shared" si="9"/>
        <v>9.37143696541681E-2</v>
      </c>
      <c r="AC28" s="8" t="str">
        <f t="shared" si="9"/>
        <v/>
      </c>
      <c r="AD28" s="8" t="str">
        <f t="shared" si="9"/>
        <v/>
      </c>
      <c r="AE28" s="8">
        <f t="shared" si="9"/>
        <v>8.4083160965407702E-2</v>
      </c>
      <c r="AF28" s="8" t="str">
        <f t="shared" si="9"/>
        <v/>
      </c>
      <c r="AG28" s="8">
        <f t="shared" si="9"/>
        <v>6.9651645828668493E-2</v>
      </c>
      <c r="AH28" s="8">
        <f t="shared" si="9"/>
        <v>6.5827202545864799E-2</v>
      </c>
      <c r="AI28" s="8" t="str">
        <f t="shared" si="9"/>
        <v/>
      </c>
      <c r="AJ28" s="8" t="str">
        <f t="shared" si="9"/>
        <v/>
      </c>
      <c r="AK28" s="8" t="str">
        <f t="shared" si="9"/>
        <v/>
      </c>
      <c r="AL28" s="8" t="str">
        <f t="shared" si="9"/>
        <v/>
      </c>
      <c r="AM28" s="8">
        <f t="shared" si="9"/>
        <v>6.7727878688023296E-2</v>
      </c>
      <c r="AN28" s="8" t="str">
        <f t="shared" si="9"/>
        <v/>
      </c>
      <c r="AO28" s="8" t="str">
        <f t="shared" si="9"/>
        <v/>
      </c>
      <c r="AP28" s="8" t="str">
        <f t="shared" si="9"/>
        <v/>
      </c>
      <c r="AQ28" s="8" t="str">
        <f t="shared" si="9"/>
        <v/>
      </c>
      <c r="AR28" s="8" t="str">
        <f t="shared" si="9"/>
        <v/>
      </c>
    </row>
    <row r="29" spans="1:44">
      <c r="F29" t="s">
        <v>426</v>
      </c>
      <c r="G29" s="146">
        <f t="shared" si="5"/>
        <v>0.12003155104411467</v>
      </c>
      <c r="H29" s="8">
        <f t="shared" ref="H29:AR29" si="10">IF(G9&gt;0,G9,"")</f>
        <v>9.5218081183551601E-2</v>
      </c>
      <c r="I29" s="8">
        <f t="shared" si="10"/>
        <v>0.10361969848816199</v>
      </c>
      <c r="J29" s="8">
        <f t="shared" si="10"/>
        <v>9.2784361390447698E-2</v>
      </c>
      <c r="K29" s="8">
        <f t="shared" si="10"/>
        <v>0.11858440363995</v>
      </c>
      <c r="L29" s="8">
        <f t="shared" si="10"/>
        <v>0.114044829974671</v>
      </c>
      <c r="M29" s="8">
        <f t="shared" si="10"/>
        <v>0.10855632289622399</v>
      </c>
      <c r="N29" s="8">
        <f t="shared" si="10"/>
        <v>0.11700010774532101</v>
      </c>
      <c r="O29" s="8">
        <f t="shared" si="10"/>
        <v>9.2036888145743595E-2</v>
      </c>
      <c r="P29" s="8">
        <f t="shared" si="10"/>
        <v>0.118437880938806</v>
      </c>
      <c r="Q29" s="8">
        <f t="shared" si="10"/>
        <v>0.118203291106111</v>
      </c>
      <c r="R29" s="8">
        <f t="shared" si="10"/>
        <v>0.103957439548966</v>
      </c>
      <c r="S29" s="8">
        <f t="shared" si="10"/>
        <v>9.5394324684570306E-2</v>
      </c>
      <c r="T29" s="8">
        <f t="shared" si="10"/>
        <v>0.116721265948143</v>
      </c>
      <c r="U29" s="8">
        <f t="shared" si="10"/>
        <v>0.14463639347038099</v>
      </c>
      <c r="V29" s="8">
        <f t="shared" si="10"/>
        <v>0.113604413499276</v>
      </c>
      <c r="W29" s="8">
        <f t="shared" si="10"/>
        <v>0.17410163103408099</v>
      </c>
      <c r="X29" s="8">
        <f t="shared" si="10"/>
        <v>0.13212961864410999</v>
      </c>
      <c r="Y29" s="8">
        <f t="shared" si="10"/>
        <v>0.113429238866598</v>
      </c>
      <c r="Z29" s="8">
        <f t="shared" si="10"/>
        <v>0.13399563454993901</v>
      </c>
      <c r="AA29" s="8">
        <f t="shared" si="10"/>
        <v>0.11886177510938201</v>
      </c>
      <c r="AB29" s="8">
        <f t="shared" si="10"/>
        <v>0.127491964405818</v>
      </c>
      <c r="AC29" s="8">
        <f t="shared" si="10"/>
        <v>0.108385724603052</v>
      </c>
      <c r="AD29" s="8">
        <f t="shared" si="10"/>
        <v>0.131293205393269</v>
      </c>
      <c r="AE29" s="8">
        <f t="shared" si="10"/>
        <v>0.11952731292831099</v>
      </c>
      <c r="AF29" s="8">
        <f t="shared" si="10"/>
        <v>0.123912339422979</v>
      </c>
      <c r="AG29" s="8">
        <f t="shared" si="10"/>
        <v>0.12619013889924299</v>
      </c>
      <c r="AH29" s="8">
        <f t="shared" si="10"/>
        <v>0.14025631370671399</v>
      </c>
      <c r="AI29" s="8">
        <f t="shared" si="10"/>
        <v>0.114838437511216</v>
      </c>
      <c r="AJ29" s="8">
        <f t="shared" si="10"/>
        <v>0.101009453044025</v>
      </c>
      <c r="AK29" s="8">
        <f t="shared" si="10"/>
        <v>0.110848943480575</v>
      </c>
      <c r="AL29" s="8">
        <f t="shared" si="10"/>
        <v>0.13040484478618999</v>
      </c>
      <c r="AM29" s="8">
        <f t="shared" si="10"/>
        <v>0.11433939727898899</v>
      </c>
      <c r="AN29" s="8">
        <f t="shared" si="10"/>
        <v>0.116721265948143</v>
      </c>
      <c r="AO29" s="8">
        <f t="shared" si="10"/>
        <v>0.14463639347038099</v>
      </c>
      <c r="AP29" s="8">
        <f t="shared" si="10"/>
        <v>0.116721265948143</v>
      </c>
      <c r="AQ29" s="8">
        <f t="shared" si="10"/>
        <v>0.14463639347038099</v>
      </c>
      <c r="AR29" s="8">
        <f t="shared" si="10"/>
        <v>0.14463639347038099</v>
      </c>
    </row>
    <row r="30" spans="1:44">
      <c r="F30" t="s">
        <v>427</v>
      </c>
      <c r="G30" s="146">
        <f t="shared" si="5"/>
        <v>0.13274033134472185</v>
      </c>
      <c r="H30" s="8" t="str">
        <f t="shared" ref="H30:AR30" si="11">IF(G10&gt;0,G10,"")</f>
        <v/>
      </c>
      <c r="I30" s="8" t="str">
        <f t="shared" si="11"/>
        <v/>
      </c>
      <c r="J30" s="8">
        <f t="shared" si="11"/>
        <v>0.13274033143188699</v>
      </c>
      <c r="K30" s="8" t="str">
        <f t="shared" si="11"/>
        <v/>
      </c>
      <c r="L30" s="8">
        <f t="shared" si="11"/>
        <v>0.132740330622275</v>
      </c>
      <c r="M30" s="8">
        <f t="shared" si="11"/>
        <v>0.13274033280153699</v>
      </c>
      <c r="N30" s="8" t="str">
        <f t="shared" si="11"/>
        <v/>
      </c>
      <c r="O30" s="8">
        <f t="shared" si="11"/>
        <v>0.13274033236171401</v>
      </c>
      <c r="P30" s="8">
        <f t="shared" si="11"/>
        <v>0.13274033268186899</v>
      </c>
      <c r="Q30" s="8">
        <f t="shared" si="11"/>
        <v>0.13274033304177199</v>
      </c>
      <c r="R30" s="8">
        <f t="shared" si="11"/>
        <v>0.13274032890759799</v>
      </c>
      <c r="S30" s="8">
        <f t="shared" si="11"/>
        <v>0.132740330015402</v>
      </c>
      <c r="T30" s="8">
        <f t="shared" si="11"/>
        <v>0.132740332798573</v>
      </c>
      <c r="U30" s="8">
        <f t="shared" si="11"/>
        <v>0.132740329079821</v>
      </c>
      <c r="V30" s="8">
        <f t="shared" si="11"/>
        <v>0.13274032865624</v>
      </c>
      <c r="W30" s="8">
        <f t="shared" si="11"/>
        <v>0.13274033483890499</v>
      </c>
      <c r="X30" s="8">
        <f t="shared" si="11"/>
        <v>0.13274032959922399</v>
      </c>
      <c r="Y30" s="8">
        <f t="shared" si="11"/>
        <v>0.13274033194228499</v>
      </c>
      <c r="Z30" s="8">
        <f t="shared" si="11"/>
        <v>0.132740332323141</v>
      </c>
      <c r="AA30" s="8">
        <f t="shared" si="11"/>
        <v>0.13274033145288699</v>
      </c>
      <c r="AB30" s="8">
        <f t="shared" si="11"/>
        <v>0.13274033178528399</v>
      </c>
      <c r="AC30" s="8">
        <f t="shared" si="11"/>
        <v>0.13274033296643101</v>
      </c>
      <c r="AD30" s="8" t="str">
        <f t="shared" si="11"/>
        <v/>
      </c>
      <c r="AE30" s="8">
        <f t="shared" si="11"/>
        <v>0.13274033215036801</v>
      </c>
      <c r="AF30" s="8">
        <f t="shared" si="11"/>
        <v>0.13274033034493299</v>
      </c>
      <c r="AG30" s="8">
        <f t="shared" si="11"/>
        <v>0.132740330241611</v>
      </c>
      <c r="AH30" s="8" t="str">
        <f t="shared" si="11"/>
        <v/>
      </c>
      <c r="AI30" s="8">
        <f t="shared" si="11"/>
        <v>0.132740331352457</v>
      </c>
      <c r="AJ30" s="8">
        <f t="shared" si="11"/>
        <v>0.13274033086054701</v>
      </c>
      <c r="AK30" s="8">
        <f t="shared" si="11"/>
        <v>0.13274033165865001</v>
      </c>
      <c r="AL30" s="8" t="str">
        <f t="shared" si="11"/>
        <v/>
      </c>
      <c r="AM30" s="8">
        <f t="shared" si="11"/>
        <v>0.132740333589635</v>
      </c>
      <c r="AN30" s="8">
        <f t="shared" si="11"/>
        <v>0.132740332798573</v>
      </c>
      <c r="AO30" s="8">
        <f t="shared" si="11"/>
        <v>0.132740329079821</v>
      </c>
      <c r="AP30" s="8">
        <f t="shared" si="11"/>
        <v>0.132740332798573</v>
      </c>
      <c r="AQ30" s="8">
        <f t="shared" si="11"/>
        <v>0.132740329079821</v>
      </c>
      <c r="AR30" s="8">
        <f t="shared" si="11"/>
        <v>0.132740329079821</v>
      </c>
    </row>
    <row r="31" spans="1:44">
      <c r="F31" t="s">
        <v>104</v>
      </c>
      <c r="G31" s="146">
        <f t="shared" si="5"/>
        <v>0.19590520158410299</v>
      </c>
      <c r="H31" s="8" t="str">
        <f t="shared" ref="H31:AR31" si="12">IF(G11&gt;0,G11,"")</f>
        <v/>
      </c>
      <c r="I31" s="8" t="str">
        <f t="shared" si="12"/>
        <v/>
      </c>
      <c r="J31" s="8" t="str">
        <f t="shared" si="12"/>
        <v/>
      </c>
      <c r="K31" s="8">
        <f t="shared" si="12"/>
        <v>0.201033948201707</v>
      </c>
      <c r="L31" s="8" t="str">
        <f t="shared" si="12"/>
        <v/>
      </c>
      <c r="M31" s="8" t="str">
        <f t="shared" si="12"/>
        <v/>
      </c>
      <c r="N31" s="8">
        <f t="shared" si="12"/>
        <v>0.20155494551717101</v>
      </c>
      <c r="O31" s="8" t="str">
        <f t="shared" si="12"/>
        <v/>
      </c>
      <c r="P31" s="8" t="str">
        <f t="shared" si="12"/>
        <v/>
      </c>
      <c r="Q31" s="8" t="str">
        <f t="shared" si="12"/>
        <v/>
      </c>
      <c r="R31" s="8" t="str">
        <f t="shared" si="12"/>
        <v/>
      </c>
      <c r="S31" s="8" t="str">
        <f t="shared" si="12"/>
        <v/>
      </c>
      <c r="T31" s="8" t="str">
        <f t="shared" si="12"/>
        <v/>
      </c>
      <c r="U31" s="8" t="str">
        <f t="shared" si="12"/>
        <v/>
      </c>
      <c r="V31" s="8" t="str">
        <f t="shared" si="12"/>
        <v/>
      </c>
      <c r="W31" s="8" t="str">
        <f t="shared" si="12"/>
        <v/>
      </c>
      <c r="X31" s="8" t="str">
        <f t="shared" si="12"/>
        <v/>
      </c>
      <c r="Y31" s="8" t="str">
        <f t="shared" si="12"/>
        <v/>
      </c>
      <c r="Z31" s="8" t="str">
        <f t="shared" si="12"/>
        <v/>
      </c>
      <c r="AA31" s="8" t="str">
        <f t="shared" si="12"/>
        <v/>
      </c>
      <c r="AB31" s="8" t="str">
        <f t="shared" si="12"/>
        <v/>
      </c>
      <c r="AC31" s="8" t="str">
        <f t="shared" si="12"/>
        <v/>
      </c>
      <c r="AD31" s="8" t="str">
        <f t="shared" si="12"/>
        <v/>
      </c>
      <c r="AE31" s="8">
        <f t="shared" si="12"/>
        <v>0.18512671103343101</v>
      </c>
      <c r="AF31" s="8" t="str">
        <f t="shared" si="12"/>
        <v/>
      </c>
      <c r="AG31" s="8" t="str">
        <f t="shared" si="12"/>
        <v/>
      </c>
      <c r="AH31" s="8" t="str">
        <f t="shared" si="12"/>
        <v/>
      </c>
      <c r="AI31" s="8" t="str">
        <f t="shared" si="12"/>
        <v/>
      </c>
      <c r="AJ31" s="8" t="str">
        <f t="shared" si="12"/>
        <v/>
      </c>
      <c r="AK31" s="8" t="str">
        <f t="shared" si="12"/>
        <v/>
      </c>
      <c r="AL31" s="8" t="str">
        <f t="shared" si="12"/>
        <v/>
      </c>
      <c r="AM31" s="8" t="str">
        <f t="shared" si="12"/>
        <v/>
      </c>
      <c r="AN31" s="8" t="str">
        <f t="shared" si="12"/>
        <v/>
      </c>
      <c r="AO31" s="8" t="str">
        <f t="shared" si="12"/>
        <v/>
      </c>
      <c r="AP31" s="8" t="str">
        <f t="shared" si="12"/>
        <v/>
      </c>
      <c r="AQ31" s="8" t="str">
        <f t="shared" si="12"/>
        <v/>
      </c>
      <c r="AR31" s="8" t="str">
        <f t="shared" si="12"/>
        <v/>
      </c>
    </row>
    <row r="32" spans="1:44">
      <c r="F32" t="s">
        <v>105</v>
      </c>
      <c r="G32" s="146">
        <f t="shared" si="5"/>
        <v>0.28959149988429855</v>
      </c>
      <c r="H32" s="8">
        <f t="shared" ref="H32:AR32" si="13">IF(G12&gt;0,G12,"")</f>
        <v>0.27607800722082898</v>
      </c>
      <c r="I32" s="8">
        <f t="shared" si="13"/>
        <v>0.26373111002703598</v>
      </c>
      <c r="J32" s="8">
        <f t="shared" si="13"/>
        <v>0.27405218846524698</v>
      </c>
      <c r="K32" s="8">
        <f t="shared" si="13"/>
        <v>0.263852616088118</v>
      </c>
      <c r="L32" s="8">
        <f t="shared" si="13"/>
        <v>0.28261437103842102</v>
      </c>
      <c r="M32" s="8">
        <f t="shared" si="13"/>
        <v>0.28152640208186502</v>
      </c>
      <c r="N32" s="8">
        <f t="shared" si="13"/>
        <v>0.276151674033561</v>
      </c>
      <c r="O32" s="8">
        <f t="shared" si="13"/>
        <v>0.34325607958311299</v>
      </c>
      <c r="P32" s="8">
        <f t="shared" si="13"/>
        <v>0.30007660684610199</v>
      </c>
      <c r="Q32" s="8">
        <f t="shared" si="13"/>
        <v>0.260419905506247</v>
      </c>
      <c r="R32" s="8">
        <f t="shared" si="13"/>
        <v>0.29501642937591399</v>
      </c>
      <c r="S32" s="8">
        <f t="shared" si="13"/>
        <v>0.29836198041588902</v>
      </c>
      <c r="T32" s="8">
        <f t="shared" si="13"/>
        <v>0.28530028770007299</v>
      </c>
      <c r="U32" s="8">
        <f t="shared" si="13"/>
        <v>0.30442078071888801</v>
      </c>
      <c r="V32" s="8">
        <f t="shared" si="13"/>
        <v>0.29353528190740003</v>
      </c>
      <c r="W32" s="8">
        <f t="shared" si="13"/>
        <v>0.284071716210475</v>
      </c>
      <c r="X32" s="8">
        <f t="shared" si="13"/>
        <v>0.28038592569264298</v>
      </c>
      <c r="Y32" s="8">
        <f t="shared" si="13"/>
        <v>0.30777259609093999</v>
      </c>
      <c r="Z32" s="8">
        <f t="shared" si="13"/>
        <v>0.26583414397588701</v>
      </c>
      <c r="AA32" s="8">
        <f t="shared" si="13"/>
        <v>0.26136750862705599</v>
      </c>
      <c r="AB32" s="8">
        <f t="shared" si="13"/>
        <v>0.33873081073968803</v>
      </c>
      <c r="AC32" s="8">
        <f t="shared" si="13"/>
        <v>0.29587930793622502</v>
      </c>
      <c r="AD32" s="8">
        <f t="shared" si="13"/>
        <v>0.29427295083614502</v>
      </c>
      <c r="AE32" s="8">
        <f t="shared" si="13"/>
        <v>0.25530972339468899</v>
      </c>
      <c r="AF32" s="8">
        <f t="shared" si="13"/>
        <v>0.30207090554948601</v>
      </c>
      <c r="AG32" s="8">
        <f t="shared" si="13"/>
        <v>0.29287270250473402</v>
      </c>
      <c r="AH32" s="8">
        <f t="shared" si="13"/>
        <v>0.26381358585829001</v>
      </c>
      <c r="AI32" s="8">
        <f t="shared" si="13"/>
        <v>0.27733247347114598</v>
      </c>
      <c r="AJ32" s="8">
        <f t="shared" si="13"/>
        <v>0.31405752375711199</v>
      </c>
      <c r="AK32" s="8">
        <f t="shared" si="13"/>
        <v>0.30659073260956099</v>
      </c>
      <c r="AL32" s="8">
        <f t="shared" si="13"/>
        <v>0.29346495783648302</v>
      </c>
      <c r="AM32" s="8">
        <f t="shared" si="13"/>
        <v>0.29880129206297701</v>
      </c>
      <c r="AN32" s="8">
        <f t="shared" si="13"/>
        <v>0.28530028770007299</v>
      </c>
      <c r="AO32" s="8">
        <f t="shared" si="13"/>
        <v>0.30442078071888801</v>
      </c>
      <c r="AP32" s="8">
        <f t="shared" si="13"/>
        <v>0.28530028770007299</v>
      </c>
      <c r="AQ32" s="8">
        <f t="shared" si="13"/>
        <v>0.30442078071888801</v>
      </c>
      <c r="AR32" s="8">
        <f t="shared" si="13"/>
        <v>0.30442078071888801</v>
      </c>
    </row>
    <row r="33" spans="1:44">
      <c r="F33" t="s">
        <v>106</v>
      </c>
      <c r="G33" s="146">
        <f t="shared" si="5"/>
        <v>0.23126285213294051</v>
      </c>
      <c r="H33" s="8">
        <f t="shared" ref="H33:AR33" si="14">IF(G13&gt;0,G13,"")</f>
        <v>0.23085306861781801</v>
      </c>
      <c r="I33" s="8">
        <f t="shared" si="14"/>
        <v>0.22389667370097999</v>
      </c>
      <c r="J33" s="8">
        <f t="shared" si="14"/>
        <v>0.19843802578681799</v>
      </c>
      <c r="K33" s="8">
        <f t="shared" si="14"/>
        <v>0.22378876804671</v>
      </c>
      <c r="L33" s="8">
        <f t="shared" si="14"/>
        <v>0.206290289052558</v>
      </c>
      <c r="M33" s="8">
        <f t="shared" si="14"/>
        <v>0.23478593428678801</v>
      </c>
      <c r="N33" s="8">
        <f t="shared" si="14"/>
        <v>0.21907325466827701</v>
      </c>
      <c r="O33" s="8">
        <f t="shared" si="14"/>
        <v>0.25399193257367297</v>
      </c>
      <c r="P33" s="8">
        <f t="shared" si="14"/>
        <v>0.26067792413551999</v>
      </c>
      <c r="Q33" s="8">
        <f t="shared" si="14"/>
        <v>0.25542797205033302</v>
      </c>
      <c r="R33" s="8">
        <f t="shared" si="14"/>
        <v>0.240916245751196</v>
      </c>
      <c r="S33" s="8">
        <f t="shared" si="14"/>
        <v>0.238834836382566</v>
      </c>
      <c r="T33" s="8">
        <f t="shared" si="14"/>
        <v>0.20672091711649401</v>
      </c>
      <c r="U33" s="8">
        <f t="shared" si="14"/>
        <v>0.24121002964204599</v>
      </c>
      <c r="V33" s="8">
        <f t="shared" si="14"/>
        <v>0.255604985969833</v>
      </c>
      <c r="W33" s="8">
        <f t="shared" si="14"/>
        <v>0.204213248102036</v>
      </c>
      <c r="X33" s="8">
        <f t="shared" si="14"/>
        <v>0.20824947035015201</v>
      </c>
      <c r="Y33" s="8">
        <f t="shared" si="14"/>
        <v>0.24658039096319201</v>
      </c>
      <c r="Z33" s="8">
        <f t="shared" si="14"/>
        <v>0.208861707868195</v>
      </c>
      <c r="AA33" s="8">
        <f t="shared" si="14"/>
        <v>0.219925956692754</v>
      </c>
      <c r="AB33" s="8">
        <f t="shared" si="14"/>
        <v>0.24966681444230401</v>
      </c>
      <c r="AC33" s="8">
        <f t="shared" si="14"/>
        <v>0.248865849380247</v>
      </c>
      <c r="AD33" s="8">
        <f t="shared" si="14"/>
        <v>0.221238278896112</v>
      </c>
      <c r="AE33" s="8">
        <f t="shared" si="14"/>
        <v>0.20783416507324201</v>
      </c>
      <c r="AF33" s="8">
        <f t="shared" si="14"/>
        <v>0.23488290223038</v>
      </c>
      <c r="AG33" s="8">
        <f t="shared" si="14"/>
        <v>0.22963511582382101</v>
      </c>
      <c r="AH33" s="8">
        <f t="shared" si="14"/>
        <v>0.25744571379536801</v>
      </c>
      <c r="AI33" s="8">
        <f t="shared" si="14"/>
        <v>0.218901913564027</v>
      </c>
      <c r="AJ33" s="8">
        <f t="shared" si="14"/>
        <v>0.24488618769385201</v>
      </c>
      <c r="AK33" s="8">
        <f t="shared" si="14"/>
        <v>0.23270651946024801</v>
      </c>
      <c r="AL33" s="8">
        <f t="shared" si="14"/>
        <v>0.24030829229325601</v>
      </c>
      <c r="AM33" s="8">
        <f t="shared" si="14"/>
        <v>0.25494022134887701</v>
      </c>
      <c r="AN33" s="8">
        <f t="shared" si="14"/>
        <v>0.20672091711649401</v>
      </c>
      <c r="AO33" s="8">
        <f t="shared" si="14"/>
        <v>0.24121002964204599</v>
      </c>
      <c r="AP33" s="8">
        <f t="shared" si="14"/>
        <v>0.20672091711649401</v>
      </c>
      <c r="AQ33" s="8">
        <f t="shared" si="14"/>
        <v>0.24121002964204599</v>
      </c>
      <c r="AR33" s="8">
        <f t="shared" si="14"/>
        <v>0.24121002964204599</v>
      </c>
    </row>
    <row r="34" spans="1:44">
      <c r="F34" t="s">
        <v>107</v>
      </c>
      <c r="G34" s="146">
        <f t="shared" si="5"/>
        <v>0.226178244331562</v>
      </c>
      <c r="H34" s="8" t="str">
        <f t="shared" ref="H34:AR34" si="15">IF(G14&gt;0,G14,"")</f>
        <v/>
      </c>
      <c r="I34" s="8" t="str">
        <f t="shared" si="15"/>
        <v/>
      </c>
      <c r="J34" s="8" t="str">
        <f t="shared" si="15"/>
        <v/>
      </c>
      <c r="K34" s="8" t="str">
        <f t="shared" si="15"/>
        <v/>
      </c>
      <c r="L34" s="8" t="str">
        <f t="shared" si="15"/>
        <v/>
      </c>
      <c r="M34" s="8" t="str">
        <f t="shared" si="15"/>
        <v/>
      </c>
      <c r="N34" s="8">
        <f t="shared" si="15"/>
        <v>0.20776782691618501</v>
      </c>
      <c r="O34" s="8">
        <f t="shared" si="15"/>
        <v>0.24536740821942299</v>
      </c>
      <c r="P34" s="8" t="str">
        <f t="shared" si="15"/>
        <v/>
      </c>
      <c r="Q34" s="8" t="str">
        <f t="shared" si="15"/>
        <v/>
      </c>
      <c r="R34" s="8" t="str">
        <f t="shared" si="15"/>
        <v/>
      </c>
      <c r="S34" s="8" t="str">
        <f t="shared" si="15"/>
        <v/>
      </c>
      <c r="T34" s="8" t="str">
        <f t="shared" si="15"/>
        <v/>
      </c>
      <c r="U34" s="8" t="str">
        <f t="shared" si="15"/>
        <v/>
      </c>
      <c r="V34" s="8" t="str">
        <f t="shared" si="15"/>
        <v/>
      </c>
      <c r="W34" s="8" t="str">
        <f t="shared" si="15"/>
        <v/>
      </c>
      <c r="X34" s="8" t="str">
        <f t="shared" si="15"/>
        <v/>
      </c>
      <c r="Y34" s="8" t="str">
        <f t="shared" si="15"/>
        <v/>
      </c>
      <c r="Z34" s="8" t="str">
        <f t="shared" si="15"/>
        <v/>
      </c>
      <c r="AA34" s="8" t="str">
        <f t="shared" si="15"/>
        <v/>
      </c>
      <c r="AB34" s="8">
        <f t="shared" si="15"/>
        <v>0.23657049838102201</v>
      </c>
      <c r="AC34" s="8" t="str">
        <f t="shared" si="15"/>
        <v/>
      </c>
      <c r="AD34" s="8" t="str">
        <f t="shared" si="15"/>
        <v/>
      </c>
      <c r="AE34" s="8">
        <f t="shared" si="15"/>
        <v>0.192931910247019</v>
      </c>
      <c r="AF34" s="8" t="str">
        <f t="shared" si="15"/>
        <v/>
      </c>
      <c r="AG34" s="8">
        <f t="shared" si="15"/>
        <v>0.21820368088498501</v>
      </c>
      <c r="AH34" s="8">
        <f t="shared" si="15"/>
        <v>0.24202019834538499</v>
      </c>
      <c r="AI34" s="8" t="str">
        <f t="shared" si="15"/>
        <v/>
      </c>
      <c r="AJ34" s="8" t="str">
        <f t="shared" si="15"/>
        <v/>
      </c>
      <c r="AK34" s="8" t="str">
        <f t="shared" si="15"/>
        <v/>
      </c>
      <c r="AL34" s="8" t="str">
        <f t="shared" si="15"/>
        <v/>
      </c>
      <c r="AM34" s="8">
        <f t="shared" si="15"/>
        <v>0.240386187326915</v>
      </c>
      <c r="AN34" s="8" t="str">
        <f t="shared" si="15"/>
        <v/>
      </c>
      <c r="AO34" s="8" t="str">
        <f t="shared" si="15"/>
        <v/>
      </c>
      <c r="AP34" s="8" t="str">
        <f t="shared" si="15"/>
        <v/>
      </c>
      <c r="AQ34" s="8" t="str">
        <f t="shared" si="15"/>
        <v/>
      </c>
      <c r="AR34" s="8" t="str">
        <f t="shared" si="15"/>
        <v/>
      </c>
    </row>
    <row r="35" spans="1:44">
      <c r="F35" t="s">
        <v>428</v>
      </c>
      <c r="G35" s="146">
        <f t="shared" si="5"/>
        <v>1.0700032998865827</v>
      </c>
      <c r="H35" s="8">
        <f t="shared" ref="H35:AR35" si="16">IF(G15&gt;0,G15,"")</f>
        <v>1.0926091864909799</v>
      </c>
      <c r="I35" s="8">
        <f t="shared" si="16"/>
        <v>1.04008416766686</v>
      </c>
      <c r="J35" s="8">
        <f t="shared" si="16"/>
        <v>1.0809728679292001</v>
      </c>
      <c r="K35" s="8">
        <f t="shared" si="16"/>
        <v>1.02425023016475</v>
      </c>
      <c r="L35" s="8">
        <f t="shared" si="16"/>
        <v>1.0489902907589299</v>
      </c>
      <c r="M35" s="8">
        <f t="shared" si="16"/>
        <v>1.0060849834952801</v>
      </c>
      <c r="N35" s="8">
        <f t="shared" si="16"/>
        <v>1.00082109353235</v>
      </c>
      <c r="O35" s="8">
        <f t="shared" si="16"/>
        <v>1.07619552705011</v>
      </c>
      <c r="P35" s="8" t="str">
        <f t="shared" si="16"/>
        <v/>
      </c>
      <c r="Q35" s="8">
        <f t="shared" si="16"/>
        <v>1.0620986964299399</v>
      </c>
      <c r="R35" s="8">
        <f t="shared" si="16"/>
        <v>1.06861504462526</v>
      </c>
      <c r="S35" s="8">
        <f t="shared" si="16"/>
        <v>1.0962915869083101</v>
      </c>
      <c r="T35" s="8">
        <f t="shared" si="16"/>
        <v>1.04407952057914</v>
      </c>
      <c r="U35" s="8">
        <f t="shared" si="16"/>
        <v>1.1118936673731299</v>
      </c>
      <c r="V35" s="8">
        <f t="shared" si="16"/>
        <v>1.0853198828822199</v>
      </c>
      <c r="W35" s="8">
        <f t="shared" si="16"/>
        <v>1.1296479504677801</v>
      </c>
      <c r="X35" s="8" t="str">
        <f t="shared" si="16"/>
        <v/>
      </c>
      <c r="Y35" s="8">
        <f t="shared" si="16"/>
        <v>1.0091866506112199</v>
      </c>
      <c r="Z35" s="8">
        <f t="shared" si="16"/>
        <v>0.94581153754626901</v>
      </c>
      <c r="AA35" s="8">
        <f t="shared" si="16"/>
        <v>1.03408804019147</v>
      </c>
      <c r="AB35" s="8">
        <f t="shared" si="16"/>
        <v>1.1421317411434799</v>
      </c>
      <c r="AC35" s="8" t="str">
        <f t="shared" si="16"/>
        <v/>
      </c>
      <c r="AD35" s="8">
        <f t="shared" si="16"/>
        <v>1.0409873884962799</v>
      </c>
      <c r="AE35" s="8">
        <f t="shared" si="16"/>
        <v>1.0954418262893</v>
      </c>
      <c r="AF35" s="8">
        <f t="shared" si="16"/>
        <v>1.07499559239017</v>
      </c>
      <c r="AG35" s="8">
        <f t="shared" si="16"/>
        <v>1.0742847621741101</v>
      </c>
      <c r="AH35" s="8">
        <f t="shared" si="16"/>
        <v>1.06544825294274</v>
      </c>
      <c r="AI35" s="8">
        <f t="shared" si="16"/>
        <v>1.1215290869288499</v>
      </c>
      <c r="AJ35" s="8">
        <f t="shared" si="16"/>
        <v>1.1144086519030401</v>
      </c>
      <c r="AK35" s="8">
        <f t="shared" si="16"/>
        <v>1.09058159604954</v>
      </c>
      <c r="AL35" s="8">
        <f t="shared" si="16"/>
        <v>1.0872236728367</v>
      </c>
      <c r="AM35" s="8">
        <f t="shared" si="16"/>
        <v>1.0921986570087301</v>
      </c>
      <c r="AN35" s="8">
        <f t="shared" si="16"/>
        <v>1.04407952057914</v>
      </c>
      <c r="AO35" s="8">
        <f t="shared" si="16"/>
        <v>1.1118936673731299</v>
      </c>
      <c r="AP35" s="8">
        <f t="shared" si="16"/>
        <v>1.04407952057914</v>
      </c>
      <c r="AQ35" s="8">
        <f t="shared" si="16"/>
        <v>1.1118936673731299</v>
      </c>
      <c r="AR35" s="8">
        <f t="shared" si="16"/>
        <v>1.1118936673731299</v>
      </c>
    </row>
    <row r="36" spans="1:44">
      <c r="F36" t="s">
        <v>429</v>
      </c>
      <c r="G36" s="146">
        <f t="shared" si="5"/>
        <v>0.64108055149662369</v>
      </c>
      <c r="H36" s="8">
        <f t="shared" ref="H36:AR36" si="17">IF(G16&gt;0,G16,"")</f>
        <v>0.66228902854446503</v>
      </c>
      <c r="I36" s="8">
        <f t="shared" si="17"/>
        <v>0.62115282413403095</v>
      </c>
      <c r="J36" s="8">
        <f t="shared" si="17"/>
        <v>0.62135946642728801</v>
      </c>
      <c r="K36" s="8">
        <f t="shared" si="17"/>
        <v>0.62519225563357095</v>
      </c>
      <c r="L36" s="8">
        <f t="shared" si="17"/>
        <v>0.67343536932501602</v>
      </c>
      <c r="M36" s="8">
        <f t="shared" si="17"/>
        <v>0.63916072257318401</v>
      </c>
      <c r="N36" s="8">
        <f t="shared" si="17"/>
        <v>0.65855006849275399</v>
      </c>
      <c r="O36" s="8">
        <f t="shared" si="17"/>
        <v>0.68668376506741302</v>
      </c>
      <c r="P36" s="8">
        <f t="shared" si="17"/>
        <v>0.63182255673669196</v>
      </c>
      <c r="Q36" s="8">
        <f t="shared" si="17"/>
        <v>0.61177499726832396</v>
      </c>
      <c r="R36" s="8">
        <f t="shared" si="17"/>
        <v>0.63929780923731505</v>
      </c>
      <c r="S36" s="8">
        <f t="shared" si="17"/>
        <v>0.664028999866633</v>
      </c>
      <c r="T36" s="8">
        <f t="shared" si="17"/>
        <v>0.66157845747139299</v>
      </c>
      <c r="U36" s="8">
        <f t="shared" si="17"/>
        <v>0.62332167431113294</v>
      </c>
      <c r="V36" s="8">
        <f t="shared" si="17"/>
        <v>0.69449288880836701</v>
      </c>
      <c r="W36" s="8">
        <f t="shared" si="17"/>
        <v>0.58797955123031997</v>
      </c>
      <c r="X36" s="8">
        <f t="shared" si="17"/>
        <v>0.58938033841892101</v>
      </c>
      <c r="Y36" s="8">
        <f t="shared" si="17"/>
        <v>0.70408081539127998</v>
      </c>
      <c r="Z36" s="8">
        <f t="shared" si="17"/>
        <v>0.60559248221631101</v>
      </c>
      <c r="AA36" s="8">
        <f t="shared" si="17"/>
        <v>0.60080446789406206</v>
      </c>
      <c r="AB36" s="8">
        <f t="shared" si="17"/>
        <v>0.69047268099483095</v>
      </c>
      <c r="AC36" s="8">
        <f t="shared" si="17"/>
        <v>0.61913698461467603</v>
      </c>
      <c r="AD36" s="8">
        <f t="shared" si="17"/>
        <v>0.663635556629942</v>
      </c>
      <c r="AE36" s="8">
        <f t="shared" si="17"/>
        <v>0.55242465994008505</v>
      </c>
      <c r="AF36" s="8">
        <f t="shared" si="17"/>
        <v>0.66809808446014296</v>
      </c>
      <c r="AG36" s="8">
        <f t="shared" si="17"/>
        <v>0.70023054498904502</v>
      </c>
      <c r="AH36" s="8">
        <f t="shared" si="17"/>
        <v>0.54531145867043795</v>
      </c>
      <c r="AI36" s="8">
        <f t="shared" si="17"/>
        <v>0.64459762948690702</v>
      </c>
      <c r="AJ36" s="8">
        <f t="shared" si="17"/>
        <v>0.67951552245869196</v>
      </c>
      <c r="AK36" s="8">
        <f t="shared" si="17"/>
        <v>0.62391660117547698</v>
      </c>
      <c r="AL36" s="8">
        <f t="shared" si="17"/>
        <v>0.64926878656446996</v>
      </c>
      <c r="AM36" s="8">
        <f t="shared" si="17"/>
        <v>0.68827141846571804</v>
      </c>
      <c r="AN36" s="8">
        <f t="shared" si="17"/>
        <v>0.66157845747139299</v>
      </c>
      <c r="AO36" s="8">
        <f t="shared" si="17"/>
        <v>0.62332167431113294</v>
      </c>
      <c r="AP36" s="8">
        <f t="shared" si="17"/>
        <v>0.66157845747139299</v>
      </c>
      <c r="AQ36" s="8">
        <f t="shared" si="17"/>
        <v>0.62332167431113294</v>
      </c>
      <c r="AR36" s="8">
        <f t="shared" si="17"/>
        <v>0.62332167431113294</v>
      </c>
    </row>
    <row r="37" spans="1:44">
      <c r="E37" t="s">
        <v>126</v>
      </c>
      <c r="F37" t="s">
        <v>430</v>
      </c>
      <c r="G37" s="146">
        <f t="shared" si="5"/>
        <v>0.35272114216940631</v>
      </c>
      <c r="H37" s="8" t="str">
        <f t="shared" ref="H37:AR37" si="18">IF(G17&gt;0,G17,"")</f>
        <v/>
      </c>
      <c r="I37" s="8" t="str">
        <f t="shared" si="18"/>
        <v/>
      </c>
      <c r="J37" s="8" t="str">
        <f t="shared" si="18"/>
        <v/>
      </c>
      <c r="K37" s="8">
        <f t="shared" si="18"/>
        <v>0.35272114064613003</v>
      </c>
      <c r="L37" s="8" t="str">
        <f t="shared" si="18"/>
        <v/>
      </c>
      <c r="M37" s="8" t="str">
        <f t="shared" si="18"/>
        <v/>
      </c>
      <c r="N37" s="8">
        <f t="shared" si="18"/>
        <v>0.35272114575735802</v>
      </c>
      <c r="O37" s="8" t="str">
        <f t="shared" si="18"/>
        <v/>
      </c>
      <c r="P37" s="8" t="str">
        <f t="shared" si="18"/>
        <v/>
      </c>
      <c r="Q37" s="8" t="str">
        <f t="shared" si="18"/>
        <v/>
      </c>
      <c r="R37" s="8" t="str">
        <f t="shared" si="18"/>
        <v/>
      </c>
      <c r="S37" s="8" t="str">
        <f t="shared" si="18"/>
        <v/>
      </c>
      <c r="T37" s="8" t="str">
        <f t="shared" si="18"/>
        <v/>
      </c>
      <c r="U37" s="8" t="str">
        <f t="shared" si="18"/>
        <v/>
      </c>
      <c r="V37" s="8" t="str">
        <f t="shared" si="18"/>
        <v/>
      </c>
      <c r="W37" s="8" t="str">
        <f t="shared" si="18"/>
        <v/>
      </c>
      <c r="X37" s="8" t="str">
        <f t="shared" si="18"/>
        <v/>
      </c>
      <c r="Y37" s="8">
        <f t="shared" si="18"/>
        <v>0.35272113946825501</v>
      </c>
      <c r="Z37" s="8" t="str">
        <f t="shared" si="18"/>
        <v/>
      </c>
      <c r="AA37" s="8" t="str">
        <f t="shared" si="18"/>
        <v/>
      </c>
      <c r="AB37" s="8" t="str">
        <f t="shared" si="18"/>
        <v/>
      </c>
      <c r="AC37" s="8" t="str">
        <f t="shared" si="18"/>
        <v/>
      </c>
      <c r="AD37" s="8" t="str">
        <f t="shared" si="18"/>
        <v/>
      </c>
      <c r="AE37" s="8">
        <f t="shared" si="18"/>
        <v>0.35272114290378798</v>
      </c>
      <c r="AF37" s="8" t="str">
        <f t="shared" si="18"/>
        <v/>
      </c>
      <c r="AG37" s="8" t="str">
        <f t="shared" si="18"/>
        <v/>
      </c>
      <c r="AH37" s="8" t="str">
        <f t="shared" si="18"/>
        <v/>
      </c>
      <c r="AI37" s="8" t="str">
        <f t="shared" si="18"/>
        <v/>
      </c>
      <c r="AJ37" s="8">
        <f t="shared" si="18"/>
        <v>0.35272114477265198</v>
      </c>
      <c r="AK37" s="8" t="str">
        <f t="shared" si="18"/>
        <v/>
      </c>
      <c r="AL37" s="8" t="str">
        <f t="shared" si="18"/>
        <v/>
      </c>
      <c r="AM37" s="8" t="str">
        <f t="shared" si="18"/>
        <v/>
      </c>
      <c r="AN37" s="8" t="str">
        <f t="shared" si="18"/>
        <v/>
      </c>
      <c r="AO37" s="8" t="str">
        <f t="shared" si="18"/>
        <v/>
      </c>
      <c r="AP37" s="8" t="str">
        <f t="shared" si="18"/>
        <v/>
      </c>
      <c r="AQ37" s="8">
        <f t="shared" si="18"/>
        <v>0.35272113946825501</v>
      </c>
      <c r="AR37" s="8" t="str">
        <f t="shared" si="18"/>
        <v/>
      </c>
    </row>
    <row r="38" spans="1:44">
      <c r="E38" t="s">
        <v>126</v>
      </c>
      <c r="F38" t="s">
        <v>431</v>
      </c>
      <c r="G38" s="146">
        <f t="shared" si="5"/>
        <v>0.45604465022235707</v>
      </c>
      <c r="H38" s="8">
        <f t="shared" ref="H38:AR38" si="19">IF(G18&gt;0,G18,"")</f>
        <v>0.46550110289746</v>
      </c>
      <c r="I38" s="8">
        <f t="shared" si="19"/>
        <v>0.47373190688733202</v>
      </c>
      <c r="J38" s="8">
        <f t="shared" si="19"/>
        <v>0.44416285261090799</v>
      </c>
      <c r="K38" s="8">
        <f t="shared" si="19"/>
        <v>0.40706821285774503</v>
      </c>
      <c r="L38" s="8">
        <f t="shared" si="19"/>
        <v>0.347369167510028</v>
      </c>
      <c r="M38" s="8">
        <f t="shared" si="19"/>
        <v>0.47429513272977902</v>
      </c>
      <c r="N38" s="8">
        <f t="shared" si="19"/>
        <v>0.439497899521269</v>
      </c>
      <c r="O38" s="8">
        <f t="shared" si="19"/>
        <v>0.52300374474504296</v>
      </c>
      <c r="P38" s="8">
        <f t="shared" si="19"/>
        <v>0.42160863726407699</v>
      </c>
      <c r="Q38" s="8">
        <f t="shared" si="19"/>
        <v>0.50161660859941404</v>
      </c>
      <c r="R38" s="8">
        <f t="shared" si="19"/>
        <v>0.41795343363340298</v>
      </c>
      <c r="S38" s="8">
        <f t="shared" si="19"/>
        <v>0.48874971071040502</v>
      </c>
      <c r="T38" s="8">
        <f t="shared" si="19"/>
        <v>0.39480192069283099</v>
      </c>
      <c r="U38" s="8">
        <f t="shared" si="19"/>
        <v>0.48610200676189602</v>
      </c>
      <c r="V38" s="8">
        <f t="shared" si="19"/>
        <v>0.50585630171722995</v>
      </c>
      <c r="W38" s="8">
        <f t="shared" si="19"/>
        <v>0.45487035613545002</v>
      </c>
      <c r="X38" s="8">
        <f t="shared" si="19"/>
        <v>0.44019910424918401</v>
      </c>
      <c r="Y38" s="8">
        <f t="shared" si="19"/>
        <v>0.50080874831132605</v>
      </c>
      <c r="Z38" s="8">
        <f t="shared" si="19"/>
        <v>0.43006315560913899</v>
      </c>
      <c r="AA38" s="8">
        <f t="shared" si="19"/>
        <v>0.43964343933538302</v>
      </c>
      <c r="AB38" s="8">
        <f t="shared" si="19"/>
        <v>0.41862412916691</v>
      </c>
      <c r="AC38" s="8">
        <f t="shared" si="19"/>
        <v>0.45083569639969401</v>
      </c>
      <c r="AD38" s="8">
        <f t="shared" si="19"/>
        <v>0.52005933806693005</v>
      </c>
      <c r="AE38" s="8">
        <f t="shared" si="19"/>
        <v>0.41847459512650698</v>
      </c>
      <c r="AF38" s="8">
        <f t="shared" si="19"/>
        <v>0.43826593271535602</v>
      </c>
      <c r="AG38" s="8">
        <f t="shared" si="19"/>
        <v>0.49379272665933199</v>
      </c>
      <c r="AH38" s="8">
        <f t="shared" si="19"/>
        <v>0.49822792406000399</v>
      </c>
      <c r="AI38" s="8">
        <f t="shared" si="19"/>
        <v>0.42583450059527</v>
      </c>
      <c r="AJ38" s="8">
        <f t="shared" si="19"/>
        <v>0.43058952833053299</v>
      </c>
      <c r="AK38" s="8">
        <f t="shared" si="19"/>
        <v>0.47677870318361298</v>
      </c>
      <c r="AL38" s="8">
        <f t="shared" si="19"/>
        <v>0.50942590996290305</v>
      </c>
      <c r="AM38" s="8">
        <f t="shared" si="19"/>
        <v>0.487929769509509</v>
      </c>
      <c r="AN38" s="8">
        <f t="shared" si="19"/>
        <v>0.39480192069283099</v>
      </c>
      <c r="AO38" s="8">
        <f t="shared" si="19"/>
        <v>0.48610200676189602</v>
      </c>
      <c r="AP38" s="8">
        <f t="shared" si="19"/>
        <v>0.39480192069283099</v>
      </c>
      <c r="AQ38" s="8">
        <f t="shared" si="19"/>
        <v>0.48610200676189602</v>
      </c>
      <c r="AR38" s="8">
        <f t="shared" si="19"/>
        <v>0.48610200676189602</v>
      </c>
    </row>
    <row r="39" spans="1:44">
      <c r="E39" t="s">
        <v>126</v>
      </c>
      <c r="F39" t="s">
        <v>432</v>
      </c>
      <c r="G39" s="146">
        <f t="shared" si="5"/>
        <v>0.3111925391357695</v>
      </c>
      <c r="H39" s="8" t="str">
        <f t="shared" ref="H39:AR39" si="20">IF(G19&gt;0,G19,"")</f>
        <v/>
      </c>
      <c r="I39" s="8" t="str">
        <f t="shared" si="20"/>
        <v/>
      </c>
      <c r="J39" s="8" t="str">
        <f t="shared" si="20"/>
        <v/>
      </c>
      <c r="K39" s="8">
        <f t="shared" si="20"/>
        <v>0.31992152849809402</v>
      </c>
      <c r="L39" s="8" t="str">
        <f t="shared" si="20"/>
        <v/>
      </c>
      <c r="M39" s="8" t="str">
        <f t="shared" si="20"/>
        <v/>
      </c>
      <c r="N39" s="8" t="str">
        <f t="shared" si="20"/>
        <v/>
      </c>
      <c r="O39" s="8" t="str">
        <f t="shared" si="20"/>
        <v/>
      </c>
      <c r="P39" s="8" t="str">
        <f t="shared" si="20"/>
        <v/>
      </c>
      <c r="Q39" s="8" t="str">
        <f t="shared" si="20"/>
        <v/>
      </c>
      <c r="R39" s="8" t="str">
        <f t="shared" si="20"/>
        <v/>
      </c>
      <c r="S39" s="8" t="str">
        <f t="shared" si="20"/>
        <v/>
      </c>
      <c r="T39" s="8" t="str">
        <f t="shared" si="20"/>
        <v/>
      </c>
      <c r="U39" s="8" t="str">
        <f t="shared" si="20"/>
        <v/>
      </c>
      <c r="V39" s="8" t="str">
        <f t="shared" si="20"/>
        <v/>
      </c>
      <c r="W39" s="8" t="str">
        <f t="shared" si="20"/>
        <v/>
      </c>
      <c r="X39" s="8" t="str">
        <f t="shared" si="20"/>
        <v/>
      </c>
      <c r="Y39" s="8" t="str">
        <f t="shared" si="20"/>
        <v/>
      </c>
      <c r="Z39" s="8" t="str">
        <f t="shared" si="20"/>
        <v/>
      </c>
      <c r="AA39" s="8" t="str">
        <f t="shared" si="20"/>
        <v/>
      </c>
      <c r="AB39" s="8" t="str">
        <f t="shared" si="20"/>
        <v/>
      </c>
      <c r="AC39" s="8" t="str">
        <f t="shared" si="20"/>
        <v/>
      </c>
      <c r="AD39" s="8" t="str">
        <f t="shared" si="20"/>
        <v/>
      </c>
      <c r="AE39" s="8" t="str">
        <f t="shared" si="20"/>
        <v/>
      </c>
      <c r="AF39" s="8" t="str">
        <f t="shared" si="20"/>
        <v/>
      </c>
      <c r="AG39" s="8" t="str">
        <f t="shared" si="20"/>
        <v/>
      </c>
      <c r="AH39" s="8" t="str">
        <f t="shared" si="20"/>
        <v/>
      </c>
      <c r="AI39" s="8" t="str">
        <f t="shared" si="20"/>
        <v/>
      </c>
      <c r="AJ39" s="8">
        <f t="shared" si="20"/>
        <v>0.30246354977344497</v>
      </c>
      <c r="AK39" s="8" t="str">
        <f t="shared" si="20"/>
        <v/>
      </c>
      <c r="AL39" s="8" t="str">
        <f t="shared" si="20"/>
        <v/>
      </c>
      <c r="AM39" s="8" t="str">
        <f t="shared" si="20"/>
        <v/>
      </c>
      <c r="AN39" s="8" t="str">
        <f t="shared" si="20"/>
        <v/>
      </c>
      <c r="AO39" s="8" t="str">
        <f t="shared" si="20"/>
        <v/>
      </c>
      <c r="AP39" s="8" t="str">
        <f t="shared" si="20"/>
        <v/>
      </c>
      <c r="AQ39" s="8" t="str">
        <f t="shared" si="20"/>
        <v/>
      </c>
      <c r="AR39" s="8" t="str">
        <f t="shared" si="20"/>
        <v/>
      </c>
    </row>
    <row r="40" spans="1:44">
      <c r="E40" t="s">
        <v>126</v>
      </c>
      <c r="F40" t="s">
        <v>433</v>
      </c>
      <c r="G40" s="146">
        <f t="shared" si="5"/>
        <v>0.40104608425080474</v>
      </c>
      <c r="H40" s="8">
        <f t="shared" ref="H40:AR40" si="21">IF(G20&gt;0,G20,"")</f>
        <v>0.400615044843599</v>
      </c>
      <c r="I40" s="8">
        <f t="shared" si="21"/>
        <v>0.40129164793480798</v>
      </c>
      <c r="J40" s="8">
        <f t="shared" si="21"/>
        <v>0.36512300566006001</v>
      </c>
      <c r="K40" s="8">
        <f t="shared" si="21"/>
        <v>0.34915921795322302</v>
      </c>
      <c r="L40" s="8">
        <f t="shared" si="21"/>
        <v>0.37585412237153898</v>
      </c>
      <c r="M40" s="8">
        <f t="shared" si="21"/>
        <v>0.42240724461242002</v>
      </c>
      <c r="N40" s="8">
        <f t="shared" si="21"/>
        <v>0.38778698829854602</v>
      </c>
      <c r="O40" s="8">
        <f t="shared" si="21"/>
        <v>0.42807462909048699</v>
      </c>
      <c r="P40" s="8">
        <f t="shared" si="21"/>
        <v>0.40792826010556699</v>
      </c>
      <c r="Q40" s="8">
        <f t="shared" si="21"/>
        <v>0.39511553728253701</v>
      </c>
      <c r="R40" s="8">
        <f t="shared" si="21"/>
        <v>0.37948131603173302</v>
      </c>
      <c r="S40" s="8">
        <f t="shared" si="21"/>
        <v>0.43712071278233899</v>
      </c>
      <c r="T40" s="8">
        <f t="shared" si="21"/>
        <v>0.38003924390186999</v>
      </c>
      <c r="U40" s="8">
        <f t="shared" si="21"/>
        <v>0.42350678459211999</v>
      </c>
      <c r="V40" s="8">
        <f t="shared" si="21"/>
        <v>0.44437781298929402</v>
      </c>
      <c r="W40" s="8">
        <f t="shared" si="21"/>
        <v>0.40616730159367997</v>
      </c>
      <c r="X40" s="8">
        <f t="shared" si="21"/>
        <v>0.36651372927012599</v>
      </c>
      <c r="Y40" s="8">
        <f t="shared" si="21"/>
        <v>0.43123037424744698</v>
      </c>
      <c r="Z40" s="8">
        <f t="shared" si="21"/>
        <v>0.38643861017596198</v>
      </c>
      <c r="AA40" s="8">
        <f t="shared" si="21"/>
        <v>0.38062254027138098</v>
      </c>
      <c r="AB40" s="8">
        <f t="shared" si="21"/>
        <v>0.385319656711751</v>
      </c>
      <c r="AC40" s="8">
        <f t="shared" si="21"/>
        <v>0.41581073851935801</v>
      </c>
      <c r="AD40" s="8">
        <f t="shared" si="21"/>
        <v>0.445839519585783</v>
      </c>
      <c r="AE40" s="8">
        <f t="shared" si="21"/>
        <v>0.36954145322635701</v>
      </c>
      <c r="AF40" s="8">
        <f t="shared" si="21"/>
        <v>0.35226565498082701</v>
      </c>
      <c r="AG40" s="8">
        <f t="shared" si="21"/>
        <v>0.41548361554989999</v>
      </c>
      <c r="AH40" s="8">
        <f t="shared" si="21"/>
        <v>0.45567854870459701</v>
      </c>
      <c r="AI40" s="8">
        <f t="shared" si="21"/>
        <v>0.373551931084732</v>
      </c>
      <c r="AJ40" s="8">
        <f t="shared" si="21"/>
        <v>0.34650193819888497</v>
      </c>
      <c r="AK40" s="8">
        <f t="shared" si="21"/>
        <v>0.42128770240036501</v>
      </c>
      <c r="AL40" s="8">
        <f t="shared" si="21"/>
        <v>0.43565926569912</v>
      </c>
      <c r="AM40" s="8">
        <f t="shared" si="21"/>
        <v>0.42231212702925802</v>
      </c>
      <c r="AN40" s="8">
        <f t="shared" si="21"/>
        <v>0.38003924390186999</v>
      </c>
      <c r="AO40" s="8">
        <f t="shared" si="21"/>
        <v>0.42350678459211999</v>
      </c>
      <c r="AP40" s="8">
        <f t="shared" si="21"/>
        <v>0.38003924390186999</v>
      </c>
      <c r="AQ40" s="8">
        <f t="shared" si="21"/>
        <v>0.42350678459211999</v>
      </c>
      <c r="AR40" s="8">
        <f t="shared" si="21"/>
        <v>0.42350678459211999</v>
      </c>
    </row>
    <row r="41" spans="1:44">
      <c r="E41" t="s">
        <v>126</v>
      </c>
      <c r="F41" t="s">
        <v>434</v>
      </c>
      <c r="G41" s="146">
        <f t="shared" si="5"/>
        <v>0.38297726515562575</v>
      </c>
      <c r="H41" s="8" t="str">
        <f t="shared" ref="H41:AR41" si="22">IF(G21&gt;0,G21,"")</f>
        <v/>
      </c>
      <c r="I41" s="8">
        <f t="shared" si="22"/>
        <v>0.34920289571133101</v>
      </c>
      <c r="J41" s="8">
        <f t="shared" si="22"/>
        <v>0.35887920697244502</v>
      </c>
      <c r="K41" s="8" t="str">
        <f t="shared" si="22"/>
        <v/>
      </c>
      <c r="L41" s="8" t="str">
        <f t="shared" si="22"/>
        <v/>
      </c>
      <c r="M41" s="8" t="str">
        <f t="shared" si="22"/>
        <v/>
      </c>
      <c r="N41" s="8">
        <f t="shared" si="22"/>
        <v>0.41440264377631603</v>
      </c>
      <c r="O41" s="8">
        <f t="shared" si="22"/>
        <v>0.46621015715210001</v>
      </c>
      <c r="P41" s="8" t="str">
        <f t="shared" si="22"/>
        <v/>
      </c>
      <c r="Q41" s="8" t="str">
        <f t="shared" si="22"/>
        <v/>
      </c>
      <c r="R41" s="8" t="str">
        <f t="shared" si="22"/>
        <v/>
      </c>
      <c r="S41" s="8">
        <f t="shared" si="22"/>
        <v>0.38492764256733097</v>
      </c>
      <c r="T41" s="8">
        <f t="shared" si="22"/>
        <v>0.36800224223508199</v>
      </c>
      <c r="U41" s="8">
        <f t="shared" si="22"/>
        <v>0.41724916815950702</v>
      </c>
      <c r="V41" s="8">
        <f t="shared" si="22"/>
        <v>0.38912263539329101</v>
      </c>
      <c r="W41" s="8">
        <f t="shared" si="22"/>
        <v>0.36522183412430897</v>
      </c>
      <c r="X41" s="8" t="str">
        <f t="shared" si="22"/>
        <v/>
      </c>
      <c r="Y41" s="8">
        <f t="shared" si="22"/>
        <v>0.35589244729278702</v>
      </c>
      <c r="Z41" s="8" t="str">
        <f t="shared" si="22"/>
        <v/>
      </c>
      <c r="AA41" s="8" t="str">
        <f t="shared" si="22"/>
        <v/>
      </c>
      <c r="AB41" s="8">
        <f t="shared" si="22"/>
        <v>0.39303573642251199</v>
      </c>
      <c r="AC41" s="8" t="str">
        <f t="shared" si="22"/>
        <v/>
      </c>
      <c r="AD41" s="8" t="str">
        <f t="shared" si="22"/>
        <v/>
      </c>
      <c r="AE41" s="8">
        <f t="shared" si="22"/>
        <v>0.33497163760658499</v>
      </c>
      <c r="AF41" s="8" t="str">
        <f t="shared" si="22"/>
        <v/>
      </c>
      <c r="AG41" s="8">
        <f t="shared" si="22"/>
        <v>0.375867739756856</v>
      </c>
      <c r="AH41" s="8">
        <f t="shared" si="22"/>
        <v>0.35464639278580101</v>
      </c>
      <c r="AI41" s="8">
        <f t="shared" si="22"/>
        <v>0.35690110612338699</v>
      </c>
      <c r="AJ41" s="8" t="str">
        <f t="shared" si="22"/>
        <v/>
      </c>
      <c r="AK41" s="8" t="str">
        <f t="shared" si="22"/>
        <v/>
      </c>
      <c r="AL41" s="8">
        <f t="shared" si="22"/>
        <v>0.387992524571526</v>
      </c>
      <c r="AM41" s="8">
        <f t="shared" si="22"/>
        <v>0.36522183382391199</v>
      </c>
      <c r="AN41" s="8">
        <f t="shared" si="22"/>
        <v>0.36800224223508199</v>
      </c>
      <c r="AO41" s="8">
        <f t="shared" si="22"/>
        <v>0.41724916815950702</v>
      </c>
      <c r="AP41" s="8">
        <f t="shared" si="22"/>
        <v>0.36800224223508199</v>
      </c>
      <c r="AQ41" s="8">
        <f t="shared" si="22"/>
        <v>0.41724916815950702</v>
      </c>
      <c r="AR41" s="8">
        <f t="shared" si="22"/>
        <v>0.41724916815950702</v>
      </c>
    </row>
    <row r="43" spans="1:44">
      <c r="G43" s="9" t="s">
        <v>1</v>
      </c>
      <c r="H43" s="9" t="s">
        <v>2</v>
      </c>
      <c r="I43" s="9" t="s">
        <v>3</v>
      </c>
      <c r="J43" s="9" t="s">
        <v>4</v>
      </c>
      <c r="K43" s="9" t="s">
        <v>5</v>
      </c>
      <c r="L43" s="9" t="s">
        <v>6</v>
      </c>
      <c r="M43" s="9" t="s">
        <v>7</v>
      </c>
      <c r="N43" s="9" t="s">
        <v>8</v>
      </c>
      <c r="O43" s="9" t="s">
        <v>9</v>
      </c>
      <c r="P43" s="9" t="s">
        <v>10</v>
      </c>
      <c r="Q43" s="9" t="s">
        <v>11</v>
      </c>
      <c r="R43" s="9" t="s">
        <v>12</v>
      </c>
      <c r="S43" s="9" t="s">
        <v>110</v>
      </c>
      <c r="T43" s="9" t="s">
        <v>13</v>
      </c>
      <c r="U43" s="9" t="s">
        <v>14</v>
      </c>
      <c r="V43" s="9" t="s">
        <v>15</v>
      </c>
      <c r="W43" s="9" t="s">
        <v>16</v>
      </c>
      <c r="X43" s="9" t="s">
        <v>17</v>
      </c>
      <c r="Y43" s="9" t="s">
        <v>18</v>
      </c>
      <c r="Z43" s="9" t="s">
        <v>19</v>
      </c>
      <c r="AA43" s="9" t="s">
        <v>20</v>
      </c>
      <c r="AB43" s="9" t="s">
        <v>21</v>
      </c>
      <c r="AC43" s="9" t="s">
        <v>22</v>
      </c>
      <c r="AD43" s="9" t="s">
        <v>23</v>
      </c>
      <c r="AE43" s="9" t="s">
        <v>24</v>
      </c>
      <c r="AF43" s="9" t="s">
        <v>25</v>
      </c>
      <c r="AG43" s="9" t="s">
        <v>26</v>
      </c>
      <c r="AH43" s="9" t="s">
        <v>27</v>
      </c>
      <c r="AI43" s="9" t="s">
        <v>28</v>
      </c>
      <c r="AJ43" s="9" t="s">
        <v>29</v>
      </c>
      <c r="AK43" s="9" t="s">
        <v>30</v>
      </c>
      <c r="AL43" s="9" t="s">
        <v>31</v>
      </c>
      <c r="AM43" s="9" t="s">
        <v>127</v>
      </c>
      <c r="AN43" s="9" t="s">
        <v>128</v>
      </c>
      <c r="AO43" s="9" t="s">
        <v>129</v>
      </c>
      <c r="AP43" s="9" t="s">
        <v>130</v>
      </c>
      <c r="AQ43" s="9" t="s">
        <v>131</v>
      </c>
    </row>
    <row r="44" spans="1:44">
      <c r="A44" t="str">
        <f>IF(D44="",A43,D44)</f>
        <v>Buses</v>
      </c>
      <c r="B44" t="str">
        <f>IF(E44="",B43,E44)</f>
        <v>CNG/Biogas</v>
      </c>
      <c r="C44" t="str">
        <f>VLOOKUP(F44,'000Veh'!$A$39:$B$44,2,FALSE)</f>
        <v>Coa</v>
      </c>
      <c r="D44" t="s">
        <v>34</v>
      </c>
      <c r="E44" t="s">
        <v>35</v>
      </c>
      <c r="F44" t="s">
        <v>112</v>
      </c>
      <c r="AI44">
        <v>0.04</v>
      </c>
      <c r="AM44" s="82" t="str">
        <f>IF($S44&gt;0,$S44,"")</f>
        <v/>
      </c>
      <c r="AN44" s="82" t="str">
        <f>IF($T44&gt;0,$T44,"")</f>
        <v/>
      </c>
      <c r="AO44" s="82" t="str">
        <f>IF($S44&gt;0,$S44,"")</f>
        <v/>
      </c>
      <c r="AP44" s="82" t="str">
        <f>IF($T44&gt;0,$T44,"")</f>
        <v/>
      </c>
      <c r="AQ44" s="82" t="str">
        <f t="shared" ref="AQ44:AQ59" si="23">IF($T44&gt;0,$T44,"")</f>
        <v/>
      </c>
    </row>
    <row r="45" spans="1:44">
      <c r="A45" t="str">
        <f>IF(D45="",A44,D45)</f>
        <v>Buses</v>
      </c>
      <c r="B45" t="str">
        <f>IF(E45="",B44,E45)</f>
        <v>CNG/Biogas</v>
      </c>
      <c r="C45" t="str">
        <f>VLOOKUP(F45,'000Veh'!$A$39:$B$44,2,FALSE)</f>
        <v>Urb</v>
      </c>
      <c r="F45" t="s">
        <v>113</v>
      </c>
      <c r="J45">
        <v>0.04</v>
      </c>
      <c r="M45">
        <v>0.04</v>
      </c>
      <c r="X45">
        <v>0.04</v>
      </c>
      <c r="AD45">
        <v>0.04</v>
      </c>
      <c r="AI45">
        <v>0.04</v>
      </c>
      <c r="AM45" s="82" t="str">
        <f t="shared" ref="AM45:AM71" si="24">IF($S45&gt;0,$S45,"")</f>
        <v/>
      </c>
      <c r="AN45" s="82" t="str">
        <f t="shared" ref="AN45:AN71" si="25">IF($T45&gt;0,$T45,"")</f>
        <v/>
      </c>
      <c r="AO45" s="82" t="str">
        <f t="shared" ref="AO45:AO71" si="26">IF($S45&gt;0,$S45,"")</f>
        <v/>
      </c>
      <c r="AP45" s="82">
        <f>IF($X45&gt;0,$X45,"")</f>
        <v>0.04</v>
      </c>
      <c r="AQ45" s="82" t="str">
        <f t="shared" si="23"/>
        <v/>
      </c>
    </row>
    <row r="46" spans="1:44">
      <c r="A46" t="str">
        <f t="shared" ref="A46:A71" si="27">IF(D46="",A45,D46)</f>
        <v>Buses</v>
      </c>
      <c r="B46" t="str">
        <f t="shared" ref="B46:B71" si="28">IF(E46="",B45,E46)</f>
        <v>Diesel</v>
      </c>
      <c r="C46" t="str">
        <f>VLOOKUP(F46,'000Veh'!$A$39:$B$44,2,FALSE)</f>
        <v>Coa</v>
      </c>
      <c r="E46" t="s">
        <v>36</v>
      </c>
      <c r="F46" t="s">
        <v>112</v>
      </c>
      <c r="G46">
        <v>0.09</v>
      </c>
      <c r="H46">
        <v>0.08</v>
      </c>
      <c r="I46">
        <v>0.1</v>
      </c>
      <c r="J46">
        <v>0.08</v>
      </c>
      <c r="K46">
        <v>0.1</v>
      </c>
      <c r="L46">
        <v>0.11</v>
      </c>
      <c r="M46">
        <v>0.11</v>
      </c>
      <c r="N46">
        <v>0.09</v>
      </c>
      <c r="O46">
        <v>0.1</v>
      </c>
      <c r="P46">
        <v>0.1</v>
      </c>
      <c r="Q46">
        <v>0.11</v>
      </c>
      <c r="R46">
        <v>0.09</v>
      </c>
      <c r="S46">
        <v>0.11</v>
      </c>
      <c r="T46">
        <v>0.09</v>
      </c>
      <c r="U46">
        <v>0.09</v>
      </c>
      <c r="V46">
        <v>0.1</v>
      </c>
      <c r="W46">
        <v>0.1</v>
      </c>
      <c r="X46">
        <v>0.1</v>
      </c>
      <c r="Y46">
        <v>7.0000000000000007E-2</v>
      </c>
      <c r="Z46">
        <v>0.08</v>
      </c>
      <c r="AA46">
        <v>0.11</v>
      </c>
      <c r="AB46">
        <v>0.09</v>
      </c>
      <c r="AC46">
        <v>0.1</v>
      </c>
      <c r="AD46">
        <v>0.09</v>
      </c>
      <c r="AE46">
        <v>0.11</v>
      </c>
      <c r="AF46">
        <v>0.09</v>
      </c>
      <c r="AG46">
        <v>0.1</v>
      </c>
      <c r="AH46">
        <v>0.1</v>
      </c>
      <c r="AI46">
        <v>0.1</v>
      </c>
      <c r="AJ46">
        <v>0.09</v>
      </c>
      <c r="AK46">
        <v>0.11</v>
      </c>
      <c r="AL46">
        <v>0.06</v>
      </c>
      <c r="AM46" s="82">
        <f t="shared" si="24"/>
        <v>0.11</v>
      </c>
      <c r="AN46" s="82">
        <f t="shared" si="25"/>
        <v>0.09</v>
      </c>
      <c r="AO46" s="82">
        <f t="shared" si="26"/>
        <v>0.11</v>
      </c>
      <c r="AP46" s="82">
        <f>IF($T46&gt;0,$T46,"")</f>
        <v>0.09</v>
      </c>
      <c r="AQ46" s="82">
        <f t="shared" si="23"/>
        <v>0.09</v>
      </c>
    </row>
    <row r="47" spans="1:44">
      <c r="A47" t="str">
        <f t="shared" si="27"/>
        <v>Buses</v>
      </c>
      <c r="B47" t="str">
        <f t="shared" si="28"/>
        <v>Diesel</v>
      </c>
      <c r="C47" t="str">
        <f>VLOOKUP(F47,'000Veh'!$A$39:$B$44,2,FALSE)</f>
        <v>Urb</v>
      </c>
      <c r="F47" t="s">
        <v>113</v>
      </c>
      <c r="G47">
        <v>0.1</v>
      </c>
      <c r="H47">
        <v>0.09</v>
      </c>
      <c r="I47">
        <v>0.06</v>
      </c>
      <c r="J47">
        <v>0.09</v>
      </c>
      <c r="K47">
        <v>0.08</v>
      </c>
      <c r="L47">
        <v>0.08</v>
      </c>
      <c r="M47">
        <v>0.08</v>
      </c>
      <c r="N47">
        <v>0.09</v>
      </c>
      <c r="P47">
        <v>7.0000000000000007E-2</v>
      </c>
      <c r="Q47">
        <v>0.08</v>
      </c>
      <c r="R47">
        <v>0.08</v>
      </c>
      <c r="S47">
        <v>0.08</v>
      </c>
      <c r="T47">
        <v>0.1</v>
      </c>
      <c r="U47">
        <v>0.08</v>
      </c>
      <c r="V47">
        <v>0.1</v>
      </c>
      <c r="W47">
        <v>0.08</v>
      </c>
      <c r="X47">
        <v>7.0000000000000007E-2</v>
      </c>
      <c r="Y47">
        <v>0.1</v>
      </c>
      <c r="Z47">
        <v>0.09</v>
      </c>
      <c r="AA47">
        <v>0.09</v>
      </c>
      <c r="AB47">
        <v>0.1</v>
      </c>
      <c r="AC47">
        <v>0.08</v>
      </c>
      <c r="AD47">
        <v>0.09</v>
      </c>
      <c r="AE47">
        <v>0.08</v>
      </c>
      <c r="AF47">
        <v>0.08</v>
      </c>
      <c r="AG47">
        <v>7.0000000000000007E-2</v>
      </c>
      <c r="AH47">
        <v>0.06</v>
      </c>
      <c r="AI47">
        <v>0.08</v>
      </c>
      <c r="AJ47">
        <v>0.1</v>
      </c>
      <c r="AK47">
        <v>0.08</v>
      </c>
      <c r="AL47">
        <v>0.08</v>
      </c>
      <c r="AM47" s="82">
        <f t="shared" si="24"/>
        <v>0.08</v>
      </c>
      <c r="AN47" s="82">
        <f t="shared" si="25"/>
        <v>0.1</v>
      </c>
      <c r="AO47" s="82">
        <f t="shared" si="26"/>
        <v>0.08</v>
      </c>
      <c r="AP47" s="82">
        <f t="shared" ref="AP47:AQ71" si="29">IF($T47&gt;0,$T47,"")</f>
        <v>0.1</v>
      </c>
      <c r="AQ47" s="82">
        <f t="shared" si="23"/>
        <v>0.1</v>
      </c>
    </row>
    <row r="48" spans="1:44">
      <c r="A48" t="str">
        <f t="shared" si="27"/>
        <v>Buses</v>
      </c>
      <c r="B48" t="str">
        <f t="shared" si="28"/>
        <v>Gasoline</v>
      </c>
      <c r="C48" t="str">
        <f>VLOOKUP(F48,'000Veh'!$A$39:$B$44,2,FALSE)</f>
        <v>Coa</v>
      </c>
      <c r="E48" t="s">
        <v>37</v>
      </c>
      <c r="F48" t="s">
        <v>112</v>
      </c>
      <c r="L48">
        <v>0.1</v>
      </c>
      <c r="N48">
        <v>0.09</v>
      </c>
      <c r="W48">
        <v>0.1</v>
      </c>
      <c r="AL48">
        <v>0.06</v>
      </c>
      <c r="AM48" s="82" t="str">
        <f t="shared" si="24"/>
        <v/>
      </c>
      <c r="AN48" s="82" t="str">
        <f t="shared" si="25"/>
        <v/>
      </c>
      <c r="AO48" s="82" t="str">
        <f t="shared" si="26"/>
        <v/>
      </c>
      <c r="AP48" s="82" t="str">
        <f t="shared" si="29"/>
        <v/>
      </c>
      <c r="AQ48" s="82" t="str">
        <f t="shared" si="23"/>
        <v/>
      </c>
    </row>
    <row r="49" spans="1:43">
      <c r="A49" t="str">
        <f t="shared" si="27"/>
        <v>Buses</v>
      </c>
      <c r="B49" t="str">
        <f t="shared" si="28"/>
        <v>Gasoline</v>
      </c>
      <c r="C49" t="str">
        <f>VLOOKUP(F49,'000Veh'!$A$39:$B$44,2,FALSE)</f>
        <v>Urb</v>
      </c>
      <c r="F49" t="s">
        <v>113</v>
      </c>
      <c r="L49">
        <v>0.08</v>
      </c>
      <c r="N49">
        <v>0.09</v>
      </c>
      <c r="W49">
        <v>0.08</v>
      </c>
      <c r="AB49">
        <v>0.09</v>
      </c>
      <c r="AD49">
        <v>0.09</v>
      </c>
      <c r="AF49">
        <v>7.0000000000000007E-2</v>
      </c>
      <c r="AG49">
        <v>7.0000000000000007E-2</v>
      </c>
      <c r="AL49">
        <v>7.0000000000000007E-2</v>
      </c>
      <c r="AM49" s="82" t="str">
        <f t="shared" si="24"/>
        <v/>
      </c>
      <c r="AN49" s="82" t="str">
        <f t="shared" si="25"/>
        <v/>
      </c>
      <c r="AO49" s="82" t="str">
        <f t="shared" si="26"/>
        <v/>
      </c>
      <c r="AP49" s="82" t="str">
        <f t="shared" si="29"/>
        <v/>
      </c>
      <c r="AQ49" s="82" t="str">
        <f t="shared" si="23"/>
        <v/>
      </c>
    </row>
    <row r="50" spans="1:43">
      <c r="A50" t="str">
        <f t="shared" si="27"/>
        <v>Buses</v>
      </c>
      <c r="B50" t="str">
        <f t="shared" si="28"/>
        <v>LPG</v>
      </c>
      <c r="C50" t="str">
        <f>VLOOKUP(F50,'000Veh'!$A$39:$B$44,2,FALSE)</f>
        <v>Coa</v>
      </c>
      <c r="E50" t="s">
        <v>38</v>
      </c>
      <c r="F50" t="s">
        <v>112</v>
      </c>
      <c r="AL50">
        <v>0.05</v>
      </c>
      <c r="AM50" s="82" t="str">
        <f t="shared" si="24"/>
        <v/>
      </c>
      <c r="AN50" s="82" t="str">
        <f t="shared" si="25"/>
        <v/>
      </c>
      <c r="AO50" s="82" t="str">
        <f t="shared" si="26"/>
        <v/>
      </c>
      <c r="AP50" s="82" t="str">
        <f t="shared" si="29"/>
        <v/>
      </c>
      <c r="AQ50" s="82" t="str">
        <f t="shared" si="23"/>
        <v/>
      </c>
    </row>
    <row r="51" spans="1:43">
      <c r="A51" t="str">
        <f t="shared" si="27"/>
        <v>Buses</v>
      </c>
      <c r="B51" t="str">
        <f t="shared" si="28"/>
        <v>LPG</v>
      </c>
      <c r="C51" t="str">
        <f>VLOOKUP(F51,'000Veh'!$A$39:$B$44,2,FALSE)</f>
        <v>Urb</v>
      </c>
      <c r="F51" t="s">
        <v>113</v>
      </c>
      <c r="AA51">
        <v>0.09</v>
      </c>
      <c r="AD51">
        <v>0.08</v>
      </c>
      <c r="AF51">
        <v>7.0000000000000007E-2</v>
      </c>
      <c r="AG51">
        <v>7.0000000000000007E-2</v>
      </c>
      <c r="AL51">
        <v>7.0000000000000007E-2</v>
      </c>
      <c r="AM51" s="82" t="str">
        <f t="shared" si="24"/>
        <v/>
      </c>
      <c r="AN51" s="82" t="str">
        <f t="shared" si="25"/>
        <v/>
      </c>
      <c r="AO51" s="82" t="str">
        <f t="shared" si="26"/>
        <v/>
      </c>
      <c r="AP51" s="82" t="str">
        <f t="shared" si="29"/>
        <v/>
      </c>
      <c r="AQ51" s="82" t="str">
        <f t="shared" si="23"/>
        <v/>
      </c>
    </row>
    <row r="52" spans="1:43">
      <c r="A52" t="s">
        <v>53</v>
      </c>
      <c r="B52" t="str">
        <f t="shared" si="28"/>
        <v>CNG</v>
      </c>
      <c r="C52" t="str">
        <f>VLOOKUP(F52,'000Veh'!$A$39:$B$44,2,FALSE)</f>
        <v>Exe</v>
      </c>
      <c r="D52" t="s">
        <v>45</v>
      </c>
      <c r="E52" t="s">
        <v>41</v>
      </c>
      <c r="F52" t="s">
        <v>114</v>
      </c>
      <c r="J52">
        <v>0.35</v>
      </c>
      <c r="M52">
        <v>0.35</v>
      </c>
      <c r="X52">
        <v>0.35</v>
      </c>
      <c r="AD52">
        <v>0.35</v>
      </c>
      <c r="AI52">
        <v>0.35</v>
      </c>
      <c r="AM52" s="82" t="str">
        <f t="shared" si="24"/>
        <v/>
      </c>
      <c r="AN52" s="82" t="str">
        <f t="shared" si="25"/>
        <v/>
      </c>
      <c r="AO52" s="82" t="str">
        <f t="shared" si="26"/>
        <v/>
      </c>
      <c r="AP52" s="82">
        <f>IF($X52&gt;0,$X52,"")</f>
        <v>0.35</v>
      </c>
      <c r="AQ52" s="82" t="str">
        <f t="shared" si="23"/>
        <v/>
      </c>
    </row>
    <row r="53" spans="1:43">
      <c r="A53" t="str">
        <f t="shared" si="27"/>
        <v>Cars</v>
      </c>
      <c r="B53" t="str">
        <f t="shared" si="28"/>
        <v>CNG</v>
      </c>
      <c r="C53" t="str">
        <f>VLOOKUP(F53,'000Veh'!$A$39:$B$44,2,FALSE)</f>
        <v>LoM</v>
      </c>
      <c r="F53" t="s">
        <v>115</v>
      </c>
      <c r="J53">
        <v>0.35</v>
      </c>
      <c r="M53">
        <v>0.35</v>
      </c>
      <c r="X53">
        <v>0.35</v>
      </c>
      <c r="AD53">
        <v>0.35</v>
      </c>
      <c r="AI53">
        <v>0.35</v>
      </c>
      <c r="AM53" s="82" t="str">
        <f t="shared" si="24"/>
        <v/>
      </c>
      <c r="AN53" s="82" t="str">
        <f t="shared" si="25"/>
        <v/>
      </c>
      <c r="AO53" s="82" t="str">
        <f t="shared" si="26"/>
        <v/>
      </c>
      <c r="AP53" s="82">
        <f>IF($X53&gt;0,$X53,"")</f>
        <v>0.35</v>
      </c>
      <c r="AQ53" s="82" t="str">
        <f t="shared" si="23"/>
        <v/>
      </c>
    </row>
    <row r="54" spans="1:43">
      <c r="A54" t="str">
        <f t="shared" si="27"/>
        <v>Cars</v>
      </c>
      <c r="B54" t="str">
        <f t="shared" si="28"/>
        <v>CNG</v>
      </c>
      <c r="C54" t="str">
        <f>VLOOKUP(F54,'000Veh'!$A$39:$B$44,2,FALSE)</f>
        <v>Sma</v>
      </c>
      <c r="F54" t="s">
        <v>116</v>
      </c>
      <c r="J54">
        <v>0.35</v>
      </c>
      <c r="M54">
        <v>0.35</v>
      </c>
      <c r="X54">
        <v>0.35</v>
      </c>
      <c r="AD54">
        <v>0.35</v>
      </c>
      <c r="AI54">
        <v>0.35</v>
      </c>
      <c r="AM54" s="82" t="str">
        <f t="shared" si="24"/>
        <v/>
      </c>
      <c r="AN54" s="82" t="str">
        <f t="shared" si="25"/>
        <v/>
      </c>
      <c r="AO54" s="82" t="str">
        <f t="shared" si="26"/>
        <v/>
      </c>
      <c r="AP54" s="82">
        <f>IF($X54&gt;0,$X54,"")</f>
        <v>0.35</v>
      </c>
      <c r="AQ54" s="82" t="str">
        <f t="shared" si="23"/>
        <v/>
      </c>
    </row>
    <row r="55" spans="1:43">
      <c r="A55" t="str">
        <f t="shared" si="27"/>
        <v>Cars</v>
      </c>
      <c r="B55" t="str">
        <f t="shared" si="28"/>
        <v>CNG</v>
      </c>
      <c r="C55" t="str">
        <f>VLOOKUP(F55,'000Veh'!$A$39:$B$44,2,FALSE)</f>
        <v>UpM</v>
      </c>
      <c r="F55" t="s">
        <v>117</v>
      </c>
      <c r="J55">
        <v>0.35</v>
      </c>
      <c r="M55">
        <v>0.35</v>
      </c>
      <c r="X55">
        <v>0.35</v>
      </c>
      <c r="AD55">
        <v>0.35</v>
      </c>
      <c r="AI55">
        <v>0.35</v>
      </c>
      <c r="AM55" s="82" t="str">
        <f t="shared" si="24"/>
        <v/>
      </c>
      <c r="AN55" s="82" t="str">
        <f t="shared" si="25"/>
        <v/>
      </c>
      <c r="AO55" s="82" t="str">
        <f t="shared" si="26"/>
        <v/>
      </c>
      <c r="AP55" s="82">
        <f>IF($X55&gt;0,$X55,"")</f>
        <v>0.35</v>
      </c>
      <c r="AQ55" s="82" t="str">
        <f t="shared" si="23"/>
        <v/>
      </c>
    </row>
    <row r="56" spans="1:43">
      <c r="A56" t="str">
        <f t="shared" si="27"/>
        <v>Cars</v>
      </c>
      <c r="B56" t="str">
        <f t="shared" si="28"/>
        <v>Diesel</v>
      </c>
      <c r="C56" t="str">
        <f>VLOOKUP(F56,'000Veh'!$A$39:$B$44,2,FALSE)</f>
        <v>Exe</v>
      </c>
      <c r="E56" t="s">
        <v>36</v>
      </c>
      <c r="F56" t="s">
        <v>114</v>
      </c>
      <c r="G56">
        <v>0.32</v>
      </c>
      <c r="H56">
        <v>0.3</v>
      </c>
      <c r="I56">
        <v>0.28999999999999998</v>
      </c>
      <c r="J56">
        <v>0.3</v>
      </c>
      <c r="K56">
        <v>0.31</v>
      </c>
      <c r="L56">
        <v>0.32</v>
      </c>
      <c r="M56">
        <v>0.32</v>
      </c>
      <c r="N56">
        <v>0.34</v>
      </c>
      <c r="O56">
        <v>0.33</v>
      </c>
      <c r="P56">
        <v>0.38</v>
      </c>
      <c r="Q56">
        <v>0.32</v>
      </c>
      <c r="R56">
        <v>0.32</v>
      </c>
      <c r="S56">
        <v>0.3</v>
      </c>
      <c r="T56">
        <v>0.32</v>
      </c>
      <c r="U56">
        <v>0.35</v>
      </c>
      <c r="V56">
        <v>0.32</v>
      </c>
      <c r="W56">
        <v>0.34</v>
      </c>
      <c r="X56">
        <v>0.32</v>
      </c>
      <c r="Y56">
        <v>0.33</v>
      </c>
      <c r="Z56">
        <v>0.3</v>
      </c>
      <c r="AA56">
        <v>0.32</v>
      </c>
      <c r="AB56">
        <v>0.31</v>
      </c>
      <c r="AC56">
        <v>0.34</v>
      </c>
      <c r="AD56">
        <v>0.28000000000000003</v>
      </c>
      <c r="AE56">
        <v>0.33</v>
      </c>
      <c r="AF56">
        <v>0.35</v>
      </c>
      <c r="AG56">
        <v>0.38</v>
      </c>
      <c r="AH56">
        <v>0.28999999999999998</v>
      </c>
      <c r="AI56">
        <v>0.34</v>
      </c>
      <c r="AJ56">
        <v>0.32</v>
      </c>
      <c r="AK56">
        <v>0.34</v>
      </c>
      <c r="AL56">
        <v>0.33</v>
      </c>
      <c r="AM56" s="82">
        <f t="shared" si="24"/>
        <v>0.3</v>
      </c>
      <c r="AN56" s="82">
        <f t="shared" si="25"/>
        <v>0.32</v>
      </c>
      <c r="AO56" s="82">
        <f t="shared" si="26"/>
        <v>0.3</v>
      </c>
      <c r="AP56" s="82">
        <f t="shared" si="29"/>
        <v>0.32</v>
      </c>
      <c r="AQ56" s="82">
        <f t="shared" si="23"/>
        <v>0.32</v>
      </c>
    </row>
    <row r="57" spans="1:43">
      <c r="A57" t="str">
        <f t="shared" si="27"/>
        <v>Cars</v>
      </c>
      <c r="B57" t="str">
        <f t="shared" si="28"/>
        <v>Diesel</v>
      </c>
      <c r="C57" t="str">
        <f>VLOOKUP(F57,'000Veh'!$A$39:$B$44,2,FALSE)</f>
        <v>LoM</v>
      </c>
      <c r="F57" t="s">
        <v>115</v>
      </c>
      <c r="G57">
        <v>0.52</v>
      </c>
      <c r="H57">
        <v>0.52</v>
      </c>
      <c r="I57">
        <v>0.51</v>
      </c>
      <c r="J57">
        <v>0.51</v>
      </c>
      <c r="K57">
        <v>0.49</v>
      </c>
      <c r="L57">
        <v>0.53</v>
      </c>
      <c r="M57">
        <v>0.52</v>
      </c>
      <c r="N57">
        <v>0.57999999999999996</v>
      </c>
      <c r="O57">
        <v>0.54</v>
      </c>
      <c r="P57">
        <v>0.52</v>
      </c>
      <c r="Q57">
        <v>0.52</v>
      </c>
      <c r="R57">
        <v>0.53</v>
      </c>
      <c r="S57">
        <v>0.48</v>
      </c>
      <c r="T57">
        <v>0.53</v>
      </c>
      <c r="U57">
        <v>0.56000000000000005</v>
      </c>
      <c r="V57">
        <v>0.56000000000000005</v>
      </c>
      <c r="W57">
        <v>0.55000000000000004</v>
      </c>
      <c r="X57">
        <v>0.55000000000000004</v>
      </c>
      <c r="Y57">
        <v>0.51</v>
      </c>
      <c r="Z57">
        <v>0.52</v>
      </c>
      <c r="AA57">
        <v>0.54</v>
      </c>
      <c r="AB57">
        <v>0.52</v>
      </c>
      <c r="AC57">
        <v>0.54</v>
      </c>
      <c r="AD57">
        <v>0.51</v>
      </c>
      <c r="AE57">
        <v>0.52</v>
      </c>
      <c r="AF57">
        <v>0.53</v>
      </c>
      <c r="AG57">
        <v>0.52</v>
      </c>
      <c r="AH57">
        <v>0.49</v>
      </c>
      <c r="AI57">
        <v>0.54</v>
      </c>
      <c r="AJ57">
        <v>0.53</v>
      </c>
      <c r="AK57">
        <v>0.56999999999999995</v>
      </c>
      <c r="AL57">
        <v>0.59</v>
      </c>
      <c r="AM57" s="82">
        <f t="shared" si="24"/>
        <v>0.48</v>
      </c>
      <c r="AN57" s="82">
        <f t="shared" si="25"/>
        <v>0.53</v>
      </c>
      <c r="AO57" s="82">
        <f t="shared" si="26"/>
        <v>0.48</v>
      </c>
      <c r="AP57" s="82">
        <f t="shared" si="29"/>
        <v>0.53</v>
      </c>
      <c r="AQ57" s="82">
        <f t="shared" si="23"/>
        <v>0.53</v>
      </c>
    </row>
    <row r="58" spans="1:43">
      <c r="A58" t="str">
        <f t="shared" si="27"/>
        <v>Cars</v>
      </c>
      <c r="B58" t="str">
        <f t="shared" si="28"/>
        <v>Diesel</v>
      </c>
      <c r="C58" t="str">
        <f>VLOOKUP(F58,'000Veh'!$A$39:$B$44,2,FALSE)</f>
        <v>Sma</v>
      </c>
      <c r="F58" t="s">
        <v>116</v>
      </c>
      <c r="G58">
        <v>0.64</v>
      </c>
      <c r="H58">
        <v>0.63</v>
      </c>
      <c r="I58">
        <v>0.57999999999999996</v>
      </c>
      <c r="J58">
        <v>0.64</v>
      </c>
      <c r="K58">
        <v>0.56000000000000005</v>
      </c>
      <c r="L58">
        <v>0.65</v>
      </c>
      <c r="M58">
        <v>0.64</v>
      </c>
      <c r="N58">
        <v>0.72</v>
      </c>
      <c r="O58">
        <v>0.68</v>
      </c>
      <c r="P58">
        <v>0.65</v>
      </c>
      <c r="Q58">
        <v>0.62</v>
      </c>
      <c r="R58">
        <v>0.64</v>
      </c>
      <c r="S58">
        <v>0.56999999999999995</v>
      </c>
      <c r="T58">
        <v>0.66</v>
      </c>
      <c r="U58">
        <v>0.7</v>
      </c>
      <c r="V58">
        <v>0.68</v>
      </c>
      <c r="W58">
        <v>0.71</v>
      </c>
      <c r="X58">
        <v>0.67</v>
      </c>
      <c r="Y58">
        <v>0.64</v>
      </c>
      <c r="Z58">
        <v>0.63</v>
      </c>
      <c r="AA58">
        <v>0.67</v>
      </c>
      <c r="AB58">
        <v>0.67</v>
      </c>
      <c r="AC58">
        <v>0.67</v>
      </c>
      <c r="AD58">
        <v>0.62</v>
      </c>
      <c r="AE58">
        <v>0.63</v>
      </c>
      <c r="AF58">
        <v>0.66</v>
      </c>
      <c r="AG58">
        <v>0.64</v>
      </c>
      <c r="AH58">
        <v>0.56999999999999995</v>
      </c>
      <c r="AI58">
        <v>0.66</v>
      </c>
      <c r="AJ58">
        <v>0.66</v>
      </c>
      <c r="AK58">
        <v>0.7</v>
      </c>
      <c r="AL58">
        <v>0.74</v>
      </c>
      <c r="AM58" s="82">
        <f t="shared" si="24"/>
        <v>0.56999999999999995</v>
      </c>
      <c r="AN58" s="82">
        <f t="shared" si="25"/>
        <v>0.66</v>
      </c>
      <c r="AO58" s="82">
        <f t="shared" si="26"/>
        <v>0.56999999999999995</v>
      </c>
      <c r="AP58" s="82">
        <f t="shared" si="29"/>
        <v>0.66</v>
      </c>
      <c r="AQ58" s="82">
        <f t="shared" si="23"/>
        <v>0.66</v>
      </c>
    </row>
    <row r="59" spans="1:43">
      <c r="A59" t="str">
        <f t="shared" si="27"/>
        <v>Cars</v>
      </c>
      <c r="B59" t="str">
        <f t="shared" si="28"/>
        <v>Diesel</v>
      </c>
      <c r="C59" t="str">
        <f>VLOOKUP(F59,'000Veh'!$A$39:$B$44,2,FALSE)</f>
        <v>UpM</v>
      </c>
      <c r="F59" t="s">
        <v>117</v>
      </c>
      <c r="G59">
        <v>0.4</v>
      </c>
      <c r="H59">
        <v>0.4</v>
      </c>
      <c r="I59">
        <v>0.39</v>
      </c>
      <c r="J59">
        <v>0.39</v>
      </c>
      <c r="K59">
        <v>0.4</v>
      </c>
      <c r="L59">
        <v>0.41</v>
      </c>
      <c r="M59">
        <v>0.4</v>
      </c>
      <c r="N59">
        <v>0.45</v>
      </c>
      <c r="O59">
        <v>0.42</v>
      </c>
      <c r="P59">
        <v>0.46</v>
      </c>
      <c r="Q59">
        <v>0.4</v>
      </c>
      <c r="R59">
        <v>0.41</v>
      </c>
      <c r="S59">
        <v>0.38</v>
      </c>
      <c r="T59">
        <v>0.41</v>
      </c>
      <c r="U59">
        <v>0.44</v>
      </c>
      <c r="V59">
        <v>0.43</v>
      </c>
      <c r="W59">
        <v>0.43</v>
      </c>
      <c r="X59">
        <v>0.43</v>
      </c>
      <c r="Y59">
        <v>0.4</v>
      </c>
      <c r="Z59">
        <v>0.4</v>
      </c>
      <c r="AA59">
        <v>0.41</v>
      </c>
      <c r="AB59">
        <v>0.4</v>
      </c>
      <c r="AC59">
        <v>0.43</v>
      </c>
      <c r="AD59">
        <v>0.4</v>
      </c>
      <c r="AE59">
        <v>0.4</v>
      </c>
      <c r="AF59">
        <v>0.42</v>
      </c>
      <c r="AG59">
        <v>0.44</v>
      </c>
      <c r="AH59">
        <v>0.39</v>
      </c>
      <c r="AI59">
        <v>0.42</v>
      </c>
      <c r="AJ59">
        <v>0.41</v>
      </c>
      <c r="AK59">
        <v>0.44</v>
      </c>
      <c r="AL59">
        <v>0.45</v>
      </c>
      <c r="AM59" s="82">
        <f t="shared" si="24"/>
        <v>0.38</v>
      </c>
      <c r="AN59" s="82">
        <f t="shared" si="25"/>
        <v>0.41</v>
      </c>
      <c r="AO59" s="82">
        <f t="shared" si="26"/>
        <v>0.38</v>
      </c>
      <c r="AP59" s="82">
        <f t="shared" si="29"/>
        <v>0.41</v>
      </c>
      <c r="AQ59" s="82">
        <f t="shared" si="23"/>
        <v>0.41</v>
      </c>
    </row>
    <row r="60" spans="1:43">
      <c r="A60" t="str">
        <f t="shared" si="27"/>
        <v>Cars</v>
      </c>
      <c r="B60" t="str">
        <f t="shared" si="28"/>
        <v>Flexi Fuel</v>
      </c>
      <c r="C60" t="str">
        <f>VLOOKUP(F60,'000Veh'!$A$39:$B$44,2,FALSE)</f>
        <v>Exe</v>
      </c>
      <c r="E60" t="s">
        <v>42</v>
      </c>
      <c r="F60" t="s">
        <v>114</v>
      </c>
      <c r="J60">
        <v>0.19</v>
      </c>
      <c r="AI60">
        <v>0.18</v>
      </c>
      <c r="AM60" s="82" t="str">
        <f t="shared" si="24"/>
        <v/>
      </c>
      <c r="AN60" s="82" t="str">
        <f t="shared" si="25"/>
        <v/>
      </c>
      <c r="AO60" s="82" t="str">
        <f t="shared" si="26"/>
        <v/>
      </c>
      <c r="AP60" s="82" t="str">
        <f t="shared" si="29"/>
        <v/>
      </c>
      <c r="AQ60" s="82" t="str">
        <f t="shared" si="29"/>
        <v/>
      </c>
    </row>
    <row r="61" spans="1:43">
      <c r="A61" t="str">
        <f t="shared" si="27"/>
        <v>Cars</v>
      </c>
      <c r="B61" t="str">
        <f t="shared" si="28"/>
        <v>Flexi Fuel</v>
      </c>
      <c r="C61" t="str">
        <f>VLOOKUP(F61,'000Veh'!$A$39:$B$44,2,FALSE)</f>
        <v>LoM</v>
      </c>
      <c r="F61" t="s">
        <v>115</v>
      </c>
      <c r="J61">
        <v>0.37</v>
      </c>
      <c r="AI61">
        <v>0.33</v>
      </c>
      <c r="AM61" s="82" t="str">
        <f t="shared" si="24"/>
        <v/>
      </c>
      <c r="AN61" s="82" t="str">
        <f t="shared" si="25"/>
        <v/>
      </c>
      <c r="AO61" s="82" t="str">
        <f t="shared" si="26"/>
        <v/>
      </c>
      <c r="AP61" s="82" t="str">
        <f t="shared" si="29"/>
        <v/>
      </c>
      <c r="AQ61" s="82" t="str">
        <f t="shared" si="29"/>
        <v/>
      </c>
    </row>
    <row r="62" spans="1:43">
      <c r="A62" t="str">
        <f t="shared" si="27"/>
        <v>Cars</v>
      </c>
      <c r="B62" t="str">
        <f t="shared" si="28"/>
        <v>Flexi Fuel</v>
      </c>
      <c r="C62" t="str">
        <f>VLOOKUP(F62,'000Veh'!$A$39:$B$44,2,FALSE)</f>
        <v>Sma</v>
      </c>
      <c r="F62" t="s">
        <v>116</v>
      </c>
      <c r="J62">
        <v>0.39</v>
      </c>
      <c r="AI62">
        <v>0.37</v>
      </c>
      <c r="AM62" s="82" t="str">
        <f t="shared" si="24"/>
        <v/>
      </c>
      <c r="AN62" s="82" t="str">
        <f t="shared" si="25"/>
        <v/>
      </c>
      <c r="AO62" s="82" t="str">
        <f t="shared" si="26"/>
        <v/>
      </c>
      <c r="AP62" s="82" t="str">
        <f t="shared" si="29"/>
        <v/>
      </c>
      <c r="AQ62" s="82" t="str">
        <f t="shared" si="29"/>
        <v/>
      </c>
    </row>
    <row r="63" spans="1:43">
      <c r="A63" t="str">
        <f t="shared" si="27"/>
        <v>Cars</v>
      </c>
      <c r="B63" t="str">
        <f t="shared" si="28"/>
        <v>Flexi Fuel</v>
      </c>
      <c r="C63" t="str">
        <f>VLOOKUP(F63,'000Veh'!$A$39:$B$44,2,FALSE)</f>
        <v>UpM</v>
      </c>
      <c r="F63" t="s">
        <v>117</v>
      </c>
      <c r="J63">
        <v>0.31</v>
      </c>
      <c r="AI63">
        <v>0.27</v>
      </c>
      <c r="AM63" s="82" t="str">
        <f t="shared" si="24"/>
        <v/>
      </c>
      <c r="AN63" s="82" t="str">
        <f t="shared" si="25"/>
        <v/>
      </c>
      <c r="AO63" s="82" t="str">
        <f t="shared" si="26"/>
        <v/>
      </c>
      <c r="AP63" s="82" t="str">
        <f t="shared" si="29"/>
        <v/>
      </c>
      <c r="AQ63" s="82" t="str">
        <f t="shared" si="29"/>
        <v/>
      </c>
    </row>
    <row r="64" spans="1:43">
      <c r="A64" t="str">
        <f t="shared" si="27"/>
        <v>Cars</v>
      </c>
      <c r="B64" t="str">
        <f t="shared" si="28"/>
        <v>Gasoline</v>
      </c>
      <c r="C64" t="str">
        <f>VLOOKUP(F64,'000Veh'!$A$39:$B$44,2,FALSE)</f>
        <v>Exe</v>
      </c>
      <c r="E64" t="s">
        <v>37</v>
      </c>
      <c r="F64" t="s">
        <v>114</v>
      </c>
      <c r="G64">
        <v>0.24</v>
      </c>
      <c r="H64">
        <v>0.25</v>
      </c>
      <c r="I64">
        <v>0.22</v>
      </c>
      <c r="J64">
        <v>0.25</v>
      </c>
      <c r="K64">
        <v>0.24</v>
      </c>
      <c r="L64">
        <v>0.27</v>
      </c>
      <c r="M64">
        <v>0.25</v>
      </c>
      <c r="N64">
        <v>0.28999999999999998</v>
      </c>
      <c r="O64">
        <v>0.31</v>
      </c>
      <c r="P64">
        <v>0.28999999999999998</v>
      </c>
      <c r="Q64">
        <v>0.26</v>
      </c>
      <c r="R64">
        <v>0.26</v>
      </c>
      <c r="S64">
        <v>0.23</v>
      </c>
      <c r="T64">
        <v>0.28000000000000003</v>
      </c>
      <c r="U64">
        <v>0.28999999999999998</v>
      </c>
      <c r="V64">
        <v>0.24</v>
      </c>
      <c r="W64">
        <v>0.25</v>
      </c>
      <c r="X64">
        <v>0.23</v>
      </c>
      <c r="Y64">
        <v>0.28000000000000003</v>
      </c>
      <c r="Z64">
        <v>0.26</v>
      </c>
      <c r="AA64">
        <v>0.28000000000000003</v>
      </c>
      <c r="AB64">
        <v>0.26</v>
      </c>
      <c r="AC64">
        <v>0.28000000000000003</v>
      </c>
      <c r="AD64">
        <v>0.25</v>
      </c>
      <c r="AE64">
        <v>0.27</v>
      </c>
      <c r="AF64">
        <v>0.28000000000000003</v>
      </c>
      <c r="AG64">
        <v>0.27</v>
      </c>
      <c r="AH64">
        <v>0.21</v>
      </c>
      <c r="AI64">
        <v>0.28000000000000003</v>
      </c>
      <c r="AJ64">
        <v>0.28000000000000003</v>
      </c>
      <c r="AK64">
        <v>0.28000000000000003</v>
      </c>
      <c r="AL64">
        <v>0.26</v>
      </c>
      <c r="AM64" s="82">
        <f t="shared" si="24"/>
        <v>0.23</v>
      </c>
      <c r="AN64" s="82">
        <f t="shared" si="25"/>
        <v>0.28000000000000003</v>
      </c>
      <c r="AO64" s="82">
        <f t="shared" si="26"/>
        <v>0.23</v>
      </c>
      <c r="AP64" s="82">
        <f t="shared" si="29"/>
        <v>0.28000000000000003</v>
      </c>
      <c r="AQ64" s="82">
        <f t="shared" si="29"/>
        <v>0.28000000000000003</v>
      </c>
    </row>
    <row r="65" spans="1:44">
      <c r="A65" t="str">
        <f t="shared" si="27"/>
        <v>Cars</v>
      </c>
      <c r="B65" t="str">
        <f t="shared" si="28"/>
        <v>Gasoline</v>
      </c>
      <c r="C65" t="str">
        <f>VLOOKUP(F65,'000Veh'!$A$39:$B$44,2,FALSE)</f>
        <v>LoM</v>
      </c>
      <c r="F65" t="s">
        <v>115</v>
      </c>
      <c r="G65">
        <v>0.44</v>
      </c>
      <c r="H65">
        <v>0.42</v>
      </c>
      <c r="I65">
        <v>0.38</v>
      </c>
      <c r="J65">
        <v>0.42</v>
      </c>
      <c r="K65">
        <v>0.4</v>
      </c>
      <c r="L65">
        <v>0.43</v>
      </c>
      <c r="M65">
        <v>0.43</v>
      </c>
      <c r="N65">
        <v>0.45</v>
      </c>
      <c r="O65">
        <v>0.46</v>
      </c>
      <c r="P65">
        <v>0.44</v>
      </c>
      <c r="Q65">
        <v>0.42</v>
      </c>
      <c r="R65">
        <v>0.46</v>
      </c>
      <c r="S65">
        <v>0.4</v>
      </c>
      <c r="T65">
        <v>0.43</v>
      </c>
      <c r="U65">
        <v>0.46</v>
      </c>
      <c r="V65">
        <v>0.44</v>
      </c>
      <c r="W65">
        <v>0.42</v>
      </c>
      <c r="X65">
        <v>0.44</v>
      </c>
      <c r="Y65">
        <v>0.44</v>
      </c>
      <c r="Z65">
        <v>0.43</v>
      </c>
      <c r="AA65">
        <v>0.45</v>
      </c>
      <c r="AB65">
        <v>0.43</v>
      </c>
      <c r="AC65">
        <v>0.44</v>
      </c>
      <c r="AD65">
        <v>0.4</v>
      </c>
      <c r="AE65">
        <v>0.42</v>
      </c>
      <c r="AF65">
        <v>0.43</v>
      </c>
      <c r="AG65">
        <v>0.45</v>
      </c>
      <c r="AH65">
        <v>0.39</v>
      </c>
      <c r="AI65">
        <v>0.46</v>
      </c>
      <c r="AJ65">
        <v>0.44</v>
      </c>
      <c r="AK65">
        <v>0.45</v>
      </c>
      <c r="AL65">
        <v>0.46</v>
      </c>
      <c r="AM65" s="82">
        <f t="shared" si="24"/>
        <v>0.4</v>
      </c>
      <c r="AN65" s="82">
        <f t="shared" si="25"/>
        <v>0.43</v>
      </c>
      <c r="AO65" s="82">
        <f t="shared" si="26"/>
        <v>0.4</v>
      </c>
      <c r="AP65" s="82">
        <f t="shared" si="29"/>
        <v>0.43</v>
      </c>
      <c r="AQ65" s="82">
        <f t="shared" si="29"/>
        <v>0.43</v>
      </c>
    </row>
    <row r="66" spans="1:44">
      <c r="A66" t="str">
        <f t="shared" si="27"/>
        <v>Cars</v>
      </c>
      <c r="B66" t="str">
        <f t="shared" si="28"/>
        <v>Gasoline</v>
      </c>
      <c r="C66" t="str">
        <f>VLOOKUP(F66,'000Veh'!$A$39:$B$44,2,FALSE)</f>
        <v>Sma</v>
      </c>
      <c r="F66" t="s">
        <v>116</v>
      </c>
      <c r="G66">
        <v>0.45</v>
      </c>
      <c r="H66">
        <v>0.43</v>
      </c>
      <c r="I66">
        <v>0.38</v>
      </c>
      <c r="J66">
        <v>0.44</v>
      </c>
      <c r="K66">
        <v>0.41</v>
      </c>
      <c r="L66">
        <v>0.44</v>
      </c>
      <c r="M66">
        <v>0.44</v>
      </c>
      <c r="N66">
        <v>0.49</v>
      </c>
      <c r="O66">
        <v>0.47</v>
      </c>
      <c r="P66">
        <v>0.45</v>
      </c>
      <c r="Q66">
        <v>0.43</v>
      </c>
      <c r="R66">
        <v>0.47</v>
      </c>
      <c r="S66">
        <v>0.41</v>
      </c>
      <c r="T66">
        <v>0.44</v>
      </c>
      <c r="U66">
        <v>0.46</v>
      </c>
      <c r="V66">
        <v>0.46</v>
      </c>
      <c r="W66">
        <v>0.45</v>
      </c>
      <c r="X66">
        <v>0.45</v>
      </c>
      <c r="Y66">
        <v>0.44</v>
      </c>
      <c r="Z66">
        <v>0.48</v>
      </c>
      <c r="AA66">
        <v>0.45</v>
      </c>
      <c r="AB66">
        <v>0.44</v>
      </c>
      <c r="AC66">
        <v>0.46</v>
      </c>
      <c r="AD66">
        <v>0.43</v>
      </c>
      <c r="AE66">
        <v>0.42</v>
      </c>
      <c r="AF66">
        <v>0.43</v>
      </c>
      <c r="AG66">
        <v>0.47</v>
      </c>
      <c r="AH66">
        <v>0.39</v>
      </c>
      <c r="AI66">
        <v>0.48</v>
      </c>
      <c r="AJ66">
        <v>0.44</v>
      </c>
      <c r="AK66">
        <v>0.46</v>
      </c>
      <c r="AL66">
        <v>0.48</v>
      </c>
      <c r="AM66" s="82">
        <f t="shared" si="24"/>
        <v>0.41</v>
      </c>
      <c r="AN66" s="82">
        <f t="shared" si="25"/>
        <v>0.44</v>
      </c>
      <c r="AO66" s="82">
        <f t="shared" si="26"/>
        <v>0.41</v>
      </c>
      <c r="AP66" s="82">
        <f t="shared" si="29"/>
        <v>0.44</v>
      </c>
      <c r="AQ66" s="82">
        <f t="shared" si="29"/>
        <v>0.44</v>
      </c>
    </row>
    <row r="67" spans="1:44">
      <c r="A67" t="str">
        <f t="shared" si="27"/>
        <v>Cars</v>
      </c>
      <c r="B67" t="str">
        <f t="shared" si="28"/>
        <v>Gasoline</v>
      </c>
      <c r="C67" t="str">
        <f>VLOOKUP(F67,'000Veh'!$A$39:$B$44,2,FALSE)</f>
        <v>UpM</v>
      </c>
      <c r="F67" t="s">
        <v>117</v>
      </c>
      <c r="G67">
        <v>0.37</v>
      </c>
      <c r="H67">
        <v>0.36</v>
      </c>
      <c r="I67">
        <v>0.32</v>
      </c>
      <c r="J67">
        <v>0.36</v>
      </c>
      <c r="K67">
        <v>0.33</v>
      </c>
      <c r="L67">
        <v>0.37</v>
      </c>
      <c r="M67">
        <v>0.37</v>
      </c>
      <c r="N67">
        <v>0.38</v>
      </c>
      <c r="O67">
        <v>0.4</v>
      </c>
      <c r="P67">
        <v>0.38</v>
      </c>
      <c r="Q67">
        <v>0.36</v>
      </c>
      <c r="R67">
        <v>0.38</v>
      </c>
      <c r="S67">
        <v>0.34</v>
      </c>
      <c r="T67">
        <v>0.36</v>
      </c>
      <c r="U67">
        <v>0.39</v>
      </c>
      <c r="V67">
        <v>0.37</v>
      </c>
      <c r="W67">
        <v>0.35</v>
      </c>
      <c r="X67">
        <v>0.37</v>
      </c>
      <c r="Y67">
        <v>0.36</v>
      </c>
      <c r="Z67">
        <v>0.36</v>
      </c>
      <c r="AA67">
        <v>0.38</v>
      </c>
      <c r="AB67">
        <v>0.36</v>
      </c>
      <c r="AC67">
        <v>0.37</v>
      </c>
      <c r="AD67">
        <v>0.34</v>
      </c>
      <c r="AE67">
        <v>0.36</v>
      </c>
      <c r="AF67">
        <v>0.37</v>
      </c>
      <c r="AG67">
        <v>0.39</v>
      </c>
      <c r="AH67">
        <v>0.33</v>
      </c>
      <c r="AI67">
        <v>0.38</v>
      </c>
      <c r="AJ67">
        <v>0.37</v>
      </c>
      <c r="AK67">
        <v>0.39</v>
      </c>
      <c r="AL67">
        <v>0.39</v>
      </c>
      <c r="AM67" s="82">
        <f t="shared" si="24"/>
        <v>0.34</v>
      </c>
      <c r="AN67" s="82">
        <f t="shared" si="25"/>
        <v>0.36</v>
      </c>
      <c r="AO67" s="82">
        <f t="shared" si="26"/>
        <v>0.34</v>
      </c>
      <c r="AP67" s="82">
        <f t="shared" si="29"/>
        <v>0.36</v>
      </c>
      <c r="AQ67" s="82">
        <f t="shared" si="29"/>
        <v>0.36</v>
      </c>
    </row>
    <row r="68" spans="1:44">
      <c r="A68" t="str">
        <f t="shared" si="27"/>
        <v>Cars</v>
      </c>
      <c r="B68" t="str">
        <f t="shared" si="28"/>
        <v>LPG</v>
      </c>
      <c r="C68" t="str">
        <f>VLOOKUP(F68,'000Veh'!$A$39:$B$44,2,FALSE)</f>
        <v>Exe</v>
      </c>
      <c r="E68" t="s">
        <v>38</v>
      </c>
      <c r="F68" t="s">
        <v>114</v>
      </c>
      <c r="H68">
        <v>0.35</v>
      </c>
      <c r="I68">
        <v>0.36</v>
      </c>
      <c r="M68">
        <v>0.42</v>
      </c>
      <c r="N68">
        <v>0.47</v>
      </c>
      <c r="R68">
        <v>0.38</v>
      </c>
      <c r="S68">
        <v>0.37</v>
      </c>
      <c r="T68">
        <v>0.42</v>
      </c>
      <c r="U68">
        <v>0.39</v>
      </c>
      <c r="V68">
        <v>0.37</v>
      </c>
      <c r="X68">
        <v>0.36</v>
      </c>
      <c r="AA68">
        <v>0.39</v>
      </c>
      <c r="AD68">
        <v>0.33</v>
      </c>
      <c r="AF68">
        <v>0.38</v>
      </c>
      <c r="AG68">
        <v>0.35</v>
      </c>
      <c r="AH68">
        <v>0.36</v>
      </c>
      <c r="AK68">
        <v>0.39</v>
      </c>
      <c r="AL68">
        <v>0.37</v>
      </c>
      <c r="AM68" s="82">
        <f t="shared" si="24"/>
        <v>0.37</v>
      </c>
      <c r="AN68" s="82">
        <f t="shared" si="25"/>
        <v>0.42</v>
      </c>
      <c r="AO68" s="82">
        <f t="shared" si="26"/>
        <v>0.37</v>
      </c>
      <c r="AP68" s="82">
        <f t="shared" si="29"/>
        <v>0.42</v>
      </c>
      <c r="AQ68" s="82">
        <f t="shared" si="29"/>
        <v>0.42</v>
      </c>
    </row>
    <row r="69" spans="1:44">
      <c r="A69" t="str">
        <f t="shared" si="27"/>
        <v>Cars</v>
      </c>
      <c r="B69" t="str">
        <f t="shared" si="28"/>
        <v>LPG</v>
      </c>
      <c r="C69" t="str">
        <f>VLOOKUP(F69,'000Veh'!$A$39:$B$44,2,FALSE)</f>
        <v>LoM</v>
      </c>
      <c r="F69" t="s">
        <v>115</v>
      </c>
      <c r="H69">
        <v>0.35</v>
      </c>
      <c r="I69">
        <v>0.36</v>
      </c>
      <c r="M69">
        <v>0.41</v>
      </c>
      <c r="N69">
        <v>0.47</v>
      </c>
      <c r="R69">
        <v>0.38</v>
      </c>
      <c r="S69">
        <v>0.37</v>
      </c>
      <c r="T69">
        <v>0.42</v>
      </c>
      <c r="U69">
        <v>0.39</v>
      </c>
      <c r="V69">
        <v>0.37</v>
      </c>
      <c r="X69">
        <v>0.36</v>
      </c>
      <c r="AA69">
        <v>0.39</v>
      </c>
      <c r="AD69">
        <v>0.33</v>
      </c>
      <c r="AF69">
        <v>0.38</v>
      </c>
      <c r="AG69">
        <v>0.35</v>
      </c>
      <c r="AH69">
        <v>0.36</v>
      </c>
      <c r="AK69">
        <v>0.39</v>
      </c>
      <c r="AL69">
        <v>0.37</v>
      </c>
      <c r="AM69" s="82">
        <f t="shared" si="24"/>
        <v>0.37</v>
      </c>
      <c r="AN69" s="82">
        <f t="shared" si="25"/>
        <v>0.42</v>
      </c>
      <c r="AO69" s="82">
        <f t="shared" si="26"/>
        <v>0.37</v>
      </c>
      <c r="AP69" s="82">
        <f t="shared" si="29"/>
        <v>0.42</v>
      </c>
      <c r="AQ69" s="82">
        <f t="shared" si="29"/>
        <v>0.42</v>
      </c>
    </row>
    <row r="70" spans="1:44">
      <c r="A70" t="str">
        <f t="shared" si="27"/>
        <v>Cars</v>
      </c>
      <c r="B70" t="str">
        <f t="shared" si="28"/>
        <v>LPG</v>
      </c>
      <c r="C70" t="str">
        <f>VLOOKUP(F70,'000Veh'!$A$39:$B$44,2,FALSE)</f>
        <v>Sma</v>
      </c>
      <c r="F70" t="s">
        <v>116</v>
      </c>
      <c r="H70">
        <v>0.35</v>
      </c>
      <c r="I70">
        <v>0.36</v>
      </c>
      <c r="M70">
        <v>0.41</v>
      </c>
      <c r="N70">
        <v>0.47</v>
      </c>
      <c r="R70">
        <v>0.38</v>
      </c>
      <c r="S70">
        <v>0.37</v>
      </c>
      <c r="T70">
        <v>0.42</v>
      </c>
      <c r="U70">
        <v>0.39</v>
      </c>
      <c r="V70">
        <v>0.37</v>
      </c>
      <c r="X70">
        <v>0.36</v>
      </c>
      <c r="AA70">
        <v>0.39</v>
      </c>
      <c r="AD70">
        <v>0.34</v>
      </c>
      <c r="AF70">
        <v>0.38</v>
      </c>
      <c r="AG70">
        <v>0.35</v>
      </c>
      <c r="AH70">
        <v>0.36</v>
      </c>
      <c r="AK70">
        <v>0.39</v>
      </c>
      <c r="AL70">
        <v>0.37</v>
      </c>
      <c r="AM70" s="82">
        <f t="shared" si="24"/>
        <v>0.37</v>
      </c>
      <c r="AN70" s="82">
        <f t="shared" si="25"/>
        <v>0.42</v>
      </c>
      <c r="AO70" s="82">
        <f t="shared" si="26"/>
        <v>0.37</v>
      </c>
      <c r="AP70" s="82">
        <f t="shared" si="29"/>
        <v>0.42</v>
      </c>
      <c r="AQ70" s="82">
        <f t="shared" si="29"/>
        <v>0.42</v>
      </c>
    </row>
    <row r="71" spans="1:44">
      <c r="A71" t="str">
        <f t="shared" si="27"/>
        <v>Cars</v>
      </c>
      <c r="B71" t="str">
        <f t="shared" si="28"/>
        <v>LPG</v>
      </c>
      <c r="C71" t="str">
        <f>VLOOKUP(F71,'000Veh'!$A$39:$B$44,2,FALSE)</f>
        <v>UpM</v>
      </c>
      <c r="F71" t="s">
        <v>117</v>
      </c>
      <c r="H71">
        <v>0.35</v>
      </c>
      <c r="I71">
        <v>0.36</v>
      </c>
      <c r="M71">
        <v>0.42</v>
      </c>
      <c r="N71">
        <v>0.47</v>
      </c>
      <c r="R71">
        <v>0.38</v>
      </c>
      <c r="S71">
        <v>0.37</v>
      </c>
      <c r="T71">
        <v>0.42</v>
      </c>
      <c r="U71">
        <v>0.39</v>
      </c>
      <c r="V71">
        <v>0.37</v>
      </c>
      <c r="X71">
        <v>0.36</v>
      </c>
      <c r="AA71">
        <v>0.39</v>
      </c>
      <c r="AD71">
        <v>0.33</v>
      </c>
      <c r="AF71">
        <v>0.38</v>
      </c>
      <c r="AG71">
        <v>0.36</v>
      </c>
      <c r="AH71">
        <v>0.36</v>
      </c>
      <c r="AK71">
        <v>0.39</v>
      </c>
      <c r="AL71">
        <v>0.37</v>
      </c>
      <c r="AM71" s="82">
        <f t="shared" si="24"/>
        <v>0.37</v>
      </c>
      <c r="AN71" s="82">
        <f t="shared" si="25"/>
        <v>0.42</v>
      </c>
      <c r="AO71" s="82">
        <f t="shared" si="26"/>
        <v>0.37</v>
      </c>
      <c r="AP71" s="82">
        <f t="shared" si="29"/>
        <v>0.42</v>
      </c>
      <c r="AQ71" s="82">
        <f t="shared" si="29"/>
        <v>0.42</v>
      </c>
    </row>
    <row r="73" spans="1:44">
      <c r="F73" s="10" t="s">
        <v>56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44" ht="14.65" thickBot="1">
      <c r="F74" s="14" t="s">
        <v>54</v>
      </c>
      <c r="G74" s="15">
        <v>2010</v>
      </c>
      <c r="H74" s="15" t="str">
        <f t="shared" ref="H74:AM74" si="30">G43</f>
        <v>AT</v>
      </c>
      <c r="I74" s="15" t="str">
        <f t="shared" si="30"/>
        <v>BE</v>
      </c>
      <c r="J74" s="15" t="str">
        <f t="shared" si="30"/>
        <v>BG</v>
      </c>
      <c r="K74" s="15" t="str">
        <f t="shared" si="30"/>
        <v>CH</v>
      </c>
      <c r="L74" s="15" t="str">
        <f t="shared" si="30"/>
        <v>CY</v>
      </c>
      <c r="M74" s="15" t="str">
        <f t="shared" si="30"/>
        <v>CZ</v>
      </c>
      <c r="N74" s="15" t="str">
        <f t="shared" si="30"/>
        <v>DE</v>
      </c>
      <c r="O74" s="15" t="str">
        <f t="shared" si="30"/>
        <v>DK</v>
      </c>
      <c r="P74" s="15" t="str">
        <f t="shared" si="30"/>
        <v>EE</v>
      </c>
      <c r="Q74" s="15" t="str">
        <f t="shared" si="30"/>
        <v>ES</v>
      </c>
      <c r="R74" s="15" t="str">
        <f t="shared" si="30"/>
        <v>FI</v>
      </c>
      <c r="S74" s="15" t="str">
        <f t="shared" si="30"/>
        <v>FR</v>
      </c>
      <c r="T74" s="15" t="str">
        <f t="shared" si="30"/>
        <v>EL</v>
      </c>
      <c r="U74" s="15" t="str">
        <f t="shared" si="30"/>
        <v>HR</v>
      </c>
      <c r="V74" s="15" t="str">
        <f t="shared" si="30"/>
        <v>HU</v>
      </c>
      <c r="W74" s="15" t="str">
        <f t="shared" si="30"/>
        <v>IE</v>
      </c>
      <c r="X74" s="15" t="str">
        <f t="shared" si="30"/>
        <v>IS</v>
      </c>
      <c r="Y74" s="15" t="str">
        <f t="shared" si="30"/>
        <v>IT</v>
      </c>
      <c r="Z74" s="15" t="str">
        <f t="shared" si="30"/>
        <v>LT</v>
      </c>
      <c r="AA74" s="15" t="str">
        <f t="shared" si="30"/>
        <v>LU</v>
      </c>
      <c r="AB74" s="15" t="str">
        <f t="shared" si="30"/>
        <v>LV</v>
      </c>
      <c r="AC74" s="15" t="str">
        <f t="shared" si="30"/>
        <v>MK</v>
      </c>
      <c r="AD74" s="15" t="str">
        <f t="shared" si="30"/>
        <v>MT</v>
      </c>
      <c r="AE74" s="15" t="str">
        <f t="shared" si="30"/>
        <v>NL</v>
      </c>
      <c r="AF74" s="15" t="str">
        <f t="shared" si="30"/>
        <v>NO</v>
      </c>
      <c r="AG74" s="15" t="str">
        <f t="shared" si="30"/>
        <v>PL</v>
      </c>
      <c r="AH74" s="15" t="str">
        <f t="shared" si="30"/>
        <v>PT</v>
      </c>
      <c r="AI74" s="15" t="str">
        <f t="shared" si="30"/>
        <v>RO</v>
      </c>
      <c r="AJ74" s="15" t="str">
        <f t="shared" si="30"/>
        <v>SE</v>
      </c>
      <c r="AK74" s="15" t="str">
        <f t="shared" si="30"/>
        <v>SI</v>
      </c>
      <c r="AL74" s="15" t="str">
        <f t="shared" si="30"/>
        <v>SK</v>
      </c>
      <c r="AM74" s="15" t="str">
        <f t="shared" si="30"/>
        <v>UK</v>
      </c>
      <c r="AN74" s="15" t="s">
        <v>127</v>
      </c>
      <c r="AO74" s="15" t="s">
        <v>128</v>
      </c>
      <c r="AP74" s="15" t="s">
        <v>129</v>
      </c>
      <c r="AQ74" s="15" t="s">
        <v>130</v>
      </c>
      <c r="AR74" s="15" t="s">
        <v>131</v>
      </c>
    </row>
    <row r="75" spans="1:44">
      <c r="F75" t="s">
        <v>436</v>
      </c>
      <c r="G75" s="147">
        <f t="shared" ref="G75:G102" si="31">AVERAGE(H75:AR75)</f>
        <v>0.04</v>
      </c>
      <c r="H75" s="3" t="str">
        <f t="shared" ref="H75:AR75" si="32">IF(G44&gt;0,G44,"")</f>
        <v/>
      </c>
      <c r="I75" s="3" t="str">
        <f t="shared" si="32"/>
        <v/>
      </c>
      <c r="J75" s="3" t="str">
        <f t="shared" si="32"/>
        <v/>
      </c>
      <c r="K75" s="3" t="str">
        <f t="shared" si="32"/>
        <v/>
      </c>
      <c r="L75" s="3" t="str">
        <f t="shared" si="32"/>
        <v/>
      </c>
      <c r="M75" s="3" t="str">
        <f t="shared" si="32"/>
        <v/>
      </c>
      <c r="N75" s="3" t="str">
        <f t="shared" si="32"/>
        <v/>
      </c>
      <c r="O75" s="3" t="str">
        <f t="shared" si="32"/>
        <v/>
      </c>
      <c r="P75" s="3" t="str">
        <f t="shared" si="32"/>
        <v/>
      </c>
      <c r="Q75" s="3" t="str">
        <f t="shared" si="32"/>
        <v/>
      </c>
      <c r="R75" s="3" t="str">
        <f t="shared" si="32"/>
        <v/>
      </c>
      <c r="S75" s="3" t="str">
        <f t="shared" si="32"/>
        <v/>
      </c>
      <c r="T75" s="3" t="str">
        <f t="shared" si="32"/>
        <v/>
      </c>
      <c r="U75" s="3" t="str">
        <f t="shared" si="32"/>
        <v/>
      </c>
      <c r="V75" s="3" t="str">
        <f t="shared" si="32"/>
        <v/>
      </c>
      <c r="W75" s="3" t="str">
        <f t="shared" si="32"/>
        <v/>
      </c>
      <c r="X75" s="3" t="str">
        <f t="shared" si="32"/>
        <v/>
      </c>
      <c r="Y75" s="3" t="str">
        <f t="shared" si="32"/>
        <v/>
      </c>
      <c r="Z75" s="3" t="str">
        <f t="shared" si="32"/>
        <v/>
      </c>
      <c r="AA75" s="3" t="str">
        <f t="shared" si="32"/>
        <v/>
      </c>
      <c r="AB75" s="3" t="str">
        <f t="shared" si="32"/>
        <v/>
      </c>
      <c r="AC75" s="3" t="str">
        <f t="shared" si="32"/>
        <v/>
      </c>
      <c r="AD75" s="3" t="str">
        <f t="shared" si="32"/>
        <v/>
      </c>
      <c r="AE75" s="3" t="str">
        <f t="shared" si="32"/>
        <v/>
      </c>
      <c r="AF75" s="3" t="str">
        <f t="shared" si="32"/>
        <v/>
      </c>
      <c r="AG75" s="3" t="str">
        <f t="shared" si="32"/>
        <v/>
      </c>
      <c r="AH75" s="3" t="str">
        <f t="shared" si="32"/>
        <v/>
      </c>
      <c r="AI75" s="3" t="str">
        <f t="shared" si="32"/>
        <v/>
      </c>
      <c r="AJ75" s="3">
        <f t="shared" si="32"/>
        <v>0.04</v>
      </c>
      <c r="AK75" s="3" t="str">
        <f t="shared" si="32"/>
        <v/>
      </c>
      <c r="AL75" s="3" t="str">
        <f t="shared" si="32"/>
        <v/>
      </c>
      <c r="AM75" s="3" t="str">
        <f t="shared" si="32"/>
        <v/>
      </c>
      <c r="AN75" s="3" t="str">
        <f t="shared" si="32"/>
        <v/>
      </c>
      <c r="AO75" s="3" t="str">
        <f t="shared" si="32"/>
        <v/>
      </c>
      <c r="AP75" s="3" t="str">
        <f t="shared" si="32"/>
        <v/>
      </c>
      <c r="AQ75" s="3" t="str">
        <f t="shared" si="32"/>
        <v/>
      </c>
      <c r="AR75" s="3" t="str">
        <f t="shared" si="32"/>
        <v/>
      </c>
    </row>
    <row r="76" spans="1:44">
      <c r="F76" t="s">
        <v>437</v>
      </c>
      <c r="G76" s="147">
        <f t="shared" si="31"/>
        <v>0.04</v>
      </c>
      <c r="H76" s="3" t="str">
        <f t="shared" ref="H76:AR76" si="33">IF(G45&gt;0,G45,"")</f>
        <v/>
      </c>
      <c r="I76" s="3" t="str">
        <f t="shared" si="33"/>
        <v/>
      </c>
      <c r="J76" s="3" t="str">
        <f t="shared" si="33"/>
        <v/>
      </c>
      <c r="K76" s="3">
        <f t="shared" si="33"/>
        <v>0.04</v>
      </c>
      <c r="L76" s="3" t="str">
        <f t="shared" si="33"/>
        <v/>
      </c>
      <c r="M76" s="3" t="str">
        <f t="shared" si="33"/>
        <v/>
      </c>
      <c r="N76" s="3">
        <f t="shared" si="33"/>
        <v>0.04</v>
      </c>
      <c r="O76" s="3" t="str">
        <f t="shared" si="33"/>
        <v/>
      </c>
      <c r="P76" s="3" t="str">
        <f t="shared" si="33"/>
        <v/>
      </c>
      <c r="Q76" s="3" t="str">
        <f t="shared" si="33"/>
        <v/>
      </c>
      <c r="R76" s="3" t="str">
        <f t="shared" si="33"/>
        <v/>
      </c>
      <c r="S76" s="3" t="str">
        <f t="shared" si="33"/>
        <v/>
      </c>
      <c r="T76" s="3" t="str">
        <f t="shared" si="33"/>
        <v/>
      </c>
      <c r="U76" s="3" t="str">
        <f t="shared" si="33"/>
        <v/>
      </c>
      <c r="V76" s="3" t="str">
        <f t="shared" si="33"/>
        <v/>
      </c>
      <c r="W76" s="3" t="str">
        <f t="shared" si="33"/>
        <v/>
      </c>
      <c r="X76" s="3" t="str">
        <f t="shared" si="33"/>
        <v/>
      </c>
      <c r="Y76" s="3">
        <f t="shared" si="33"/>
        <v>0.04</v>
      </c>
      <c r="Z76" s="3" t="str">
        <f t="shared" si="33"/>
        <v/>
      </c>
      <c r="AA76" s="3" t="str">
        <f t="shared" si="33"/>
        <v/>
      </c>
      <c r="AB76" s="3" t="str">
        <f t="shared" si="33"/>
        <v/>
      </c>
      <c r="AC76" s="3" t="str">
        <f t="shared" si="33"/>
        <v/>
      </c>
      <c r="AD76" s="3" t="str">
        <f t="shared" si="33"/>
        <v/>
      </c>
      <c r="AE76" s="3">
        <f t="shared" si="33"/>
        <v>0.04</v>
      </c>
      <c r="AF76" s="3" t="str">
        <f t="shared" si="33"/>
        <v/>
      </c>
      <c r="AG76" s="3" t="str">
        <f t="shared" si="33"/>
        <v/>
      </c>
      <c r="AH76" s="3" t="str">
        <f t="shared" si="33"/>
        <v/>
      </c>
      <c r="AI76" s="3" t="str">
        <f t="shared" si="33"/>
        <v/>
      </c>
      <c r="AJ76" s="3">
        <f t="shared" si="33"/>
        <v>0.04</v>
      </c>
      <c r="AK76" s="3" t="str">
        <f t="shared" si="33"/>
        <v/>
      </c>
      <c r="AL76" s="3" t="str">
        <f t="shared" si="33"/>
        <v/>
      </c>
      <c r="AM76" s="3" t="str">
        <f t="shared" si="33"/>
        <v/>
      </c>
      <c r="AN76" s="3" t="str">
        <f t="shared" si="33"/>
        <v/>
      </c>
      <c r="AO76" s="3" t="str">
        <f t="shared" si="33"/>
        <v/>
      </c>
      <c r="AP76" s="3" t="str">
        <f t="shared" si="33"/>
        <v/>
      </c>
      <c r="AQ76" s="3">
        <f t="shared" si="33"/>
        <v>0.04</v>
      </c>
      <c r="AR76" s="3" t="str">
        <f t="shared" si="33"/>
        <v/>
      </c>
    </row>
    <row r="77" spans="1:44">
      <c r="F77" t="s">
        <v>438</v>
      </c>
      <c r="G77" s="147">
        <f t="shared" si="31"/>
        <v>9.567567567567567E-2</v>
      </c>
      <c r="H77" s="3">
        <f t="shared" ref="H77:AR77" si="34">IF(G46&gt;0,G46,"")</f>
        <v>0.09</v>
      </c>
      <c r="I77" s="3">
        <f t="shared" si="34"/>
        <v>0.08</v>
      </c>
      <c r="J77" s="3">
        <f t="shared" si="34"/>
        <v>0.1</v>
      </c>
      <c r="K77" s="3">
        <f t="shared" si="34"/>
        <v>0.08</v>
      </c>
      <c r="L77" s="3">
        <f t="shared" si="34"/>
        <v>0.1</v>
      </c>
      <c r="M77" s="3">
        <f t="shared" si="34"/>
        <v>0.11</v>
      </c>
      <c r="N77" s="3">
        <f t="shared" si="34"/>
        <v>0.11</v>
      </c>
      <c r="O77" s="3">
        <f t="shared" si="34"/>
        <v>0.09</v>
      </c>
      <c r="P77" s="3">
        <f t="shared" si="34"/>
        <v>0.1</v>
      </c>
      <c r="Q77" s="3">
        <f t="shared" si="34"/>
        <v>0.1</v>
      </c>
      <c r="R77" s="3">
        <f t="shared" si="34"/>
        <v>0.11</v>
      </c>
      <c r="S77" s="3">
        <f t="shared" si="34"/>
        <v>0.09</v>
      </c>
      <c r="T77" s="3">
        <f t="shared" si="34"/>
        <v>0.11</v>
      </c>
      <c r="U77" s="3">
        <f t="shared" si="34"/>
        <v>0.09</v>
      </c>
      <c r="V77" s="3">
        <f t="shared" si="34"/>
        <v>0.09</v>
      </c>
      <c r="W77" s="3">
        <f t="shared" si="34"/>
        <v>0.1</v>
      </c>
      <c r="X77" s="3">
        <f t="shared" si="34"/>
        <v>0.1</v>
      </c>
      <c r="Y77" s="3">
        <f t="shared" si="34"/>
        <v>0.1</v>
      </c>
      <c r="Z77" s="3">
        <f t="shared" si="34"/>
        <v>7.0000000000000007E-2</v>
      </c>
      <c r="AA77" s="3">
        <f t="shared" si="34"/>
        <v>0.08</v>
      </c>
      <c r="AB77" s="3">
        <f t="shared" si="34"/>
        <v>0.11</v>
      </c>
      <c r="AC77" s="3">
        <f t="shared" si="34"/>
        <v>0.09</v>
      </c>
      <c r="AD77" s="3">
        <f t="shared" si="34"/>
        <v>0.1</v>
      </c>
      <c r="AE77" s="3">
        <f t="shared" si="34"/>
        <v>0.09</v>
      </c>
      <c r="AF77" s="3">
        <f t="shared" si="34"/>
        <v>0.11</v>
      </c>
      <c r="AG77" s="3">
        <f t="shared" si="34"/>
        <v>0.09</v>
      </c>
      <c r="AH77" s="3">
        <f t="shared" si="34"/>
        <v>0.1</v>
      </c>
      <c r="AI77" s="3">
        <f t="shared" si="34"/>
        <v>0.1</v>
      </c>
      <c r="AJ77" s="3">
        <f t="shared" si="34"/>
        <v>0.1</v>
      </c>
      <c r="AK77" s="3">
        <f t="shared" si="34"/>
        <v>0.09</v>
      </c>
      <c r="AL77" s="3">
        <f t="shared" si="34"/>
        <v>0.11</v>
      </c>
      <c r="AM77" s="3">
        <f t="shared" si="34"/>
        <v>0.06</v>
      </c>
      <c r="AN77" s="3">
        <f t="shared" si="34"/>
        <v>0.11</v>
      </c>
      <c r="AO77" s="3">
        <f t="shared" si="34"/>
        <v>0.09</v>
      </c>
      <c r="AP77" s="3">
        <f t="shared" si="34"/>
        <v>0.11</v>
      </c>
      <c r="AQ77" s="3">
        <f t="shared" si="34"/>
        <v>0.09</v>
      </c>
      <c r="AR77" s="3">
        <f t="shared" si="34"/>
        <v>0.09</v>
      </c>
    </row>
    <row r="78" spans="1:44">
      <c r="F78" t="s">
        <v>439</v>
      </c>
      <c r="G78" s="147">
        <f t="shared" si="31"/>
        <v>8.4722222222222254E-2</v>
      </c>
      <c r="H78" s="3">
        <f t="shared" ref="H78:AR78" si="35">IF(G47&gt;0,G47,"")</f>
        <v>0.1</v>
      </c>
      <c r="I78" s="3">
        <f t="shared" si="35"/>
        <v>0.09</v>
      </c>
      <c r="J78" s="3">
        <f t="shared" si="35"/>
        <v>0.06</v>
      </c>
      <c r="K78" s="3">
        <f t="shared" si="35"/>
        <v>0.09</v>
      </c>
      <c r="L78" s="3">
        <f t="shared" si="35"/>
        <v>0.08</v>
      </c>
      <c r="M78" s="3">
        <f t="shared" si="35"/>
        <v>0.08</v>
      </c>
      <c r="N78" s="3">
        <f t="shared" si="35"/>
        <v>0.08</v>
      </c>
      <c r="O78" s="3">
        <f t="shared" si="35"/>
        <v>0.09</v>
      </c>
      <c r="P78" s="3" t="str">
        <f t="shared" si="35"/>
        <v/>
      </c>
      <c r="Q78" s="3">
        <f t="shared" si="35"/>
        <v>7.0000000000000007E-2</v>
      </c>
      <c r="R78" s="3">
        <f t="shared" si="35"/>
        <v>0.08</v>
      </c>
      <c r="S78" s="3">
        <f t="shared" si="35"/>
        <v>0.08</v>
      </c>
      <c r="T78" s="3">
        <f t="shared" si="35"/>
        <v>0.08</v>
      </c>
      <c r="U78" s="3">
        <f t="shared" si="35"/>
        <v>0.1</v>
      </c>
      <c r="V78" s="3">
        <f t="shared" si="35"/>
        <v>0.08</v>
      </c>
      <c r="W78" s="3">
        <f t="shared" si="35"/>
        <v>0.1</v>
      </c>
      <c r="X78" s="3">
        <f t="shared" si="35"/>
        <v>0.08</v>
      </c>
      <c r="Y78" s="3">
        <f t="shared" si="35"/>
        <v>7.0000000000000007E-2</v>
      </c>
      <c r="Z78" s="3">
        <f t="shared" si="35"/>
        <v>0.1</v>
      </c>
      <c r="AA78" s="3">
        <f t="shared" si="35"/>
        <v>0.09</v>
      </c>
      <c r="AB78" s="3">
        <f t="shared" si="35"/>
        <v>0.09</v>
      </c>
      <c r="AC78" s="3">
        <f t="shared" si="35"/>
        <v>0.1</v>
      </c>
      <c r="AD78" s="3">
        <f t="shared" si="35"/>
        <v>0.08</v>
      </c>
      <c r="AE78" s="3">
        <f t="shared" si="35"/>
        <v>0.09</v>
      </c>
      <c r="AF78" s="3">
        <f t="shared" si="35"/>
        <v>0.08</v>
      </c>
      <c r="AG78" s="3">
        <f t="shared" si="35"/>
        <v>0.08</v>
      </c>
      <c r="AH78" s="3">
        <f t="shared" si="35"/>
        <v>7.0000000000000007E-2</v>
      </c>
      <c r="AI78" s="3">
        <f t="shared" si="35"/>
        <v>0.06</v>
      </c>
      <c r="AJ78" s="3">
        <f t="shared" si="35"/>
        <v>0.08</v>
      </c>
      <c r="AK78" s="3">
        <f t="shared" si="35"/>
        <v>0.1</v>
      </c>
      <c r="AL78" s="3">
        <f t="shared" si="35"/>
        <v>0.08</v>
      </c>
      <c r="AM78" s="3">
        <f t="shared" si="35"/>
        <v>0.08</v>
      </c>
      <c r="AN78" s="3">
        <f t="shared" si="35"/>
        <v>0.08</v>
      </c>
      <c r="AO78" s="3">
        <f t="shared" si="35"/>
        <v>0.1</v>
      </c>
      <c r="AP78" s="3">
        <f t="shared" si="35"/>
        <v>0.08</v>
      </c>
      <c r="AQ78" s="3">
        <f t="shared" si="35"/>
        <v>0.1</v>
      </c>
      <c r="AR78" s="3">
        <f t="shared" si="35"/>
        <v>0.1</v>
      </c>
    </row>
    <row r="79" spans="1:44">
      <c r="F79" t="s">
        <v>440</v>
      </c>
      <c r="G79" s="147">
        <f t="shared" si="31"/>
        <v>8.7500000000000008E-2</v>
      </c>
      <c r="H79" s="3" t="str">
        <f t="shared" ref="H79:AR79" si="36">IF(G48&gt;0,G48,"")</f>
        <v/>
      </c>
      <c r="I79" s="3" t="str">
        <f t="shared" si="36"/>
        <v/>
      </c>
      <c r="J79" s="3" t="str">
        <f t="shared" si="36"/>
        <v/>
      </c>
      <c r="K79" s="3" t="str">
        <f t="shared" si="36"/>
        <v/>
      </c>
      <c r="L79" s="3" t="str">
        <f t="shared" si="36"/>
        <v/>
      </c>
      <c r="M79" s="3">
        <f t="shared" si="36"/>
        <v>0.1</v>
      </c>
      <c r="N79" s="3" t="str">
        <f t="shared" si="36"/>
        <v/>
      </c>
      <c r="O79" s="3">
        <f t="shared" si="36"/>
        <v>0.09</v>
      </c>
      <c r="P79" s="3" t="str">
        <f t="shared" si="36"/>
        <v/>
      </c>
      <c r="Q79" s="3" t="str">
        <f t="shared" si="36"/>
        <v/>
      </c>
      <c r="R79" s="3" t="str">
        <f t="shared" si="36"/>
        <v/>
      </c>
      <c r="S79" s="3" t="str">
        <f t="shared" si="36"/>
        <v/>
      </c>
      <c r="T79" s="3" t="str">
        <f t="shared" si="36"/>
        <v/>
      </c>
      <c r="U79" s="3" t="str">
        <f t="shared" si="36"/>
        <v/>
      </c>
      <c r="V79" s="3" t="str">
        <f t="shared" si="36"/>
        <v/>
      </c>
      <c r="W79" s="3" t="str">
        <f t="shared" si="36"/>
        <v/>
      </c>
      <c r="X79" s="3">
        <f t="shared" si="36"/>
        <v>0.1</v>
      </c>
      <c r="Y79" s="3" t="str">
        <f t="shared" si="36"/>
        <v/>
      </c>
      <c r="Z79" s="3" t="str">
        <f t="shared" si="36"/>
        <v/>
      </c>
      <c r="AA79" s="3" t="str">
        <f t="shared" si="36"/>
        <v/>
      </c>
      <c r="AB79" s="3" t="str">
        <f t="shared" si="36"/>
        <v/>
      </c>
      <c r="AC79" s="3" t="str">
        <f t="shared" si="36"/>
        <v/>
      </c>
      <c r="AD79" s="3" t="str">
        <f t="shared" si="36"/>
        <v/>
      </c>
      <c r="AE79" s="3" t="str">
        <f t="shared" si="36"/>
        <v/>
      </c>
      <c r="AF79" s="3" t="str">
        <f t="shared" si="36"/>
        <v/>
      </c>
      <c r="AG79" s="3" t="str">
        <f t="shared" si="36"/>
        <v/>
      </c>
      <c r="AH79" s="3" t="str">
        <f t="shared" si="36"/>
        <v/>
      </c>
      <c r="AI79" s="3" t="str">
        <f t="shared" si="36"/>
        <v/>
      </c>
      <c r="AJ79" s="3" t="str">
        <f t="shared" si="36"/>
        <v/>
      </c>
      <c r="AK79" s="3" t="str">
        <f t="shared" si="36"/>
        <v/>
      </c>
      <c r="AL79" s="3" t="str">
        <f t="shared" si="36"/>
        <v/>
      </c>
      <c r="AM79" s="3">
        <f t="shared" si="36"/>
        <v>0.06</v>
      </c>
      <c r="AN79" s="3" t="str">
        <f t="shared" si="36"/>
        <v/>
      </c>
      <c r="AO79" s="3" t="str">
        <f t="shared" si="36"/>
        <v/>
      </c>
      <c r="AP79" s="3" t="str">
        <f t="shared" si="36"/>
        <v/>
      </c>
      <c r="AQ79" s="3" t="str">
        <f t="shared" si="36"/>
        <v/>
      </c>
      <c r="AR79" s="3" t="str">
        <f t="shared" si="36"/>
        <v/>
      </c>
    </row>
    <row r="80" spans="1:44">
      <c r="F80" t="s">
        <v>441</v>
      </c>
      <c r="G80" s="147">
        <f t="shared" si="31"/>
        <v>7.9999999999999988E-2</v>
      </c>
      <c r="H80" s="3" t="str">
        <f t="shared" ref="H80:AR80" si="37">IF(G49&gt;0,G49,"")</f>
        <v/>
      </c>
      <c r="I80" s="3" t="str">
        <f t="shared" si="37"/>
        <v/>
      </c>
      <c r="J80" s="3" t="str">
        <f t="shared" si="37"/>
        <v/>
      </c>
      <c r="K80" s="3" t="str">
        <f t="shared" si="37"/>
        <v/>
      </c>
      <c r="L80" s="3" t="str">
        <f t="shared" si="37"/>
        <v/>
      </c>
      <c r="M80" s="3">
        <f t="shared" si="37"/>
        <v>0.08</v>
      </c>
      <c r="N80" s="3" t="str">
        <f t="shared" si="37"/>
        <v/>
      </c>
      <c r="O80" s="3">
        <f t="shared" si="37"/>
        <v>0.09</v>
      </c>
      <c r="P80" s="3" t="str">
        <f t="shared" si="37"/>
        <v/>
      </c>
      <c r="Q80" s="3" t="str">
        <f t="shared" si="37"/>
        <v/>
      </c>
      <c r="R80" s="3" t="str">
        <f t="shared" si="37"/>
        <v/>
      </c>
      <c r="S80" s="3" t="str">
        <f t="shared" si="37"/>
        <v/>
      </c>
      <c r="T80" s="3" t="str">
        <f t="shared" si="37"/>
        <v/>
      </c>
      <c r="U80" s="3" t="str">
        <f t="shared" si="37"/>
        <v/>
      </c>
      <c r="V80" s="3" t="str">
        <f t="shared" si="37"/>
        <v/>
      </c>
      <c r="W80" s="3" t="str">
        <f t="shared" si="37"/>
        <v/>
      </c>
      <c r="X80" s="3">
        <f t="shared" si="37"/>
        <v>0.08</v>
      </c>
      <c r="Y80" s="3" t="str">
        <f t="shared" si="37"/>
        <v/>
      </c>
      <c r="Z80" s="3" t="str">
        <f t="shared" si="37"/>
        <v/>
      </c>
      <c r="AA80" s="3" t="str">
        <f t="shared" si="37"/>
        <v/>
      </c>
      <c r="AB80" s="3" t="str">
        <f t="shared" si="37"/>
        <v/>
      </c>
      <c r="AC80" s="3">
        <f t="shared" si="37"/>
        <v>0.09</v>
      </c>
      <c r="AD80" s="3" t="str">
        <f t="shared" si="37"/>
        <v/>
      </c>
      <c r="AE80" s="3">
        <f t="shared" si="37"/>
        <v>0.09</v>
      </c>
      <c r="AF80" s="3" t="str">
        <f t="shared" si="37"/>
        <v/>
      </c>
      <c r="AG80" s="3">
        <f t="shared" si="37"/>
        <v>7.0000000000000007E-2</v>
      </c>
      <c r="AH80" s="3">
        <f t="shared" si="37"/>
        <v>7.0000000000000007E-2</v>
      </c>
      <c r="AI80" s="3" t="str">
        <f t="shared" si="37"/>
        <v/>
      </c>
      <c r="AJ80" s="3" t="str">
        <f t="shared" si="37"/>
        <v/>
      </c>
      <c r="AK80" s="3" t="str">
        <f t="shared" si="37"/>
        <v/>
      </c>
      <c r="AL80" s="3" t="str">
        <f t="shared" si="37"/>
        <v/>
      </c>
      <c r="AM80" s="3">
        <f t="shared" si="37"/>
        <v>7.0000000000000007E-2</v>
      </c>
      <c r="AN80" s="3" t="str">
        <f t="shared" si="37"/>
        <v/>
      </c>
      <c r="AO80" s="3" t="str">
        <f t="shared" si="37"/>
        <v/>
      </c>
      <c r="AP80" s="3" t="str">
        <f t="shared" si="37"/>
        <v/>
      </c>
      <c r="AQ80" s="3" t="str">
        <f t="shared" si="37"/>
        <v/>
      </c>
      <c r="AR80" s="3" t="str">
        <f t="shared" si="37"/>
        <v/>
      </c>
    </row>
    <row r="81" spans="6:44">
      <c r="F81" t="s">
        <v>442</v>
      </c>
      <c r="G81" s="147">
        <f t="shared" si="31"/>
        <v>0.05</v>
      </c>
      <c r="H81" s="3" t="str">
        <f t="shared" ref="H81:AR81" si="38">IF(G50&gt;0,G50,"")</f>
        <v/>
      </c>
      <c r="I81" s="3" t="str">
        <f t="shared" si="38"/>
        <v/>
      </c>
      <c r="J81" s="3" t="str">
        <f t="shared" si="38"/>
        <v/>
      </c>
      <c r="K81" s="3" t="str">
        <f t="shared" si="38"/>
        <v/>
      </c>
      <c r="L81" s="3" t="str">
        <f t="shared" si="38"/>
        <v/>
      </c>
      <c r="M81" s="3" t="str">
        <f t="shared" si="38"/>
        <v/>
      </c>
      <c r="N81" s="3" t="str">
        <f t="shared" si="38"/>
        <v/>
      </c>
      <c r="O81" s="3" t="str">
        <f t="shared" si="38"/>
        <v/>
      </c>
      <c r="P81" s="3" t="str">
        <f t="shared" si="38"/>
        <v/>
      </c>
      <c r="Q81" s="3" t="str">
        <f t="shared" si="38"/>
        <v/>
      </c>
      <c r="R81" s="3" t="str">
        <f t="shared" si="38"/>
        <v/>
      </c>
      <c r="S81" s="3" t="str">
        <f t="shared" si="38"/>
        <v/>
      </c>
      <c r="T81" s="3" t="str">
        <f t="shared" si="38"/>
        <v/>
      </c>
      <c r="U81" s="3" t="str">
        <f t="shared" si="38"/>
        <v/>
      </c>
      <c r="V81" s="3" t="str">
        <f t="shared" si="38"/>
        <v/>
      </c>
      <c r="W81" s="3" t="str">
        <f t="shared" si="38"/>
        <v/>
      </c>
      <c r="X81" s="3" t="str">
        <f t="shared" si="38"/>
        <v/>
      </c>
      <c r="Y81" s="3" t="str">
        <f t="shared" si="38"/>
        <v/>
      </c>
      <c r="Z81" s="3" t="str">
        <f t="shared" si="38"/>
        <v/>
      </c>
      <c r="AA81" s="3" t="str">
        <f t="shared" si="38"/>
        <v/>
      </c>
      <c r="AB81" s="3" t="str">
        <f t="shared" si="38"/>
        <v/>
      </c>
      <c r="AC81" s="3" t="str">
        <f t="shared" si="38"/>
        <v/>
      </c>
      <c r="AD81" s="3" t="str">
        <f t="shared" si="38"/>
        <v/>
      </c>
      <c r="AE81" s="3" t="str">
        <f t="shared" si="38"/>
        <v/>
      </c>
      <c r="AF81" s="3" t="str">
        <f t="shared" si="38"/>
        <v/>
      </c>
      <c r="AG81" s="3" t="str">
        <f t="shared" si="38"/>
        <v/>
      </c>
      <c r="AH81" s="3" t="str">
        <f t="shared" si="38"/>
        <v/>
      </c>
      <c r="AI81" s="3" t="str">
        <f t="shared" si="38"/>
        <v/>
      </c>
      <c r="AJ81" s="3" t="str">
        <f t="shared" si="38"/>
        <v/>
      </c>
      <c r="AK81" s="3" t="str">
        <f t="shared" si="38"/>
        <v/>
      </c>
      <c r="AL81" s="3" t="str">
        <f t="shared" si="38"/>
        <v/>
      </c>
      <c r="AM81" s="3">
        <f t="shared" si="38"/>
        <v>0.05</v>
      </c>
      <c r="AN81" s="3" t="str">
        <f t="shared" si="38"/>
        <v/>
      </c>
      <c r="AO81" s="3" t="str">
        <f t="shared" si="38"/>
        <v/>
      </c>
      <c r="AP81" s="3" t="str">
        <f t="shared" si="38"/>
        <v/>
      </c>
      <c r="AQ81" s="3" t="str">
        <f t="shared" si="38"/>
        <v/>
      </c>
      <c r="AR81" s="3" t="str">
        <f t="shared" si="38"/>
        <v/>
      </c>
    </row>
    <row r="82" spans="6:44">
      <c r="F82" t="s">
        <v>443</v>
      </c>
      <c r="G82" s="147">
        <f t="shared" si="31"/>
        <v>7.5999999999999998E-2</v>
      </c>
      <c r="H82" s="3" t="str">
        <f t="shared" ref="H82:AR82" si="39">IF(G51&gt;0,G51,"")</f>
        <v/>
      </c>
      <c r="I82" s="3" t="str">
        <f t="shared" si="39"/>
        <v/>
      </c>
      <c r="J82" s="3" t="str">
        <f t="shared" si="39"/>
        <v/>
      </c>
      <c r="K82" s="3" t="str">
        <f t="shared" si="39"/>
        <v/>
      </c>
      <c r="L82" s="3" t="str">
        <f t="shared" si="39"/>
        <v/>
      </c>
      <c r="M82" s="3" t="str">
        <f t="shared" si="39"/>
        <v/>
      </c>
      <c r="N82" s="3" t="str">
        <f t="shared" si="39"/>
        <v/>
      </c>
      <c r="O82" s="3" t="str">
        <f t="shared" si="39"/>
        <v/>
      </c>
      <c r="P82" s="3" t="str">
        <f t="shared" si="39"/>
        <v/>
      </c>
      <c r="Q82" s="3" t="str">
        <f t="shared" si="39"/>
        <v/>
      </c>
      <c r="R82" s="3" t="str">
        <f t="shared" si="39"/>
        <v/>
      </c>
      <c r="S82" s="3" t="str">
        <f t="shared" si="39"/>
        <v/>
      </c>
      <c r="T82" s="3" t="str">
        <f t="shared" si="39"/>
        <v/>
      </c>
      <c r="U82" s="3" t="str">
        <f t="shared" si="39"/>
        <v/>
      </c>
      <c r="V82" s="3" t="str">
        <f t="shared" si="39"/>
        <v/>
      </c>
      <c r="W82" s="3" t="str">
        <f t="shared" si="39"/>
        <v/>
      </c>
      <c r="X82" s="3" t="str">
        <f t="shared" si="39"/>
        <v/>
      </c>
      <c r="Y82" s="3" t="str">
        <f t="shared" si="39"/>
        <v/>
      </c>
      <c r="Z82" s="3" t="str">
        <f t="shared" si="39"/>
        <v/>
      </c>
      <c r="AA82" s="3" t="str">
        <f t="shared" si="39"/>
        <v/>
      </c>
      <c r="AB82" s="3">
        <f t="shared" si="39"/>
        <v>0.09</v>
      </c>
      <c r="AC82" s="3" t="str">
        <f t="shared" si="39"/>
        <v/>
      </c>
      <c r="AD82" s="3" t="str">
        <f t="shared" si="39"/>
        <v/>
      </c>
      <c r="AE82" s="3">
        <f t="shared" si="39"/>
        <v>0.08</v>
      </c>
      <c r="AF82" s="3" t="str">
        <f t="shared" si="39"/>
        <v/>
      </c>
      <c r="AG82" s="3">
        <f t="shared" si="39"/>
        <v>7.0000000000000007E-2</v>
      </c>
      <c r="AH82" s="3">
        <f t="shared" si="39"/>
        <v>7.0000000000000007E-2</v>
      </c>
      <c r="AI82" s="3" t="str">
        <f t="shared" si="39"/>
        <v/>
      </c>
      <c r="AJ82" s="3" t="str">
        <f t="shared" si="39"/>
        <v/>
      </c>
      <c r="AK82" s="3" t="str">
        <f t="shared" si="39"/>
        <v/>
      </c>
      <c r="AL82" s="3" t="str">
        <f t="shared" si="39"/>
        <v/>
      </c>
      <c r="AM82" s="3">
        <f t="shared" si="39"/>
        <v>7.0000000000000007E-2</v>
      </c>
      <c r="AN82" s="3" t="str">
        <f t="shared" si="39"/>
        <v/>
      </c>
      <c r="AO82" s="3" t="str">
        <f t="shared" si="39"/>
        <v/>
      </c>
      <c r="AP82" s="3" t="str">
        <f t="shared" si="39"/>
        <v/>
      </c>
      <c r="AQ82" s="3" t="str">
        <f t="shared" si="39"/>
        <v/>
      </c>
      <c r="AR82" s="3" t="str">
        <f t="shared" si="39"/>
        <v/>
      </c>
    </row>
    <row r="83" spans="6:44">
      <c r="F83" t="s">
        <v>444</v>
      </c>
      <c r="G83" s="147">
        <f t="shared" si="31"/>
        <v>0.35000000000000003</v>
      </c>
      <c r="H83" s="3" t="str">
        <f t="shared" ref="H83:AR83" si="40">IF(G52&gt;0,G52,"")</f>
        <v/>
      </c>
      <c r="I83" s="3" t="str">
        <f t="shared" si="40"/>
        <v/>
      </c>
      <c r="J83" s="3" t="str">
        <f t="shared" si="40"/>
        <v/>
      </c>
      <c r="K83" s="3">
        <f t="shared" si="40"/>
        <v>0.35</v>
      </c>
      <c r="L83" s="3" t="str">
        <f t="shared" si="40"/>
        <v/>
      </c>
      <c r="M83" s="3" t="str">
        <f t="shared" si="40"/>
        <v/>
      </c>
      <c r="N83" s="3">
        <f t="shared" si="40"/>
        <v>0.35</v>
      </c>
      <c r="O83" s="3" t="str">
        <f t="shared" si="40"/>
        <v/>
      </c>
      <c r="P83" s="3" t="str">
        <f t="shared" si="40"/>
        <v/>
      </c>
      <c r="Q83" s="3" t="str">
        <f t="shared" si="40"/>
        <v/>
      </c>
      <c r="R83" s="3" t="str">
        <f t="shared" si="40"/>
        <v/>
      </c>
      <c r="S83" s="3" t="str">
        <f t="shared" si="40"/>
        <v/>
      </c>
      <c r="T83" s="3" t="str">
        <f t="shared" si="40"/>
        <v/>
      </c>
      <c r="U83" s="3" t="str">
        <f t="shared" si="40"/>
        <v/>
      </c>
      <c r="V83" s="3" t="str">
        <f t="shared" si="40"/>
        <v/>
      </c>
      <c r="W83" s="3" t="str">
        <f t="shared" si="40"/>
        <v/>
      </c>
      <c r="X83" s="3" t="str">
        <f t="shared" si="40"/>
        <v/>
      </c>
      <c r="Y83" s="3">
        <f t="shared" si="40"/>
        <v>0.35</v>
      </c>
      <c r="Z83" s="3" t="str">
        <f t="shared" si="40"/>
        <v/>
      </c>
      <c r="AA83" s="3" t="str">
        <f t="shared" si="40"/>
        <v/>
      </c>
      <c r="AB83" s="3" t="str">
        <f t="shared" si="40"/>
        <v/>
      </c>
      <c r="AC83" s="3" t="str">
        <f t="shared" si="40"/>
        <v/>
      </c>
      <c r="AD83" s="3" t="str">
        <f t="shared" si="40"/>
        <v/>
      </c>
      <c r="AE83" s="3">
        <f t="shared" si="40"/>
        <v>0.35</v>
      </c>
      <c r="AF83" s="3" t="str">
        <f t="shared" si="40"/>
        <v/>
      </c>
      <c r="AG83" s="3" t="str">
        <f t="shared" si="40"/>
        <v/>
      </c>
      <c r="AH83" s="3" t="str">
        <f t="shared" si="40"/>
        <v/>
      </c>
      <c r="AI83" s="3" t="str">
        <f t="shared" si="40"/>
        <v/>
      </c>
      <c r="AJ83" s="3">
        <f t="shared" si="40"/>
        <v>0.35</v>
      </c>
      <c r="AK83" s="3" t="str">
        <f t="shared" si="40"/>
        <v/>
      </c>
      <c r="AL83" s="3" t="str">
        <f t="shared" si="40"/>
        <v/>
      </c>
      <c r="AM83" s="3" t="str">
        <f t="shared" si="40"/>
        <v/>
      </c>
      <c r="AN83" s="3" t="str">
        <f t="shared" si="40"/>
        <v/>
      </c>
      <c r="AO83" s="3" t="str">
        <f t="shared" si="40"/>
        <v/>
      </c>
      <c r="AP83" s="3" t="str">
        <f t="shared" si="40"/>
        <v/>
      </c>
      <c r="AQ83" s="3">
        <f t="shared" si="40"/>
        <v>0.35</v>
      </c>
      <c r="AR83" s="3" t="str">
        <f t="shared" si="40"/>
        <v/>
      </c>
    </row>
    <row r="84" spans="6:44">
      <c r="F84" t="s">
        <v>445</v>
      </c>
      <c r="G84" s="147">
        <f t="shared" si="31"/>
        <v>0.35000000000000003</v>
      </c>
      <c r="H84" s="3" t="str">
        <f t="shared" ref="H84:AR84" si="41">IF(G53&gt;0,G53,"")</f>
        <v/>
      </c>
      <c r="I84" s="3" t="str">
        <f t="shared" si="41"/>
        <v/>
      </c>
      <c r="J84" s="3" t="str">
        <f t="shared" si="41"/>
        <v/>
      </c>
      <c r="K84" s="3">
        <f t="shared" si="41"/>
        <v>0.35</v>
      </c>
      <c r="L84" s="3" t="str">
        <f t="shared" si="41"/>
        <v/>
      </c>
      <c r="M84" s="3" t="str">
        <f t="shared" si="41"/>
        <v/>
      </c>
      <c r="N84" s="3">
        <f t="shared" si="41"/>
        <v>0.35</v>
      </c>
      <c r="O84" s="3" t="str">
        <f t="shared" si="41"/>
        <v/>
      </c>
      <c r="P84" s="3" t="str">
        <f t="shared" si="41"/>
        <v/>
      </c>
      <c r="Q84" s="3" t="str">
        <f t="shared" si="41"/>
        <v/>
      </c>
      <c r="R84" s="3" t="str">
        <f t="shared" si="41"/>
        <v/>
      </c>
      <c r="S84" s="3" t="str">
        <f t="shared" si="41"/>
        <v/>
      </c>
      <c r="T84" s="3" t="str">
        <f t="shared" si="41"/>
        <v/>
      </c>
      <c r="U84" s="3" t="str">
        <f t="shared" si="41"/>
        <v/>
      </c>
      <c r="V84" s="3" t="str">
        <f t="shared" si="41"/>
        <v/>
      </c>
      <c r="W84" s="3" t="str">
        <f t="shared" si="41"/>
        <v/>
      </c>
      <c r="X84" s="3" t="str">
        <f t="shared" si="41"/>
        <v/>
      </c>
      <c r="Y84" s="3">
        <f t="shared" si="41"/>
        <v>0.35</v>
      </c>
      <c r="Z84" s="3" t="str">
        <f t="shared" si="41"/>
        <v/>
      </c>
      <c r="AA84" s="3" t="str">
        <f t="shared" si="41"/>
        <v/>
      </c>
      <c r="AB84" s="3" t="str">
        <f t="shared" si="41"/>
        <v/>
      </c>
      <c r="AC84" s="3" t="str">
        <f t="shared" si="41"/>
        <v/>
      </c>
      <c r="AD84" s="3" t="str">
        <f t="shared" si="41"/>
        <v/>
      </c>
      <c r="AE84" s="3">
        <f t="shared" si="41"/>
        <v>0.35</v>
      </c>
      <c r="AF84" s="3" t="str">
        <f t="shared" si="41"/>
        <v/>
      </c>
      <c r="AG84" s="3" t="str">
        <f t="shared" si="41"/>
        <v/>
      </c>
      <c r="AH84" s="3" t="str">
        <f t="shared" si="41"/>
        <v/>
      </c>
      <c r="AI84" s="3" t="str">
        <f t="shared" si="41"/>
        <v/>
      </c>
      <c r="AJ84" s="3">
        <f t="shared" si="41"/>
        <v>0.35</v>
      </c>
      <c r="AK84" s="3" t="str">
        <f t="shared" si="41"/>
        <v/>
      </c>
      <c r="AL84" s="3" t="str">
        <f t="shared" si="41"/>
        <v/>
      </c>
      <c r="AM84" s="3" t="str">
        <f t="shared" si="41"/>
        <v/>
      </c>
      <c r="AN84" s="3" t="str">
        <f t="shared" si="41"/>
        <v/>
      </c>
      <c r="AO84" s="3" t="str">
        <f t="shared" si="41"/>
        <v/>
      </c>
      <c r="AP84" s="3" t="str">
        <f t="shared" si="41"/>
        <v/>
      </c>
      <c r="AQ84" s="3">
        <f t="shared" si="41"/>
        <v>0.35</v>
      </c>
      <c r="AR84" s="3" t="str">
        <f t="shared" si="41"/>
        <v/>
      </c>
    </row>
    <row r="85" spans="6:44">
      <c r="F85" t="s">
        <v>446</v>
      </c>
      <c r="G85" s="147">
        <f t="shared" si="31"/>
        <v>0.35000000000000003</v>
      </c>
      <c r="H85" s="3" t="str">
        <f t="shared" ref="H85:AR85" si="42">IF(G54&gt;0,G54,"")</f>
        <v/>
      </c>
      <c r="I85" s="3" t="str">
        <f t="shared" si="42"/>
        <v/>
      </c>
      <c r="J85" s="3" t="str">
        <f t="shared" si="42"/>
        <v/>
      </c>
      <c r="K85" s="3">
        <f t="shared" si="42"/>
        <v>0.35</v>
      </c>
      <c r="L85" s="3" t="str">
        <f t="shared" si="42"/>
        <v/>
      </c>
      <c r="M85" s="3" t="str">
        <f t="shared" si="42"/>
        <v/>
      </c>
      <c r="N85" s="3">
        <f t="shared" si="42"/>
        <v>0.35</v>
      </c>
      <c r="O85" s="3" t="str">
        <f t="shared" si="42"/>
        <v/>
      </c>
      <c r="P85" s="3" t="str">
        <f t="shared" si="42"/>
        <v/>
      </c>
      <c r="Q85" s="3" t="str">
        <f t="shared" si="42"/>
        <v/>
      </c>
      <c r="R85" s="3" t="str">
        <f t="shared" si="42"/>
        <v/>
      </c>
      <c r="S85" s="3" t="str">
        <f t="shared" si="42"/>
        <v/>
      </c>
      <c r="T85" s="3" t="str">
        <f t="shared" si="42"/>
        <v/>
      </c>
      <c r="U85" s="3" t="str">
        <f t="shared" si="42"/>
        <v/>
      </c>
      <c r="V85" s="3" t="str">
        <f t="shared" si="42"/>
        <v/>
      </c>
      <c r="W85" s="3" t="str">
        <f t="shared" si="42"/>
        <v/>
      </c>
      <c r="X85" s="3" t="str">
        <f t="shared" si="42"/>
        <v/>
      </c>
      <c r="Y85" s="3">
        <f t="shared" si="42"/>
        <v>0.35</v>
      </c>
      <c r="Z85" s="3" t="str">
        <f t="shared" si="42"/>
        <v/>
      </c>
      <c r="AA85" s="3" t="str">
        <f t="shared" si="42"/>
        <v/>
      </c>
      <c r="AB85" s="3" t="str">
        <f t="shared" si="42"/>
        <v/>
      </c>
      <c r="AC85" s="3" t="str">
        <f t="shared" si="42"/>
        <v/>
      </c>
      <c r="AD85" s="3" t="str">
        <f t="shared" si="42"/>
        <v/>
      </c>
      <c r="AE85" s="3">
        <f t="shared" si="42"/>
        <v>0.35</v>
      </c>
      <c r="AF85" s="3" t="str">
        <f t="shared" si="42"/>
        <v/>
      </c>
      <c r="AG85" s="3" t="str">
        <f t="shared" si="42"/>
        <v/>
      </c>
      <c r="AH85" s="3" t="str">
        <f t="shared" si="42"/>
        <v/>
      </c>
      <c r="AI85" s="3" t="str">
        <f t="shared" si="42"/>
        <v/>
      </c>
      <c r="AJ85" s="3">
        <f t="shared" si="42"/>
        <v>0.35</v>
      </c>
      <c r="AK85" s="3" t="str">
        <f t="shared" si="42"/>
        <v/>
      </c>
      <c r="AL85" s="3" t="str">
        <f t="shared" si="42"/>
        <v/>
      </c>
      <c r="AM85" s="3" t="str">
        <f t="shared" si="42"/>
        <v/>
      </c>
      <c r="AN85" s="3" t="str">
        <f t="shared" si="42"/>
        <v/>
      </c>
      <c r="AO85" s="3" t="str">
        <f t="shared" si="42"/>
        <v/>
      </c>
      <c r="AP85" s="3" t="str">
        <f t="shared" si="42"/>
        <v/>
      </c>
      <c r="AQ85" s="3">
        <f t="shared" si="42"/>
        <v>0.35</v>
      </c>
      <c r="AR85" s="3" t="str">
        <f t="shared" si="42"/>
        <v/>
      </c>
    </row>
    <row r="86" spans="6:44">
      <c r="F86" t="s">
        <v>447</v>
      </c>
      <c r="G86" s="147">
        <f t="shared" si="31"/>
        <v>0.35000000000000003</v>
      </c>
      <c r="H86" s="3" t="str">
        <f t="shared" ref="H86:AR86" si="43">IF(G55&gt;0,G55,"")</f>
        <v/>
      </c>
      <c r="I86" s="3" t="str">
        <f t="shared" si="43"/>
        <v/>
      </c>
      <c r="J86" s="3" t="str">
        <f t="shared" si="43"/>
        <v/>
      </c>
      <c r="K86" s="3">
        <f t="shared" si="43"/>
        <v>0.35</v>
      </c>
      <c r="L86" s="3" t="str">
        <f t="shared" si="43"/>
        <v/>
      </c>
      <c r="M86" s="3" t="str">
        <f t="shared" si="43"/>
        <v/>
      </c>
      <c r="N86" s="3">
        <f t="shared" si="43"/>
        <v>0.35</v>
      </c>
      <c r="O86" s="3" t="str">
        <f t="shared" si="43"/>
        <v/>
      </c>
      <c r="P86" s="3" t="str">
        <f t="shared" si="43"/>
        <v/>
      </c>
      <c r="Q86" s="3" t="str">
        <f t="shared" si="43"/>
        <v/>
      </c>
      <c r="R86" s="3" t="str">
        <f t="shared" si="43"/>
        <v/>
      </c>
      <c r="S86" s="3" t="str">
        <f t="shared" si="43"/>
        <v/>
      </c>
      <c r="T86" s="3" t="str">
        <f t="shared" si="43"/>
        <v/>
      </c>
      <c r="U86" s="3" t="str">
        <f t="shared" si="43"/>
        <v/>
      </c>
      <c r="V86" s="3" t="str">
        <f t="shared" si="43"/>
        <v/>
      </c>
      <c r="W86" s="3" t="str">
        <f t="shared" si="43"/>
        <v/>
      </c>
      <c r="X86" s="3" t="str">
        <f t="shared" si="43"/>
        <v/>
      </c>
      <c r="Y86" s="3">
        <f t="shared" si="43"/>
        <v>0.35</v>
      </c>
      <c r="Z86" s="3" t="str">
        <f t="shared" si="43"/>
        <v/>
      </c>
      <c r="AA86" s="3" t="str">
        <f t="shared" si="43"/>
        <v/>
      </c>
      <c r="AB86" s="3" t="str">
        <f t="shared" si="43"/>
        <v/>
      </c>
      <c r="AC86" s="3" t="str">
        <f t="shared" si="43"/>
        <v/>
      </c>
      <c r="AD86" s="3" t="str">
        <f t="shared" si="43"/>
        <v/>
      </c>
      <c r="AE86" s="3">
        <f t="shared" si="43"/>
        <v>0.35</v>
      </c>
      <c r="AF86" s="3" t="str">
        <f t="shared" si="43"/>
        <v/>
      </c>
      <c r="AG86" s="3" t="str">
        <f t="shared" si="43"/>
        <v/>
      </c>
      <c r="AH86" s="3" t="str">
        <f t="shared" si="43"/>
        <v/>
      </c>
      <c r="AI86" s="3" t="str">
        <f t="shared" si="43"/>
        <v/>
      </c>
      <c r="AJ86" s="3">
        <f t="shared" si="43"/>
        <v>0.35</v>
      </c>
      <c r="AK86" s="3" t="str">
        <f t="shared" si="43"/>
        <v/>
      </c>
      <c r="AL86" s="3" t="str">
        <f t="shared" si="43"/>
        <v/>
      </c>
      <c r="AM86" s="3" t="str">
        <f t="shared" si="43"/>
        <v/>
      </c>
      <c r="AN86" s="3" t="str">
        <f t="shared" si="43"/>
        <v/>
      </c>
      <c r="AO86" s="3" t="str">
        <f t="shared" si="43"/>
        <v/>
      </c>
      <c r="AP86" s="3" t="str">
        <f t="shared" si="43"/>
        <v/>
      </c>
      <c r="AQ86" s="3">
        <f t="shared" si="43"/>
        <v>0.35</v>
      </c>
      <c r="AR86" s="3" t="str">
        <f t="shared" si="43"/>
        <v/>
      </c>
    </row>
    <row r="87" spans="6:44">
      <c r="F87" t="s">
        <v>448</v>
      </c>
      <c r="G87" s="147">
        <f t="shared" si="31"/>
        <v>0.3221621621621622</v>
      </c>
      <c r="H87" s="3">
        <f t="shared" ref="H87:AR87" si="44">IF(G56&gt;0,G56,"")</f>
        <v>0.32</v>
      </c>
      <c r="I87" s="3">
        <f t="shared" si="44"/>
        <v>0.3</v>
      </c>
      <c r="J87" s="3">
        <f t="shared" si="44"/>
        <v>0.28999999999999998</v>
      </c>
      <c r="K87" s="3">
        <f t="shared" si="44"/>
        <v>0.3</v>
      </c>
      <c r="L87" s="3">
        <f t="shared" si="44"/>
        <v>0.31</v>
      </c>
      <c r="M87" s="3">
        <f t="shared" si="44"/>
        <v>0.32</v>
      </c>
      <c r="N87" s="3">
        <f t="shared" si="44"/>
        <v>0.32</v>
      </c>
      <c r="O87" s="3">
        <f t="shared" si="44"/>
        <v>0.34</v>
      </c>
      <c r="P87" s="3">
        <f t="shared" si="44"/>
        <v>0.33</v>
      </c>
      <c r="Q87" s="3">
        <f t="shared" si="44"/>
        <v>0.38</v>
      </c>
      <c r="R87" s="3">
        <f t="shared" si="44"/>
        <v>0.32</v>
      </c>
      <c r="S87" s="3">
        <f t="shared" si="44"/>
        <v>0.32</v>
      </c>
      <c r="T87" s="3">
        <f t="shared" si="44"/>
        <v>0.3</v>
      </c>
      <c r="U87" s="3">
        <f t="shared" si="44"/>
        <v>0.32</v>
      </c>
      <c r="V87" s="3">
        <f t="shared" si="44"/>
        <v>0.35</v>
      </c>
      <c r="W87" s="3">
        <f t="shared" si="44"/>
        <v>0.32</v>
      </c>
      <c r="X87" s="3">
        <f t="shared" si="44"/>
        <v>0.34</v>
      </c>
      <c r="Y87" s="3">
        <f t="shared" si="44"/>
        <v>0.32</v>
      </c>
      <c r="Z87" s="3">
        <f t="shared" si="44"/>
        <v>0.33</v>
      </c>
      <c r="AA87" s="3">
        <f t="shared" si="44"/>
        <v>0.3</v>
      </c>
      <c r="AB87" s="3">
        <f t="shared" si="44"/>
        <v>0.32</v>
      </c>
      <c r="AC87" s="3">
        <f t="shared" si="44"/>
        <v>0.31</v>
      </c>
      <c r="AD87" s="3">
        <f t="shared" si="44"/>
        <v>0.34</v>
      </c>
      <c r="AE87" s="3">
        <f t="shared" si="44"/>
        <v>0.28000000000000003</v>
      </c>
      <c r="AF87" s="3">
        <f t="shared" si="44"/>
        <v>0.33</v>
      </c>
      <c r="AG87" s="3">
        <f t="shared" si="44"/>
        <v>0.35</v>
      </c>
      <c r="AH87" s="3">
        <f t="shared" si="44"/>
        <v>0.38</v>
      </c>
      <c r="AI87" s="3">
        <f t="shared" si="44"/>
        <v>0.28999999999999998</v>
      </c>
      <c r="AJ87" s="3">
        <f t="shared" si="44"/>
        <v>0.34</v>
      </c>
      <c r="AK87" s="3">
        <f t="shared" si="44"/>
        <v>0.32</v>
      </c>
      <c r="AL87" s="3">
        <f t="shared" si="44"/>
        <v>0.34</v>
      </c>
      <c r="AM87" s="3">
        <f t="shared" si="44"/>
        <v>0.33</v>
      </c>
      <c r="AN87" s="3">
        <f t="shared" si="44"/>
        <v>0.3</v>
      </c>
      <c r="AO87" s="3">
        <f t="shared" si="44"/>
        <v>0.32</v>
      </c>
      <c r="AP87" s="3">
        <f t="shared" si="44"/>
        <v>0.3</v>
      </c>
      <c r="AQ87" s="3">
        <f t="shared" si="44"/>
        <v>0.32</v>
      </c>
      <c r="AR87" s="3">
        <f t="shared" si="44"/>
        <v>0.32</v>
      </c>
    </row>
    <row r="88" spans="6:44">
      <c r="F88" t="s">
        <v>449</v>
      </c>
      <c r="G88" s="147">
        <f t="shared" si="31"/>
        <v>0.52702702702702697</v>
      </c>
      <c r="H88" s="3">
        <f t="shared" ref="H88:AR88" si="45">IF(G57&gt;0,G57,"")</f>
        <v>0.52</v>
      </c>
      <c r="I88" s="3">
        <f t="shared" si="45"/>
        <v>0.52</v>
      </c>
      <c r="J88" s="3">
        <f t="shared" si="45"/>
        <v>0.51</v>
      </c>
      <c r="K88" s="3">
        <f t="shared" si="45"/>
        <v>0.51</v>
      </c>
      <c r="L88" s="3">
        <f t="shared" si="45"/>
        <v>0.49</v>
      </c>
      <c r="M88" s="3">
        <f t="shared" si="45"/>
        <v>0.53</v>
      </c>
      <c r="N88" s="3">
        <f t="shared" si="45"/>
        <v>0.52</v>
      </c>
      <c r="O88" s="3">
        <f t="shared" si="45"/>
        <v>0.57999999999999996</v>
      </c>
      <c r="P88" s="3">
        <f t="shared" si="45"/>
        <v>0.54</v>
      </c>
      <c r="Q88" s="3">
        <f t="shared" si="45"/>
        <v>0.52</v>
      </c>
      <c r="R88" s="3">
        <f t="shared" si="45"/>
        <v>0.52</v>
      </c>
      <c r="S88" s="3">
        <f t="shared" si="45"/>
        <v>0.53</v>
      </c>
      <c r="T88" s="3">
        <f t="shared" si="45"/>
        <v>0.48</v>
      </c>
      <c r="U88" s="3">
        <f t="shared" si="45"/>
        <v>0.53</v>
      </c>
      <c r="V88" s="3">
        <f t="shared" si="45"/>
        <v>0.56000000000000005</v>
      </c>
      <c r="W88" s="3">
        <f t="shared" si="45"/>
        <v>0.56000000000000005</v>
      </c>
      <c r="X88" s="3">
        <f t="shared" si="45"/>
        <v>0.55000000000000004</v>
      </c>
      <c r="Y88" s="3">
        <f t="shared" si="45"/>
        <v>0.55000000000000004</v>
      </c>
      <c r="Z88" s="3">
        <f t="shared" si="45"/>
        <v>0.51</v>
      </c>
      <c r="AA88" s="3">
        <f t="shared" si="45"/>
        <v>0.52</v>
      </c>
      <c r="AB88" s="3">
        <f t="shared" si="45"/>
        <v>0.54</v>
      </c>
      <c r="AC88" s="3">
        <f t="shared" si="45"/>
        <v>0.52</v>
      </c>
      <c r="AD88" s="3">
        <f t="shared" si="45"/>
        <v>0.54</v>
      </c>
      <c r="AE88" s="3">
        <f t="shared" si="45"/>
        <v>0.51</v>
      </c>
      <c r="AF88" s="3">
        <f t="shared" si="45"/>
        <v>0.52</v>
      </c>
      <c r="AG88" s="3">
        <f t="shared" si="45"/>
        <v>0.53</v>
      </c>
      <c r="AH88" s="3">
        <f t="shared" si="45"/>
        <v>0.52</v>
      </c>
      <c r="AI88" s="3">
        <f t="shared" si="45"/>
        <v>0.49</v>
      </c>
      <c r="AJ88" s="3">
        <f t="shared" si="45"/>
        <v>0.54</v>
      </c>
      <c r="AK88" s="3">
        <f t="shared" si="45"/>
        <v>0.53</v>
      </c>
      <c r="AL88" s="3">
        <f t="shared" si="45"/>
        <v>0.56999999999999995</v>
      </c>
      <c r="AM88" s="3">
        <f t="shared" si="45"/>
        <v>0.59</v>
      </c>
      <c r="AN88" s="3">
        <f t="shared" si="45"/>
        <v>0.48</v>
      </c>
      <c r="AO88" s="3">
        <f t="shared" si="45"/>
        <v>0.53</v>
      </c>
      <c r="AP88" s="3">
        <f t="shared" si="45"/>
        <v>0.48</v>
      </c>
      <c r="AQ88" s="3">
        <f t="shared" si="45"/>
        <v>0.53</v>
      </c>
      <c r="AR88" s="3">
        <f t="shared" si="45"/>
        <v>0.53</v>
      </c>
    </row>
    <row r="89" spans="6:44">
      <c r="F89" t="s">
        <v>450</v>
      </c>
      <c r="G89" s="147">
        <f t="shared" si="31"/>
        <v>0.64648648648648643</v>
      </c>
      <c r="H89" s="3">
        <f t="shared" ref="H89:AR89" si="46">IF(G58&gt;0,G58,"")</f>
        <v>0.64</v>
      </c>
      <c r="I89" s="3">
        <f t="shared" si="46"/>
        <v>0.63</v>
      </c>
      <c r="J89" s="3">
        <f t="shared" si="46"/>
        <v>0.57999999999999996</v>
      </c>
      <c r="K89" s="3">
        <f t="shared" si="46"/>
        <v>0.64</v>
      </c>
      <c r="L89" s="3">
        <f t="shared" si="46"/>
        <v>0.56000000000000005</v>
      </c>
      <c r="M89" s="3">
        <f t="shared" si="46"/>
        <v>0.65</v>
      </c>
      <c r="N89" s="3">
        <f t="shared" si="46"/>
        <v>0.64</v>
      </c>
      <c r="O89" s="3">
        <f t="shared" si="46"/>
        <v>0.72</v>
      </c>
      <c r="P89" s="3">
        <f t="shared" si="46"/>
        <v>0.68</v>
      </c>
      <c r="Q89" s="3">
        <f t="shared" si="46"/>
        <v>0.65</v>
      </c>
      <c r="R89" s="3">
        <f t="shared" si="46"/>
        <v>0.62</v>
      </c>
      <c r="S89" s="3">
        <f t="shared" si="46"/>
        <v>0.64</v>
      </c>
      <c r="T89" s="3">
        <f t="shared" si="46"/>
        <v>0.56999999999999995</v>
      </c>
      <c r="U89" s="3">
        <f t="shared" si="46"/>
        <v>0.66</v>
      </c>
      <c r="V89" s="3">
        <f t="shared" si="46"/>
        <v>0.7</v>
      </c>
      <c r="W89" s="3">
        <f t="shared" si="46"/>
        <v>0.68</v>
      </c>
      <c r="X89" s="3">
        <f t="shared" si="46"/>
        <v>0.71</v>
      </c>
      <c r="Y89" s="3">
        <f t="shared" si="46"/>
        <v>0.67</v>
      </c>
      <c r="Z89" s="3">
        <f t="shared" si="46"/>
        <v>0.64</v>
      </c>
      <c r="AA89" s="3">
        <f t="shared" si="46"/>
        <v>0.63</v>
      </c>
      <c r="AB89" s="3">
        <f t="shared" si="46"/>
        <v>0.67</v>
      </c>
      <c r="AC89" s="3">
        <f t="shared" si="46"/>
        <v>0.67</v>
      </c>
      <c r="AD89" s="3">
        <f t="shared" si="46"/>
        <v>0.67</v>
      </c>
      <c r="AE89" s="3">
        <f t="shared" si="46"/>
        <v>0.62</v>
      </c>
      <c r="AF89" s="3">
        <f t="shared" si="46"/>
        <v>0.63</v>
      </c>
      <c r="AG89" s="3">
        <f t="shared" si="46"/>
        <v>0.66</v>
      </c>
      <c r="AH89" s="3">
        <f t="shared" si="46"/>
        <v>0.64</v>
      </c>
      <c r="AI89" s="3">
        <f t="shared" si="46"/>
        <v>0.56999999999999995</v>
      </c>
      <c r="AJ89" s="3">
        <f t="shared" si="46"/>
        <v>0.66</v>
      </c>
      <c r="AK89" s="3">
        <f t="shared" si="46"/>
        <v>0.66</v>
      </c>
      <c r="AL89" s="3">
        <f t="shared" si="46"/>
        <v>0.7</v>
      </c>
      <c r="AM89" s="3">
        <f t="shared" si="46"/>
        <v>0.74</v>
      </c>
      <c r="AN89" s="3">
        <f t="shared" si="46"/>
        <v>0.56999999999999995</v>
      </c>
      <c r="AO89" s="3">
        <f t="shared" si="46"/>
        <v>0.66</v>
      </c>
      <c r="AP89" s="3">
        <f t="shared" si="46"/>
        <v>0.56999999999999995</v>
      </c>
      <c r="AQ89" s="3">
        <f t="shared" si="46"/>
        <v>0.66</v>
      </c>
      <c r="AR89" s="3">
        <f t="shared" si="46"/>
        <v>0.66</v>
      </c>
    </row>
    <row r="90" spans="6:44">
      <c r="F90" t="s">
        <v>451</v>
      </c>
      <c r="G90" s="147">
        <f t="shared" si="31"/>
        <v>0.41216216216216223</v>
      </c>
      <c r="H90" s="3">
        <f t="shared" ref="H90:AR90" si="47">IF(G59&gt;0,G59,"")</f>
        <v>0.4</v>
      </c>
      <c r="I90" s="3">
        <f t="shared" si="47"/>
        <v>0.4</v>
      </c>
      <c r="J90" s="3">
        <f t="shared" si="47"/>
        <v>0.39</v>
      </c>
      <c r="K90" s="3">
        <f t="shared" si="47"/>
        <v>0.39</v>
      </c>
      <c r="L90" s="3">
        <f t="shared" si="47"/>
        <v>0.4</v>
      </c>
      <c r="M90" s="3">
        <f t="shared" si="47"/>
        <v>0.41</v>
      </c>
      <c r="N90" s="3">
        <f t="shared" si="47"/>
        <v>0.4</v>
      </c>
      <c r="O90" s="3">
        <f t="shared" si="47"/>
        <v>0.45</v>
      </c>
      <c r="P90" s="3">
        <f t="shared" si="47"/>
        <v>0.42</v>
      </c>
      <c r="Q90" s="3">
        <f t="shared" si="47"/>
        <v>0.46</v>
      </c>
      <c r="R90" s="3">
        <f t="shared" si="47"/>
        <v>0.4</v>
      </c>
      <c r="S90" s="3">
        <f t="shared" si="47"/>
        <v>0.41</v>
      </c>
      <c r="T90" s="3">
        <f t="shared" si="47"/>
        <v>0.38</v>
      </c>
      <c r="U90" s="3">
        <f t="shared" si="47"/>
        <v>0.41</v>
      </c>
      <c r="V90" s="3">
        <f t="shared" si="47"/>
        <v>0.44</v>
      </c>
      <c r="W90" s="3">
        <f t="shared" si="47"/>
        <v>0.43</v>
      </c>
      <c r="X90" s="3">
        <f t="shared" si="47"/>
        <v>0.43</v>
      </c>
      <c r="Y90" s="3">
        <f t="shared" si="47"/>
        <v>0.43</v>
      </c>
      <c r="Z90" s="3">
        <f t="shared" si="47"/>
        <v>0.4</v>
      </c>
      <c r="AA90" s="3">
        <f t="shared" si="47"/>
        <v>0.4</v>
      </c>
      <c r="AB90" s="3">
        <f t="shared" si="47"/>
        <v>0.41</v>
      </c>
      <c r="AC90" s="3">
        <f t="shared" si="47"/>
        <v>0.4</v>
      </c>
      <c r="AD90" s="3">
        <f t="shared" si="47"/>
        <v>0.43</v>
      </c>
      <c r="AE90" s="3">
        <f t="shared" si="47"/>
        <v>0.4</v>
      </c>
      <c r="AF90" s="3">
        <f t="shared" si="47"/>
        <v>0.4</v>
      </c>
      <c r="AG90" s="3">
        <f t="shared" si="47"/>
        <v>0.42</v>
      </c>
      <c r="AH90" s="3">
        <f t="shared" si="47"/>
        <v>0.44</v>
      </c>
      <c r="AI90" s="3">
        <f t="shared" si="47"/>
        <v>0.39</v>
      </c>
      <c r="AJ90" s="3">
        <f t="shared" si="47"/>
        <v>0.42</v>
      </c>
      <c r="AK90" s="3">
        <f t="shared" si="47"/>
        <v>0.41</v>
      </c>
      <c r="AL90" s="3">
        <f t="shared" si="47"/>
        <v>0.44</v>
      </c>
      <c r="AM90" s="3">
        <f t="shared" si="47"/>
        <v>0.45</v>
      </c>
      <c r="AN90" s="3">
        <f t="shared" si="47"/>
        <v>0.38</v>
      </c>
      <c r="AO90" s="3">
        <f t="shared" si="47"/>
        <v>0.41</v>
      </c>
      <c r="AP90" s="3">
        <f t="shared" si="47"/>
        <v>0.38</v>
      </c>
      <c r="AQ90" s="3">
        <f t="shared" si="47"/>
        <v>0.41</v>
      </c>
      <c r="AR90" s="3">
        <f t="shared" si="47"/>
        <v>0.41</v>
      </c>
    </row>
    <row r="91" spans="6:44">
      <c r="F91" t="s">
        <v>452</v>
      </c>
      <c r="G91" s="147">
        <f t="shared" si="31"/>
        <v>0.185</v>
      </c>
      <c r="H91" s="3" t="str">
        <f t="shared" ref="H91:AR91" si="48">IF(G60&gt;0,G60,"")</f>
        <v/>
      </c>
      <c r="I91" s="3" t="str">
        <f t="shared" si="48"/>
        <v/>
      </c>
      <c r="J91" s="3" t="str">
        <f t="shared" si="48"/>
        <v/>
      </c>
      <c r="K91" s="3">
        <f t="shared" si="48"/>
        <v>0.19</v>
      </c>
      <c r="L91" s="3" t="str">
        <f t="shared" si="48"/>
        <v/>
      </c>
      <c r="M91" s="3" t="str">
        <f t="shared" si="48"/>
        <v/>
      </c>
      <c r="N91" s="3" t="str">
        <f t="shared" si="48"/>
        <v/>
      </c>
      <c r="O91" s="3" t="str">
        <f t="shared" si="48"/>
        <v/>
      </c>
      <c r="P91" s="3" t="str">
        <f t="shared" si="48"/>
        <v/>
      </c>
      <c r="Q91" s="3" t="str">
        <f t="shared" si="48"/>
        <v/>
      </c>
      <c r="R91" s="3" t="str">
        <f t="shared" si="48"/>
        <v/>
      </c>
      <c r="S91" s="3" t="str">
        <f t="shared" si="48"/>
        <v/>
      </c>
      <c r="T91" s="3" t="str">
        <f t="shared" si="48"/>
        <v/>
      </c>
      <c r="U91" s="3" t="str">
        <f t="shared" si="48"/>
        <v/>
      </c>
      <c r="V91" s="3" t="str">
        <f t="shared" si="48"/>
        <v/>
      </c>
      <c r="W91" s="3" t="str">
        <f t="shared" si="48"/>
        <v/>
      </c>
      <c r="X91" s="3" t="str">
        <f t="shared" si="48"/>
        <v/>
      </c>
      <c r="Y91" s="3" t="str">
        <f t="shared" si="48"/>
        <v/>
      </c>
      <c r="Z91" s="3" t="str">
        <f t="shared" si="48"/>
        <v/>
      </c>
      <c r="AA91" s="3" t="str">
        <f t="shared" si="48"/>
        <v/>
      </c>
      <c r="AB91" s="3" t="str">
        <f t="shared" si="48"/>
        <v/>
      </c>
      <c r="AC91" s="3" t="str">
        <f t="shared" si="48"/>
        <v/>
      </c>
      <c r="AD91" s="3" t="str">
        <f t="shared" si="48"/>
        <v/>
      </c>
      <c r="AE91" s="3" t="str">
        <f t="shared" si="48"/>
        <v/>
      </c>
      <c r="AF91" s="3" t="str">
        <f t="shared" si="48"/>
        <v/>
      </c>
      <c r="AG91" s="3" t="str">
        <f t="shared" si="48"/>
        <v/>
      </c>
      <c r="AH91" s="3" t="str">
        <f t="shared" si="48"/>
        <v/>
      </c>
      <c r="AI91" s="3" t="str">
        <f t="shared" si="48"/>
        <v/>
      </c>
      <c r="AJ91" s="3">
        <f t="shared" si="48"/>
        <v>0.18</v>
      </c>
      <c r="AK91" s="3" t="str">
        <f t="shared" si="48"/>
        <v/>
      </c>
      <c r="AL91" s="3" t="str">
        <f t="shared" si="48"/>
        <v/>
      </c>
      <c r="AM91" s="3" t="str">
        <f t="shared" si="48"/>
        <v/>
      </c>
      <c r="AN91" s="3" t="str">
        <f t="shared" si="48"/>
        <v/>
      </c>
      <c r="AO91" s="3" t="str">
        <f t="shared" si="48"/>
        <v/>
      </c>
      <c r="AP91" s="3" t="str">
        <f t="shared" si="48"/>
        <v/>
      </c>
      <c r="AQ91" s="3" t="str">
        <f t="shared" si="48"/>
        <v/>
      </c>
      <c r="AR91" s="3" t="str">
        <f t="shared" si="48"/>
        <v/>
      </c>
    </row>
    <row r="92" spans="6:44">
      <c r="F92" t="s">
        <v>453</v>
      </c>
      <c r="G92" s="147">
        <f t="shared" si="31"/>
        <v>0.35</v>
      </c>
      <c r="H92" s="3" t="str">
        <f t="shared" ref="H92:AR92" si="49">IF(G61&gt;0,G61,"")</f>
        <v/>
      </c>
      <c r="I92" s="3" t="str">
        <f t="shared" si="49"/>
        <v/>
      </c>
      <c r="J92" s="3" t="str">
        <f t="shared" si="49"/>
        <v/>
      </c>
      <c r="K92" s="3">
        <f t="shared" si="49"/>
        <v>0.37</v>
      </c>
      <c r="L92" s="3" t="str">
        <f t="shared" si="49"/>
        <v/>
      </c>
      <c r="M92" s="3" t="str">
        <f t="shared" si="49"/>
        <v/>
      </c>
      <c r="N92" s="3" t="str">
        <f t="shared" si="49"/>
        <v/>
      </c>
      <c r="O92" s="3" t="str">
        <f t="shared" si="49"/>
        <v/>
      </c>
      <c r="P92" s="3" t="str">
        <f t="shared" si="49"/>
        <v/>
      </c>
      <c r="Q92" s="3" t="str">
        <f t="shared" si="49"/>
        <v/>
      </c>
      <c r="R92" s="3" t="str">
        <f t="shared" si="49"/>
        <v/>
      </c>
      <c r="S92" s="3" t="str">
        <f t="shared" si="49"/>
        <v/>
      </c>
      <c r="T92" s="3" t="str">
        <f t="shared" si="49"/>
        <v/>
      </c>
      <c r="U92" s="3" t="str">
        <f t="shared" si="49"/>
        <v/>
      </c>
      <c r="V92" s="3" t="str">
        <f t="shared" si="49"/>
        <v/>
      </c>
      <c r="W92" s="3" t="str">
        <f t="shared" si="49"/>
        <v/>
      </c>
      <c r="X92" s="3" t="str">
        <f t="shared" si="49"/>
        <v/>
      </c>
      <c r="Y92" s="3" t="str">
        <f t="shared" si="49"/>
        <v/>
      </c>
      <c r="Z92" s="3" t="str">
        <f t="shared" si="49"/>
        <v/>
      </c>
      <c r="AA92" s="3" t="str">
        <f t="shared" si="49"/>
        <v/>
      </c>
      <c r="AB92" s="3" t="str">
        <f t="shared" si="49"/>
        <v/>
      </c>
      <c r="AC92" s="3" t="str">
        <f t="shared" si="49"/>
        <v/>
      </c>
      <c r="AD92" s="3" t="str">
        <f t="shared" si="49"/>
        <v/>
      </c>
      <c r="AE92" s="3" t="str">
        <f t="shared" si="49"/>
        <v/>
      </c>
      <c r="AF92" s="3" t="str">
        <f t="shared" si="49"/>
        <v/>
      </c>
      <c r="AG92" s="3" t="str">
        <f t="shared" si="49"/>
        <v/>
      </c>
      <c r="AH92" s="3" t="str">
        <f t="shared" si="49"/>
        <v/>
      </c>
      <c r="AI92" s="3" t="str">
        <f t="shared" si="49"/>
        <v/>
      </c>
      <c r="AJ92" s="3">
        <f t="shared" si="49"/>
        <v>0.33</v>
      </c>
      <c r="AK92" s="3" t="str">
        <f t="shared" si="49"/>
        <v/>
      </c>
      <c r="AL92" s="3" t="str">
        <f t="shared" si="49"/>
        <v/>
      </c>
      <c r="AM92" s="3" t="str">
        <f t="shared" si="49"/>
        <v/>
      </c>
      <c r="AN92" s="3" t="str">
        <f t="shared" si="49"/>
        <v/>
      </c>
      <c r="AO92" s="3" t="str">
        <f t="shared" si="49"/>
        <v/>
      </c>
      <c r="AP92" s="3" t="str">
        <f t="shared" si="49"/>
        <v/>
      </c>
      <c r="AQ92" s="3" t="str">
        <f t="shared" si="49"/>
        <v/>
      </c>
      <c r="AR92" s="3" t="str">
        <f t="shared" si="49"/>
        <v/>
      </c>
    </row>
    <row r="93" spans="6:44">
      <c r="F93" t="s">
        <v>454</v>
      </c>
      <c r="G93" s="147">
        <f t="shared" si="31"/>
        <v>0.38</v>
      </c>
      <c r="H93" s="3" t="str">
        <f t="shared" ref="H93:AR93" si="50">IF(G62&gt;0,G62,"")</f>
        <v/>
      </c>
      <c r="I93" s="3" t="str">
        <f t="shared" si="50"/>
        <v/>
      </c>
      <c r="J93" s="3" t="str">
        <f t="shared" si="50"/>
        <v/>
      </c>
      <c r="K93" s="3">
        <f t="shared" si="50"/>
        <v>0.39</v>
      </c>
      <c r="L93" s="3" t="str">
        <f t="shared" si="50"/>
        <v/>
      </c>
      <c r="M93" s="3" t="str">
        <f t="shared" si="50"/>
        <v/>
      </c>
      <c r="N93" s="3" t="str">
        <f t="shared" si="50"/>
        <v/>
      </c>
      <c r="O93" s="3" t="str">
        <f t="shared" si="50"/>
        <v/>
      </c>
      <c r="P93" s="3" t="str">
        <f t="shared" si="50"/>
        <v/>
      </c>
      <c r="Q93" s="3" t="str">
        <f t="shared" si="50"/>
        <v/>
      </c>
      <c r="R93" s="3" t="str">
        <f t="shared" si="50"/>
        <v/>
      </c>
      <c r="S93" s="3" t="str">
        <f t="shared" si="50"/>
        <v/>
      </c>
      <c r="T93" s="3" t="str">
        <f t="shared" si="50"/>
        <v/>
      </c>
      <c r="U93" s="3" t="str">
        <f t="shared" si="50"/>
        <v/>
      </c>
      <c r="V93" s="3" t="str">
        <f t="shared" si="50"/>
        <v/>
      </c>
      <c r="W93" s="3" t="str">
        <f t="shared" si="50"/>
        <v/>
      </c>
      <c r="X93" s="3" t="str">
        <f t="shared" si="50"/>
        <v/>
      </c>
      <c r="Y93" s="3" t="str">
        <f t="shared" si="50"/>
        <v/>
      </c>
      <c r="Z93" s="3" t="str">
        <f t="shared" si="50"/>
        <v/>
      </c>
      <c r="AA93" s="3" t="str">
        <f t="shared" si="50"/>
        <v/>
      </c>
      <c r="AB93" s="3" t="str">
        <f t="shared" si="50"/>
        <v/>
      </c>
      <c r="AC93" s="3" t="str">
        <f t="shared" si="50"/>
        <v/>
      </c>
      <c r="AD93" s="3" t="str">
        <f t="shared" si="50"/>
        <v/>
      </c>
      <c r="AE93" s="3" t="str">
        <f t="shared" si="50"/>
        <v/>
      </c>
      <c r="AF93" s="3" t="str">
        <f t="shared" si="50"/>
        <v/>
      </c>
      <c r="AG93" s="3" t="str">
        <f t="shared" si="50"/>
        <v/>
      </c>
      <c r="AH93" s="3" t="str">
        <f t="shared" si="50"/>
        <v/>
      </c>
      <c r="AI93" s="3" t="str">
        <f t="shared" si="50"/>
        <v/>
      </c>
      <c r="AJ93" s="3">
        <f t="shared" si="50"/>
        <v>0.37</v>
      </c>
      <c r="AK93" s="3" t="str">
        <f t="shared" si="50"/>
        <v/>
      </c>
      <c r="AL93" s="3" t="str">
        <f t="shared" si="50"/>
        <v/>
      </c>
      <c r="AM93" s="3" t="str">
        <f t="shared" si="50"/>
        <v/>
      </c>
      <c r="AN93" s="3" t="str">
        <f t="shared" si="50"/>
        <v/>
      </c>
      <c r="AO93" s="3" t="str">
        <f t="shared" si="50"/>
        <v/>
      </c>
      <c r="AP93" s="3" t="str">
        <f t="shared" si="50"/>
        <v/>
      </c>
      <c r="AQ93" s="3" t="str">
        <f t="shared" si="50"/>
        <v/>
      </c>
      <c r="AR93" s="3" t="str">
        <f t="shared" si="50"/>
        <v/>
      </c>
    </row>
    <row r="94" spans="6:44">
      <c r="F94" t="s">
        <v>455</v>
      </c>
      <c r="G94" s="147">
        <f t="shared" si="31"/>
        <v>0.29000000000000004</v>
      </c>
      <c r="H94" s="3" t="str">
        <f t="shared" ref="H94:AR94" si="51">IF(G63&gt;0,G63,"")</f>
        <v/>
      </c>
      <c r="I94" s="3" t="str">
        <f t="shared" si="51"/>
        <v/>
      </c>
      <c r="J94" s="3" t="str">
        <f t="shared" si="51"/>
        <v/>
      </c>
      <c r="K94" s="3">
        <f t="shared" si="51"/>
        <v>0.31</v>
      </c>
      <c r="L94" s="3" t="str">
        <f t="shared" si="51"/>
        <v/>
      </c>
      <c r="M94" s="3" t="str">
        <f t="shared" si="51"/>
        <v/>
      </c>
      <c r="N94" s="3" t="str">
        <f t="shared" si="51"/>
        <v/>
      </c>
      <c r="O94" s="3" t="str">
        <f t="shared" si="51"/>
        <v/>
      </c>
      <c r="P94" s="3" t="str">
        <f t="shared" si="51"/>
        <v/>
      </c>
      <c r="Q94" s="3" t="str">
        <f t="shared" si="51"/>
        <v/>
      </c>
      <c r="R94" s="3" t="str">
        <f t="shared" si="51"/>
        <v/>
      </c>
      <c r="S94" s="3" t="str">
        <f t="shared" si="51"/>
        <v/>
      </c>
      <c r="T94" s="3" t="str">
        <f t="shared" si="51"/>
        <v/>
      </c>
      <c r="U94" s="3" t="str">
        <f t="shared" si="51"/>
        <v/>
      </c>
      <c r="V94" s="3" t="str">
        <f t="shared" si="51"/>
        <v/>
      </c>
      <c r="W94" s="3" t="str">
        <f t="shared" si="51"/>
        <v/>
      </c>
      <c r="X94" s="3" t="str">
        <f t="shared" si="51"/>
        <v/>
      </c>
      <c r="Y94" s="3" t="str">
        <f t="shared" si="51"/>
        <v/>
      </c>
      <c r="Z94" s="3" t="str">
        <f t="shared" si="51"/>
        <v/>
      </c>
      <c r="AA94" s="3" t="str">
        <f t="shared" si="51"/>
        <v/>
      </c>
      <c r="AB94" s="3" t="str">
        <f t="shared" si="51"/>
        <v/>
      </c>
      <c r="AC94" s="3" t="str">
        <f t="shared" si="51"/>
        <v/>
      </c>
      <c r="AD94" s="3" t="str">
        <f t="shared" si="51"/>
        <v/>
      </c>
      <c r="AE94" s="3" t="str">
        <f t="shared" si="51"/>
        <v/>
      </c>
      <c r="AF94" s="3" t="str">
        <f t="shared" si="51"/>
        <v/>
      </c>
      <c r="AG94" s="3" t="str">
        <f t="shared" si="51"/>
        <v/>
      </c>
      <c r="AH94" s="3" t="str">
        <f t="shared" si="51"/>
        <v/>
      </c>
      <c r="AI94" s="3" t="str">
        <f t="shared" si="51"/>
        <v/>
      </c>
      <c r="AJ94" s="3">
        <f t="shared" si="51"/>
        <v>0.27</v>
      </c>
      <c r="AK94" s="3" t="str">
        <f t="shared" si="51"/>
        <v/>
      </c>
      <c r="AL94" s="3" t="str">
        <f t="shared" si="51"/>
        <v/>
      </c>
      <c r="AM94" s="3" t="str">
        <f t="shared" si="51"/>
        <v/>
      </c>
      <c r="AN94" s="3" t="str">
        <f t="shared" si="51"/>
        <v/>
      </c>
      <c r="AO94" s="3" t="str">
        <f t="shared" si="51"/>
        <v/>
      </c>
      <c r="AP94" s="3" t="str">
        <f t="shared" si="51"/>
        <v/>
      </c>
      <c r="AQ94" s="3" t="str">
        <f t="shared" si="51"/>
        <v/>
      </c>
      <c r="AR94" s="3" t="str">
        <f t="shared" si="51"/>
        <v/>
      </c>
    </row>
    <row r="95" spans="6:44">
      <c r="F95" t="s">
        <v>456</v>
      </c>
      <c r="G95" s="147">
        <f t="shared" si="31"/>
        <v>0.26189189189189194</v>
      </c>
      <c r="H95" s="3">
        <f t="shared" ref="H95:AR95" si="52">IF(G64&gt;0,G64,"")</f>
        <v>0.24</v>
      </c>
      <c r="I95" s="3">
        <f t="shared" si="52"/>
        <v>0.25</v>
      </c>
      <c r="J95" s="3">
        <f t="shared" si="52"/>
        <v>0.22</v>
      </c>
      <c r="K95" s="3">
        <f t="shared" si="52"/>
        <v>0.25</v>
      </c>
      <c r="L95" s="3">
        <f t="shared" si="52"/>
        <v>0.24</v>
      </c>
      <c r="M95" s="3">
        <f t="shared" si="52"/>
        <v>0.27</v>
      </c>
      <c r="N95" s="3">
        <f t="shared" si="52"/>
        <v>0.25</v>
      </c>
      <c r="O95" s="3">
        <f t="shared" si="52"/>
        <v>0.28999999999999998</v>
      </c>
      <c r="P95" s="3">
        <f t="shared" si="52"/>
        <v>0.31</v>
      </c>
      <c r="Q95" s="3">
        <f t="shared" si="52"/>
        <v>0.28999999999999998</v>
      </c>
      <c r="R95" s="3">
        <f t="shared" si="52"/>
        <v>0.26</v>
      </c>
      <c r="S95" s="3">
        <f t="shared" si="52"/>
        <v>0.26</v>
      </c>
      <c r="T95" s="3">
        <f t="shared" si="52"/>
        <v>0.23</v>
      </c>
      <c r="U95" s="3">
        <f t="shared" si="52"/>
        <v>0.28000000000000003</v>
      </c>
      <c r="V95" s="3">
        <f t="shared" si="52"/>
        <v>0.28999999999999998</v>
      </c>
      <c r="W95" s="3">
        <f t="shared" si="52"/>
        <v>0.24</v>
      </c>
      <c r="X95" s="3">
        <f t="shared" si="52"/>
        <v>0.25</v>
      </c>
      <c r="Y95" s="3">
        <f t="shared" si="52"/>
        <v>0.23</v>
      </c>
      <c r="Z95" s="3">
        <f t="shared" si="52"/>
        <v>0.28000000000000003</v>
      </c>
      <c r="AA95" s="3">
        <f t="shared" si="52"/>
        <v>0.26</v>
      </c>
      <c r="AB95" s="3">
        <f t="shared" si="52"/>
        <v>0.28000000000000003</v>
      </c>
      <c r="AC95" s="3">
        <f t="shared" si="52"/>
        <v>0.26</v>
      </c>
      <c r="AD95" s="3">
        <f t="shared" si="52"/>
        <v>0.28000000000000003</v>
      </c>
      <c r="AE95" s="3">
        <f t="shared" si="52"/>
        <v>0.25</v>
      </c>
      <c r="AF95" s="3">
        <f t="shared" si="52"/>
        <v>0.27</v>
      </c>
      <c r="AG95" s="3">
        <f t="shared" si="52"/>
        <v>0.28000000000000003</v>
      </c>
      <c r="AH95" s="3">
        <f t="shared" si="52"/>
        <v>0.27</v>
      </c>
      <c r="AI95" s="3">
        <f t="shared" si="52"/>
        <v>0.21</v>
      </c>
      <c r="AJ95" s="3">
        <f t="shared" si="52"/>
        <v>0.28000000000000003</v>
      </c>
      <c r="AK95" s="3">
        <f t="shared" si="52"/>
        <v>0.28000000000000003</v>
      </c>
      <c r="AL95" s="3">
        <f t="shared" si="52"/>
        <v>0.28000000000000003</v>
      </c>
      <c r="AM95" s="3">
        <f t="shared" si="52"/>
        <v>0.26</v>
      </c>
      <c r="AN95" s="3">
        <f t="shared" si="52"/>
        <v>0.23</v>
      </c>
      <c r="AO95" s="3">
        <f t="shared" si="52"/>
        <v>0.28000000000000003</v>
      </c>
      <c r="AP95" s="3">
        <f t="shared" si="52"/>
        <v>0.23</v>
      </c>
      <c r="AQ95" s="3">
        <f t="shared" si="52"/>
        <v>0.28000000000000003</v>
      </c>
      <c r="AR95" s="3">
        <f t="shared" si="52"/>
        <v>0.28000000000000003</v>
      </c>
    </row>
    <row r="96" spans="6:44">
      <c r="F96" t="s">
        <v>457</v>
      </c>
      <c r="G96" s="147">
        <f t="shared" si="31"/>
        <v>0.43027027027027026</v>
      </c>
      <c r="H96" s="3">
        <f t="shared" ref="H96:AR96" si="53">IF(G65&gt;0,G65,"")</f>
        <v>0.44</v>
      </c>
      <c r="I96" s="3">
        <f t="shared" si="53"/>
        <v>0.42</v>
      </c>
      <c r="J96" s="3">
        <f t="shared" si="53"/>
        <v>0.38</v>
      </c>
      <c r="K96" s="3">
        <f t="shared" si="53"/>
        <v>0.42</v>
      </c>
      <c r="L96" s="3">
        <f t="shared" si="53"/>
        <v>0.4</v>
      </c>
      <c r="M96" s="3">
        <f t="shared" si="53"/>
        <v>0.43</v>
      </c>
      <c r="N96" s="3">
        <f t="shared" si="53"/>
        <v>0.43</v>
      </c>
      <c r="O96" s="3">
        <f t="shared" si="53"/>
        <v>0.45</v>
      </c>
      <c r="P96" s="3">
        <f t="shared" si="53"/>
        <v>0.46</v>
      </c>
      <c r="Q96" s="3">
        <f t="shared" si="53"/>
        <v>0.44</v>
      </c>
      <c r="R96" s="3">
        <f t="shared" si="53"/>
        <v>0.42</v>
      </c>
      <c r="S96" s="3">
        <f t="shared" si="53"/>
        <v>0.46</v>
      </c>
      <c r="T96" s="3">
        <f t="shared" si="53"/>
        <v>0.4</v>
      </c>
      <c r="U96" s="3">
        <f t="shared" si="53"/>
        <v>0.43</v>
      </c>
      <c r="V96" s="3">
        <f t="shared" si="53"/>
        <v>0.46</v>
      </c>
      <c r="W96" s="3">
        <f t="shared" si="53"/>
        <v>0.44</v>
      </c>
      <c r="X96" s="3">
        <f t="shared" si="53"/>
        <v>0.42</v>
      </c>
      <c r="Y96" s="3">
        <f t="shared" si="53"/>
        <v>0.44</v>
      </c>
      <c r="Z96" s="3">
        <f t="shared" si="53"/>
        <v>0.44</v>
      </c>
      <c r="AA96" s="3">
        <f t="shared" si="53"/>
        <v>0.43</v>
      </c>
      <c r="AB96" s="3">
        <f t="shared" si="53"/>
        <v>0.45</v>
      </c>
      <c r="AC96" s="3">
        <f t="shared" si="53"/>
        <v>0.43</v>
      </c>
      <c r="AD96" s="3">
        <f t="shared" si="53"/>
        <v>0.44</v>
      </c>
      <c r="AE96" s="3">
        <f t="shared" si="53"/>
        <v>0.4</v>
      </c>
      <c r="AF96" s="3">
        <f t="shared" si="53"/>
        <v>0.42</v>
      </c>
      <c r="AG96" s="3">
        <f t="shared" si="53"/>
        <v>0.43</v>
      </c>
      <c r="AH96" s="3">
        <f t="shared" si="53"/>
        <v>0.45</v>
      </c>
      <c r="AI96" s="3">
        <f t="shared" si="53"/>
        <v>0.39</v>
      </c>
      <c r="AJ96" s="3">
        <f t="shared" si="53"/>
        <v>0.46</v>
      </c>
      <c r="AK96" s="3">
        <f t="shared" si="53"/>
        <v>0.44</v>
      </c>
      <c r="AL96" s="3">
        <f t="shared" si="53"/>
        <v>0.45</v>
      </c>
      <c r="AM96" s="3">
        <f t="shared" si="53"/>
        <v>0.46</v>
      </c>
      <c r="AN96" s="3">
        <f t="shared" si="53"/>
        <v>0.4</v>
      </c>
      <c r="AO96" s="3">
        <f t="shared" si="53"/>
        <v>0.43</v>
      </c>
      <c r="AP96" s="3">
        <f t="shared" si="53"/>
        <v>0.4</v>
      </c>
      <c r="AQ96" s="3">
        <f t="shared" si="53"/>
        <v>0.43</v>
      </c>
      <c r="AR96" s="3">
        <f t="shared" si="53"/>
        <v>0.43</v>
      </c>
    </row>
    <row r="97" spans="6:44">
      <c r="F97" t="s">
        <v>458</v>
      </c>
      <c r="G97" s="147">
        <f t="shared" si="31"/>
        <v>0.44270270270270279</v>
      </c>
      <c r="H97" s="3">
        <f t="shared" ref="H97:AR97" si="54">IF(G66&gt;0,G66,"")</f>
        <v>0.45</v>
      </c>
      <c r="I97" s="3">
        <f t="shared" si="54"/>
        <v>0.43</v>
      </c>
      <c r="J97" s="3">
        <f t="shared" si="54"/>
        <v>0.38</v>
      </c>
      <c r="K97" s="3">
        <f t="shared" si="54"/>
        <v>0.44</v>
      </c>
      <c r="L97" s="3">
        <f t="shared" si="54"/>
        <v>0.41</v>
      </c>
      <c r="M97" s="3">
        <f t="shared" si="54"/>
        <v>0.44</v>
      </c>
      <c r="N97" s="3">
        <f t="shared" si="54"/>
        <v>0.44</v>
      </c>
      <c r="O97" s="3">
        <f t="shared" si="54"/>
        <v>0.49</v>
      </c>
      <c r="P97" s="3">
        <f t="shared" si="54"/>
        <v>0.47</v>
      </c>
      <c r="Q97" s="3">
        <f t="shared" si="54"/>
        <v>0.45</v>
      </c>
      <c r="R97" s="3">
        <f t="shared" si="54"/>
        <v>0.43</v>
      </c>
      <c r="S97" s="3">
        <f t="shared" si="54"/>
        <v>0.47</v>
      </c>
      <c r="T97" s="3">
        <f t="shared" si="54"/>
        <v>0.41</v>
      </c>
      <c r="U97" s="3">
        <f t="shared" si="54"/>
        <v>0.44</v>
      </c>
      <c r="V97" s="3">
        <f t="shared" si="54"/>
        <v>0.46</v>
      </c>
      <c r="W97" s="3">
        <f t="shared" si="54"/>
        <v>0.46</v>
      </c>
      <c r="X97" s="3">
        <f t="shared" si="54"/>
        <v>0.45</v>
      </c>
      <c r="Y97" s="3">
        <f t="shared" si="54"/>
        <v>0.45</v>
      </c>
      <c r="Z97" s="3">
        <f t="shared" si="54"/>
        <v>0.44</v>
      </c>
      <c r="AA97" s="3">
        <f t="shared" si="54"/>
        <v>0.48</v>
      </c>
      <c r="AB97" s="3">
        <f t="shared" si="54"/>
        <v>0.45</v>
      </c>
      <c r="AC97" s="3">
        <f t="shared" si="54"/>
        <v>0.44</v>
      </c>
      <c r="AD97" s="3">
        <f t="shared" si="54"/>
        <v>0.46</v>
      </c>
      <c r="AE97" s="3">
        <f t="shared" si="54"/>
        <v>0.43</v>
      </c>
      <c r="AF97" s="3">
        <f t="shared" si="54"/>
        <v>0.42</v>
      </c>
      <c r="AG97" s="3">
        <f t="shared" si="54"/>
        <v>0.43</v>
      </c>
      <c r="AH97" s="3">
        <f t="shared" si="54"/>
        <v>0.47</v>
      </c>
      <c r="AI97" s="3">
        <f t="shared" si="54"/>
        <v>0.39</v>
      </c>
      <c r="AJ97" s="3">
        <f t="shared" si="54"/>
        <v>0.48</v>
      </c>
      <c r="AK97" s="3">
        <f t="shared" si="54"/>
        <v>0.44</v>
      </c>
      <c r="AL97" s="3">
        <f t="shared" si="54"/>
        <v>0.46</v>
      </c>
      <c r="AM97" s="3">
        <f t="shared" si="54"/>
        <v>0.48</v>
      </c>
      <c r="AN97" s="3">
        <f t="shared" si="54"/>
        <v>0.41</v>
      </c>
      <c r="AO97" s="3">
        <f t="shared" si="54"/>
        <v>0.44</v>
      </c>
      <c r="AP97" s="3">
        <f t="shared" si="54"/>
        <v>0.41</v>
      </c>
      <c r="AQ97" s="3">
        <f t="shared" si="54"/>
        <v>0.44</v>
      </c>
      <c r="AR97" s="3">
        <f t="shared" si="54"/>
        <v>0.44</v>
      </c>
    </row>
    <row r="98" spans="6:44">
      <c r="F98" t="s">
        <v>459</v>
      </c>
      <c r="G98" s="147">
        <f t="shared" si="31"/>
        <v>0.364054054054054</v>
      </c>
      <c r="H98" s="3">
        <f t="shared" ref="H98:AR98" si="55">IF(G67&gt;0,G67,"")</f>
        <v>0.37</v>
      </c>
      <c r="I98" s="3">
        <f t="shared" si="55"/>
        <v>0.36</v>
      </c>
      <c r="J98" s="3">
        <f t="shared" si="55"/>
        <v>0.32</v>
      </c>
      <c r="K98" s="3">
        <f t="shared" si="55"/>
        <v>0.36</v>
      </c>
      <c r="L98" s="3">
        <f t="shared" si="55"/>
        <v>0.33</v>
      </c>
      <c r="M98" s="3">
        <f t="shared" si="55"/>
        <v>0.37</v>
      </c>
      <c r="N98" s="3">
        <f t="shared" si="55"/>
        <v>0.37</v>
      </c>
      <c r="O98" s="3">
        <f t="shared" si="55"/>
        <v>0.38</v>
      </c>
      <c r="P98" s="3">
        <f t="shared" si="55"/>
        <v>0.4</v>
      </c>
      <c r="Q98" s="3">
        <f t="shared" si="55"/>
        <v>0.38</v>
      </c>
      <c r="R98" s="3">
        <f t="shared" si="55"/>
        <v>0.36</v>
      </c>
      <c r="S98" s="3">
        <f t="shared" si="55"/>
        <v>0.38</v>
      </c>
      <c r="T98" s="3">
        <f t="shared" si="55"/>
        <v>0.34</v>
      </c>
      <c r="U98" s="3">
        <f t="shared" si="55"/>
        <v>0.36</v>
      </c>
      <c r="V98" s="3">
        <f t="shared" si="55"/>
        <v>0.39</v>
      </c>
      <c r="W98" s="3">
        <f t="shared" si="55"/>
        <v>0.37</v>
      </c>
      <c r="X98" s="3">
        <f t="shared" si="55"/>
        <v>0.35</v>
      </c>
      <c r="Y98" s="3">
        <f t="shared" si="55"/>
        <v>0.37</v>
      </c>
      <c r="Z98" s="3">
        <f t="shared" si="55"/>
        <v>0.36</v>
      </c>
      <c r="AA98" s="3">
        <f t="shared" si="55"/>
        <v>0.36</v>
      </c>
      <c r="AB98" s="3">
        <f t="shared" si="55"/>
        <v>0.38</v>
      </c>
      <c r="AC98" s="3">
        <f t="shared" si="55"/>
        <v>0.36</v>
      </c>
      <c r="AD98" s="3">
        <f t="shared" si="55"/>
        <v>0.37</v>
      </c>
      <c r="AE98" s="3">
        <f t="shared" si="55"/>
        <v>0.34</v>
      </c>
      <c r="AF98" s="3">
        <f t="shared" si="55"/>
        <v>0.36</v>
      </c>
      <c r="AG98" s="3">
        <f t="shared" si="55"/>
        <v>0.37</v>
      </c>
      <c r="AH98" s="3">
        <f t="shared" si="55"/>
        <v>0.39</v>
      </c>
      <c r="AI98" s="3">
        <f t="shared" si="55"/>
        <v>0.33</v>
      </c>
      <c r="AJ98" s="3">
        <f t="shared" si="55"/>
        <v>0.38</v>
      </c>
      <c r="AK98" s="3">
        <f t="shared" si="55"/>
        <v>0.37</v>
      </c>
      <c r="AL98" s="3">
        <f t="shared" si="55"/>
        <v>0.39</v>
      </c>
      <c r="AM98" s="3">
        <f t="shared" si="55"/>
        <v>0.39</v>
      </c>
      <c r="AN98" s="3">
        <f t="shared" si="55"/>
        <v>0.34</v>
      </c>
      <c r="AO98" s="3">
        <f t="shared" si="55"/>
        <v>0.36</v>
      </c>
      <c r="AP98" s="3">
        <f t="shared" si="55"/>
        <v>0.34</v>
      </c>
      <c r="AQ98" s="3">
        <f t="shared" si="55"/>
        <v>0.36</v>
      </c>
      <c r="AR98" s="3">
        <f t="shared" si="55"/>
        <v>0.36</v>
      </c>
    </row>
    <row r="99" spans="6:44">
      <c r="F99" t="s">
        <v>460</v>
      </c>
      <c r="G99" s="147">
        <f t="shared" si="31"/>
        <v>0.38454545454545458</v>
      </c>
      <c r="H99" s="3" t="str">
        <f t="shared" ref="H99:AR99" si="56">IF(G68&gt;0,G68,"")</f>
        <v/>
      </c>
      <c r="I99" s="3">
        <f t="shared" si="56"/>
        <v>0.35</v>
      </c>
      <c r="J99" s="3">
        <f t="shared" si="56"/>
        <v>0.36</v>
      </c>
      <c r="K99" s="3" t="str">
        <f t="shared" si="56"/>
        <v/>
      </c>
      <c r="L99" s="3" t="str">
        <f t="shared" si="56"/>
        <v/>
      </c>
      <c r="M99" s="3" t="str">
        <f t="shared" si="56"/>
        <v/>
      </c>
      <c r="N99" s="3">
        <f t="shared" si="56"/>
        <v>0.42</v>
      </c>
      <c r="O99" s="3">
        <f t="shared" si="56"/>
        <v>0.47</v>
      </c>
      <c r="P99" s="3" t="str">
        <f t="shared" si="56"/>
        <v/>
      </c>
      <c r="Q99" s="3" t="str">
        <f t="shared" si="56"/>
        <v/>
      </c>
      <c r="R99" s="3" t="str">
        <f t="shared" si="56"/>
        <v/>
      </c>
      <c r="S99" s="3">
        <f t="shared" si="56"/>
        <v>0.38</v>
      </c>
      <c r="T99" s="3">
        <f t="shared" si="56"/>
        <v>0.37</v>
      </c>
      <c r="U99" s="3">
        <f t="shared" si="56"/>
        <v>0.42</v>
      </c>
      <c r="V99" s="3">
        <f t="shared" si="56"/>
        <v>0.39</v>
      </c>
      <c r="W99" s="3">
        <f t="shared" si="56"/>
        <v>0.37</v>
      </c>
      <c r="X99" s="3" t="str">
        <f t="shared" si="56"/>
        <v/>
      </c>
      <c r="Y99" s="3">
        <f t="shared" si="56"/>
        <v>0.36</v>
      </c>
      <c r="Z99" s="3" t="str">
        <f t="shared" si="56"/>
        <v/>
      </c>
      <c r="AA99" s="3" t="str">
        <f t="shared" si="56"/>
        <v/>
      </c>
      <c r="AB99" s="3">
        <f t="shared" si="56"/>
        <v>0.39</v>
      </c>
      <c r="AC99" s="3" t="str">
        <f t="shared" si="56"/>
        <v/>
      </c>
      <c r="AD99" s="3" t="str">
        <f t="shared" si="56"/>
        <v/>
      </c>
      <c r="AE99" s="3">
        <f t="shared" si="56"/>
        <v>0.33</v>
      </c>
      <c r="AF99" s="3" t="str">
        <f t="shared" si="56"/>
        <v/>
      </c>
      <c r="AG99" s="3">
        <f t="shared" si="56"/>
        <v>0.38</v>
      </c>
      <c r="AH99" s="3">
        <f t="shared" si="56"/>
        <v>0.35</v>
      </c>
      <c r="AI99" s="3">
        <f t="shared" si="56"/>
        <v>0.36</v>
      </c>
      <c r="AJ99" s="3" t="str">
        <f t="shared" si="56"/>
        <v/>
      </c>
      <c r="AK99" s="3" t="str">
        <f t="shared" si="56"/>
        <v/>
      </c>
      <c r="AL99" s="3">
        <f t="shared" si="56"/>
        <v>0.39</v>
      </c>
      <c r="AM99" s="3">
        <f t="shared" si="56"/>
        <v>0.37</v>
      </c>
      <c r="AN99" s="3">
        <f t="shared" si="56"/>
        <v>0.37</v>
      </c>
      <c r="AO99" s="3">
        <f t="shared" si="56"/>
        <v>0.42</v>
      </c>
      <c r="AP99" s="3">
        <f t="shared" si="56"/>
        <v>0.37</v>
      </c>
      <c r="AQ99" s="3">
        <f t="shared" si="56"/>
        <v>0.42</v>
      </c>
      <c r="AR99" s="3">
        <f t="shared" si="56"/>
        <v>0.42</v>
      </c>
    </row>
    <row r="100" spans="6:44">
      <c r="F100" t="s">
        <v>461</v>
      </c>
      <c r="G100" s="147">
        <f t="shared" si="31"/>
        <v>0.38409090909090904</v>
      </c>
      <c r="H100" s="3" t="str">
        <f t="shared" ref="H100:AR100" si="57">IF(G69&gt;0,G69,"")</f>
        <v/>
      </c>
      <c r="I100" s="3">
        <f t="shared" si="57"/>
        <v>0.35</v>
      </c>
      <c r="J100" s="3">
        <f t="shared" si="57"/>
        <v>0.36</v>
      </c>
      <c r="K100" s="3" t="str">
        <f t="shared" si="57"/>
        <v/>
      </c>
      <c r="L100" s="3" t="str">
        <f t="shared" si="57"/>
        <v/>
      </c>
      <c r="M100" s="3" t="str">
        <f t="shared" si="57"/>
        <v/>
      </c>
      <c r="N100" s="3">
        <f t="shared" si="57"/>
        <v>0.41</v>
      </c>
      <c r="O100" s="3">
        <f t="shared" si="57"/>
        <v>0.47</v>
      </c>
      <c r="P100" s="3" t="str">
        <f t="shared" si="57"/>
        <v/>
      </c>
      <c r="Q100" s="3" t="str">
        <f t="shared" si="57"/>
        <v/>
      </c>
      <c r="R100" s="3" t="str">
        <f t="shared" si="57"/>
        <v/>
      </c>
      <c r="S100" s="3">
        <f t="shared" si="57"/>
        <v>0.38</v>
      </c>
      <c r="T100" s="3">
        <f t="shared" si="57"/>
        <v>0.37</v>
      </c>
      <c r="U100" s="3">
        <f t="shared" si="57"/>
        <v>0.42</v>
      </c>
      <c r="V100" s="3">
        <f t="shared" si="57"/>
        <v>0.39</v>
      </c>
      <c r="W100" s="3">
        <f t="shared" si="57"/>
        <v>0.37</v>
      </c>
      <c r="X100" s="3" t="str">
        <f t="shared" si="57"/>
        <v/>
      </c>
      <c r="Y100" s="3">
        <f t="shared" si="57"/>
        <v>0.36</v>
      </c>
      <c r="Z100" s="3" t="str">
        <f t="shared" si="57"/>
        <v/>
      </c>
      <c r="AA100" s="3" t="str">
        <f t="shared" si="57"/>
        <v/>
      </c>
      <c r="AB100" s="3">
        <f t="shared" si="57"/>
        <v>0.39</v>
      </c>
      <c r="AC100" s="3" t="str">
        <f t="shared" si="57"/>
        <v/>
      </c>
      <c r="AD100" s="3" t="str">
        <f t="shared" si="57"/>
        <v/>
      </c>
      <c r="AE100" s="3">
        <f t="shared" si="57"/>
        <v>0.33</v>
      </c>
      <c r="AF100" s="3" t="str">
        <f t="shared" si="57"/>
        <v/>
      </c>
      <c r="AG100" s="3">
        <f t="shared" si="57"/>
        <v>0.38</v>
      </c>
      <c r="AH100" s="3">
        <f t="shared" si="57"/>
        <v>0.35</v>
      </c>
      <c r="AI100" s="3">
        <f t="shared" si="57"/>
        <v>0.36</v>
      </c>
      <c r="AJ100" s="3" t="str">
        <f t="shared" si="57"/>
        <v/>
      </c>
      <c r="AK100" s="3" t="str">
        <f t="shared" si="57"/>
        <v/>
      </c>
      <c r="AL100" s="3">
        <f t="shared" si="57"/>
        <v>0.39</v>
      </c>
      <c r="AM100" s="3">
        <f t="shared" si="57"/>
        <v>0.37</v>
      </c>
      <c r="AN100" s="3">
        <f t="shared" si="57"/>
        <v>0.37</v>
      </c>
      <c r="AO100" s="3">
        <f t="shared" si="57"/>
        <v>0.42</v>
      </c>
      <c r="AP100" s="3">
        <f t="shared" si="57"/>
        <v>0.37</v>
      </c>
      <c r="AQ100" s="3">
        <f t="shared" si="57"/>
        <v>0.42</v>
      </c>
      <c r="AR100" s="3">
        <f t="shared" si="57"/>
        <v>0.42</v>
      </c>
    </row>
    <row r="101" spans="6:44">
      <c r="F101" t="s">
        <v>462</v>
      </c>
      <c r="G101" s="147">
        <f t="shared" si="31"/>
        <v>0.38454545454545452</v>
      </c>
      <c r="H101" s="3" t="str">
        <f t="shared" ref="H101:AR101" si="58">IF(G70&gt;0,G70,"")</f>
        <v/>
      </c>
      <c r="I101" s="3">
        <f t="shared" si="58"/>
        <v>0.35</v>
      </c>
      <c r="J101" s="3">
        <f t="shared" si="58"/>
        <v>0.36</v>
      </c>
      <c r="K101" s="3" t="str">
        <f t="shared" si="58"/>
        <v/>
      </c>
      <c r="L101" s="3" t="str">
        <f t="shared" si="58"/>
        <v/>
      </c>
      <c r="M101" s="3" t="str">
        <f t="shared" si="58"/>
        <v/>
      </c>
      <c r="N101" s="3">
        <f t="shared" si="58"/>
        <v>0.41</v>
      </c>
      <c r="O101" s="3">
        <f t="shared" si="58"/>
        <v>0.47</v>
      </c>
      <c r="P101" s="3" t="str">
        <f t="shared" si="58"/>
        <v/>
      </c>
      <c r="Q101" s="3" t="str">
        <f t="shared" si="58"/>
        <v/>
      </c>
      <c r="R101" s="3" t="str">
        <f t="shared" si="58"/>
        <v/>
      </c>
      <c r="S101" s="3">
        <f t="shared" si="58"/>
        <v>0.38</v>
      </c>
      <c r="T101" s="3">
        <f t="shared" si="58"/>
        <v>0.37</v>
      </c>
      <c r="U101" s="3">
        <f t="shared" si="58"/>
        <v>0.42</v>
      </c>
      <c r="V101" s="3">
        <f t="shared" si="58"/>
        <v>0.39</v>
      </c>
      <c r="W101" s="3">
        <f t="shared" si="58"/>
        <v>0.37</v>
      </c>
      <c r="X101" s="3" t="str">
        <f t="shared" si="58"/>
        <v/>
      </c>
      <c r="Y101" s="3">
        <f t="shared" si="58"/>
        <v>0.36</v>
      </c>
      <c r="Z101" s="3" t="str">
        <f t="shared" si="58"/>
        <v/>
      </c>
      <c r="AA101" s="3" t="str">
        <f t="shared" si="58"/>
        <v/>
      </c>
      <c r="AB101" s="3">
        <f t="shared" si="58"/>
        <v>0.39</v>
      </c>
      <c r="AC101" s="3" t="str">
        <f t="shared" si="58"/>
        <v/>
      </c>
      <c r="AD101" s="3" t="str">
        <f t="shared" si="58"/>
        <v/>
      </c>
      <c r="AE101" s="3">
        <f t="shared" si="58"/>
        <v>0.34</v>
      </c>
      <c r="AF101" s="3" t="str">
        <f t="shared" si="58"/>
        <v/>
      </c>
      <c r="AG101" s="3">
        <f t="shared" si="58"/>
        <v>0.38</v>
      </c>
      <c r="AH101" s="3">
        <f t="shared" si="58"/>
        <v>0.35</v>
      </c>
      <c r="AI101" s="3">
        <f t="shared" si="58"/>
        <v>0.36</v>
      </c>
      <c r="AJ101" s="3" t="str">
        <f t="shared" si="58"/>
        <v/>
      </c>
      <c r="AK101" s="3" t="str">
        <f t="shared" si="58"/>
        <v/>
      </c>
      <c r="AL101" s="3">
        <f t="shared" si="58"/>
        <v>0.39</v>
      </c>
      <c r="AM101" s="3">
        <f t="shared" si="58"/>
        <v>0.37</v>
      </c>
      <c r="AN101" s="3">
        <f t="shared" si="58"/>
        <v>0.37</v>
      </c>
      <c r="AO101" s="3">
        <f t="shared" si="58"/>
        <v>0.42</v>
      </c>
      <c r="AP101" s="3">
        <f t="shared" si="58"/>
        <v>0.37</v>
      </c>
      <c r="AQ101" s="3">
        <f t="shared" si="58"/>
        <v>0.42</v>
      </c>
      <c r="AR101" s="3">
        <f t="shared" si="58"/>
        <v>0.42</v>
      </c>
    </row>
    <row r="102" spans="6:44">
      <c r="F102" t="s">
        <v>463</v>
      </c>
      <c r="G102" s="147">
        <f t="shared" si="31"/>
        <v>0.38500000000000001</v>
      </c>
      <c r="H102" s="3" t="str">
        <f t="shared" ref="H102:AR102" si="59">IF(G71&gt;0,G71,"")</f>
        <v/>
      </c>
      <c r="I102" s="3">
        <f t="shared" si="59"/>
        <v>0.35</v>
      </c>
      <c r="J102" s="3">
        <f t="shared" si="59"/>
        <v>0.36</v>
      </c>
      <c r="K102" s="3" t="str">
        <f t="shared" si="59"/>
        <v/>
      </c>
      <c r="L102" s="3" t="str">
        <f t="shared" si="59"/>
        <v/>
      </c>
      <c r="M102" s="3" t="str">
        <f t="shared" si="59"/>
        <v/>
      </c>
      <c r="N102" s="3">
        <f t="shared" si="59"/>
        <v>0.42</v>
      </c>
      <c r="O102" s="3">
        <f t="shared" si="59"/>
        <v>0.47</v>
      </c>
      <c r="P102" s="3" t="str">
        <f t="shared" si="59"/>
        <v/>
      </c>
      <c r="Q102" s="3" t="str">
        <f t="shared" si="59"/>
        <v/>
      </c>
      <c r="R102" s="3" t="str">
        <f t="shared" si="59"/>
        <v/>
      </c>
      <c r="S102" s="3">
        <f t="shared" si="59"/>
        <v>0.38</v>
      </c>
      <c r="T102" s="3">
        <f t="shared" si="59"/>
        <v>0.37</v>
      </c>
      <c r="U102" s="3">
        <f t="shared" si="59"/>
        <v>0.42</v>
      </c>
      <c r="V102" s="3">
        <f t="shared" si="59"/>
        <v>0.39</v>
      </c>
      <c r="W102" s="3">
        <f t="shared" si="59"/>
        <v>0.37</v>
      </c>
      <c r="X102" s="3" t="str">
        <f t="shared" si="59"/>
        <v/>
      </c>
      <c r="Y102" s="3">
        <f t="shared" si="59"/>
        <v>0.36</v>
      </c>
      <c r="Z102" s="3" t="str">
        <f t="shared" si="59"/>
        <v/>
      </c>
      <c r="AA102" s="3" t="str">
        <f t="shared" si="59"/>
        <v/>
      </c>
      <c r="AB102" s="3">
        <f t="shared" si="59"/>
        <v>0.39</v>
      </c>
      <c r="AC102" s="3" t="str">
        <f t="shared" si="59"/>
        <v/>
      </c>
      <c r="AD102" s="3" t="str">
        <f t="shared" si="59"/>
        <v/>
      </c>
      <c r="AE102" s="3">
        <f t="shared" si="59"/>
        <v>0.33</v>
      </c>
      <c r="AF102" s="3" t="str">
        <f t="shared" si="59"/>
        <v/>
      </c>
      <c r="AG102" s="3">
        <f t="shared" si="59"/>
        <v>0.38</v>
      </c>
      <c r="AH102" s="3">
        <f t="shared" si="59"/>
        <v>0.36</v>
      </c>
      <c r="AI102" s="3">
        <f t="shared" si="59"/>
        <v>0.36</v>
      </c>
      <c r="AJ102" s="3" t="str">
        <f t="shared" si="59"/>
        <v/>
      </c>
      <c r="AK102" s="3" t="str">
        <f t="shared" si="59"/>
        <v/>
      </c>
      <c r="AL102" s="3">
        <f t="shared" si="59"/>
        <v>0.39</v>
      </c>
      <c r="AM102" s="3">
        <f t="shared" si="59"/>
        <v>0.37</v>
      </c>
      <c r="AN102" s="3">
        <f t="shared" si="59"/>
        <v>0.37</v>
      </c>
      <c r="AO102" s="3">
        <f t="shared" si="59"/>
        <v>0.42</v>
      </c>
      <c r="AP102" s="3">
        <f t="shared" si="59"/>
        <v>0.37</v>
      </c>
      <c r="AQ102" s="3">
        <f t="shared" si="59"/>
        <v>0.42</v>
      </c>
      <c r="AR102" s="3">
        <f t="shared" si="59"/>
        <v>0.42</v>
      </c>
    </row>
    <row r="103" spans="6:44">
      <c r="F103" t="s">
        <v>464</v>
      </c>
      <c r="G103" s="147">
        <f>G95</f>
        <v>0.26189189189189194</v>
      </c>
      <c r="H103" s="3">
        <f t="shared" ref="H103:AR106" si="60">H95</f>
        <v>0.24</v>
      </c>
      <c r="I103" s="3">
        <f t="shared" si="60"/>
        <v>0.25</v>
      </c>
      <c r="J103" s="3">
        <f t="shared" si="60"/>
        <v>0.22</v>
      </c>
      <c r="K103" s="3">
        <f t="shared" si="60"/>
        <v>0.25</v>
      </c>
      <c r="L103" s="3">
        <f t="shared" si="60"/>
        <v>0.24</v>
      </c>
      <c r="M103" s="3">
        <f t="shared" si="60"/>
        <v>0.27</v>
      </c>
      <c r="N103" s="3">
        <f t="shared" si="60"/>
        <v>0.25</v>
      </c>
      <c r="O103" s="3">
        <f t="shared" si="60"/>
        <v>0.28999999999999998</v>
      </c>
      <c r="P103" s="3">
        <f t="shared" si="60"/>
        <v>0.31</v>
      </c>
      <c r="Q103" s="3">
        <f t="shared" si="60"/>
        <v>0.28999999999999998</v>
      </c>
      <c r="R103" s="3">
        <f t="shared" si="60"/>
        <v>0.26</v>
      </c>
      <c r="S103" s="3">
        <f t="shared" si="60"/>
        <v>0.26</v>
      </c>
      <c r="T103" s="3">
        <f t="shared" si="60"/>
        <v>0.23</v>
      </c>
      <c r="U103" s="3">
        <f t="shared" si="60"/>
        <v>0.28000000000000003</v>
      </c>
      <c r="V103" s="3">
        <f t="shared" si="60"/>
        <v>0.28999999999999998</v>
      </c>
      <c r="W103" s="3">
        <f t="shared" si="60"/>
        <v>0.24</v>
      </c>
      <c r="X103" s="3">
        <f t="shared" si="60"/>
        <v>0.25</v>
      </c>
      <c r="Y103" s="3">
        <f t="shared" si="60"/>
        <v>0.23</v>
      </c>
      <c r="Z103" s="3">
        <f t="shared" si="60"/>
        <v>0.28000000000000003</v>
      </c>
      <c r="AA103" s="3">
        <f t="shared" si="60"/>
        <v>0.26</v>
      </c>
      <c r="AB103" s="3">
        <f t="shared" si="60"/>
        <v>0.28000000000000003</v>
      </c>
      <c r="AC103" s="3">
        <f t="shared" si="60"/>
        <v>0.26</v>
      </c>
      <c r="AD103" s="3">
        <f t="shared" si="60"/>
        <v>0.28000000000000003</v>
      </c>
      <c r="AE103" s="3">
        <f t="shared" si="60"/>
        <v>0.25</v>
      </c>
      <c r="AF103" s="3">
        <f t="shared" si="60"/>
        <v>0.27</v>
      </c>
      <c r="AG103" s="3">
        <f t="shared" si="60"/>
        <v>0.28000000000000003</v>
      </c>
      <c r="AH103" s="3">
        <f t="shared" si="60"/>
        <v>0.27</v>
      </c>
      <c r="AI103" s="3">
        <f t="shared" si="60"/>
        <v>0.21</v>
      </c>
      <c r="AJ103" s="3">
        <f t="shared" si="60"/>
        <v>0.28000000000000003</v>
      </c>
      <c r="AK103" s="3">
        <f t="shared" si="60"/>
        <v>0.28000000000000003</v>
      </c>
      <c r="AL103" s="3">
        <f t="shared" si="60"/>
        <v>0.28000000000000003</v>
      </c>
      <c r="AM103" s="3">
        <f t="shared" si="60"/>
        <v>0.26</v>
      </c>
      <c r="AN103" s="3">
        <f t="shared" si="60"/>
        <v>0.23</v>
      </c>
      <c r="AO103" s="3">
        <f t="shared" si="60"/>
        <v>0.28000000000000003</v>
      </c>
      <c r="AP103" s="3">
        <f t="shared" si="60"/>
        <v>0.23</v>
      </c>
      <c r="AQ103" s="3">
        <f t="shared" si="60"/>
        <v>0.28000000000000003</v>
      </c>
      <c r="AR103" s="3">
        <f t="shared" si="60"/>
        <v>0.28000000000000003</v>
      </c>
    </row>
    <row r="104" spans="6:44">
      <c r="F104" t="s">
        <v>465</v>
      </c>
      <c r="G104" s="147">
        <f>G96</f>
        <v>0.43027027027027026</v>
      </c>
      <c r="H104" s="3">
        <f t="shared" ref="H104:V104" si="61">H96</f>
        <v>0.44</v>
      </c>
      <c r="I104" s="3">
        <f t="shared" si="61"/>
        <v>0.42</v>
      </c>
      <c r="J104" s="3">
        <f t="shared" si="61"/>
        <v>0.38</v>
      </c>
      <c r="K104" s="3">
        <f t="shared" si="61"/>
        <v>0.42</v>
      </c>
      <c r="L104" s="3">
        <f t="shared" si="61"/>
        <v>0.4</v>
      </c>
      <c r="M104" s="3">
        <f t="shared" si="61"/>
        <v>0.43</v>
      </c>
      <c r="N104" s="3">
        <f t="shared" si="61"/>
        <v>0.43</v>
      </c>
      <c r="O104" s="3">
        <f t="shared" si="61"/>
        <v>0.45</v>
      </c>
      <c r="P104" s="3">
        <f t="shared" si="61"/>
        <v>0.46</v>
      </c>
      <c r="Q104" s="3">
        <f t="shared" si="61"/>
        <v>0.44</v>
      </c>
      <c r="R104" s="3">
        <f t="shared" si="61"/>
        <v>0.42</v>
      </c>
      <c r="S104" s="3">
        <f t="shared" si="61"/>
        <v>0.46</v>
      </c>
      <c r="T104" s="3">
        <f t="shared" si="61"/>
        <v>0.4</v>
      </c>
      <c r="U104" s="3">
        <f t="shared" si="61"/>
        <v>0.43</v>
      </c>
      <c r="V104" s="3">
        <f t="shared" si="61"/>
        <v>0.46</v>
      </c>
      <c r="W104" s="3">
        <f t="shared" si="60"/>
        <v>0.44</v>
      </c>
      <c r="X104" s="3">
        <f t="shared" si="60"/>
        <v>0.42</v>
      </c>
      <c r="Y104" s="3">
        <f t="shared" si="60"/>
        <v>0.44</v>
      </c>
      <c r="Z104" s="3">
        <f t="shared" si="60"/>
        <v>0.44</v>
      </c>
      <c r="AA104" s="3">
        <f t="shared" si="60"/>
        <v>0.43</v>
      </c>
      <c r="AB104" s="3">
        <f t="shared" si="60"/>
        <v>0.45</v>
      </c>
      <c r="AC104" s="3">
        <f t="shared" si="60"/>
        <v>0.43</v>
      </c>
      <c r="AD104" s="3">
        <f t="shared" si="60"/>
        <v>0.44</v>
      </c>
      <c r="AE104" s="3">
        <f t="shared" si="60"/>
        <v>0.4</v>
      </c>
      <c r="AF104" s="3">
        <f t="shared" si="60"/>
        <v>0.42</v>
      </c>
      <c r="AG104" s="3">
        <f t="shared" si="60"/>
        <v>0.43</v>
      </c>
      <c r="AH104" s="3">
        <f t="shared" si="60"/>
        <v>0.45</v>
      </c>
      <c r="AI104" s="3">
        <f t="shared" si="60"/>
        <v>0.39</v>
      </c>
      <c r="AJ104" s="3">
        <f t="shared" si="60"/>
        <v>0.46</v>
      </c>
      <c r="AK104" s="3">
        <f t="shared" si="60"/>
        <v>0.44</v>
      </c>
      <c r="AL104" s="3">
        <f t="shared" si="60"/>
        <v>0.45</v>
      </c>
      <c r="AM104" s="3">
        <f t="shared" si="60"/>
        <v>0.46</v>
      </c>
      <c r="AN104" s="3">
        <f t="shared" si="60"/>
        <v>0.4</v>
      </c>
      <c r="AO104" s="3">
        <f t="shared" si="60"/>
        <v>0.43</v>
      </c>
      <c r="AP104" s="3">
        <f t="shared" si="60"/>
        <v>0.4</v>
      </c>
      <c r="AQ104" s="3">
        <f t="shared" si="60"/>
        <v>0.43</v>
      </c>
      <c r="AR104" s="3">
        <f t="shared" si="60"/>
        <v>0.43</v>
      </c>
    </row>
    <row r="105" spans="6:44">
      <c r="F105" t="s">
        <v>466</v>
      </c>
      <c r="G105" s="147">
        <f>G97</f>
        <v>0.44270270270270279</v>
      </c>
      <c r="H105" s="3">
        <f t="shared" si="60"/>
        <v>0.45</v>
      </c>
      <c r="I105" s="3">
        <f t="shared" si="60"/>
        <v>0.43</v>
      </c>
      <c r="J105" s="3">
        <f t="shared" si="60"/>
        <v>0.38</v>
      </c>
      <c r="K105" s="3">
        <f t="shared" si="60"/>
        <v>0.44</v>
      </c>
      <c r="L105" s="3">
        <f t="shared" si="60"/>
        <v>0.41</v>
      </c>
      <c r="M105" s="3">
        <f t="shared" si="60"/>
        <v>0.44</v>
      </c>
      <c r="N105" s="3">
        <f t="shared" si="60"/>
        <v>0.44</v>
      </c>
      <c r="O105" s="3">
        <f t="shared" si="60"/>
        <v>0.49</v>
      </c>
      <c r="P105" s="3">
        <f t="shared" si="60"/>
        <v>0.47</v>
      </c>
      <c r="Q105" s="3">
        <f t="shared" si="60"/>
        <v>0.45</v>
      </c>
      <c r="R105" s="3">
        <f t="shared" si="60"/>
        <v>0.43</v>
      </c>
      <c r="S105" s="3">
        <f t="shared" si="60"/>
        <v>0.47</v>
      </c>
      <c r="T105" s="3">
        <f t="shared" si="60"/>
        <v>0.41</v>
      </c>
      <c r="U105" s="3">
        <f t="shared" si="60"/>
        <v>0.44</v>
      </c>
      <c r="V105" s="3">
        <f t="shared" si="60"/>
        <v>0.46</v>
      </c>
      <c r="W105" s="3">
        <f t="shared" si="60"/>
        <v>0.46</v>
      </c>
      <c r="X105" s="3">
        <f t="shared" si="60"/>
        <v>0.45</v>
      </c>
      <c r="Y105" s="3">
        <f t="shared" si="60"/>
        <v>0.45</v>
      </c>
      <c r="Z105" s="3">
        <f t="shared" si="60"/>
        <v>0.44</v>
      </c>
      <c r="AA105" s="3">
        <f t="shared" si="60"/>
        <v>0.48</v>
      </c>
      <c r="AB105" s="3">
        <f t="shared" si="60"/>
        <v>0.45</v>
      </c>
      <c r="AC105" s="3">
        <f t="shared" si="60"/>
        <v>0.44</v>
      </c>
      <c r="AD105" s="3">
        <f t="shared" si="60"/>
        <v>0.46</v>
      </c>
      <c r="AE105" s="3">
        <f t="shared" si="60"/>
        <v>0.43</v>
      </c>
      <c r="AF105" s="3">
        <f t="shared" si="60"/>
        <v>0.42</v>
      </c>
      <c r="AG105" s="3">
        <f t="shared" si="60"/>
        <v>0.43</v>
      </c>
      <c r="AH105" s="3">
        <f t="shared" si="60"/>
        <v>0.47</v>
      </c>
      <c r="AI105" s="3">
        <f t="shared" si="60"/>
        <v>0.39</v>
      </c>
      <c r="AJ105" s="3">
        <f t="shared" si="60"/>
        <v>0.48</v>
      </c>
      <c r="AK105" s="3">
        <f t="shared" si="60"/>
        <v>0.44</v>
      </c>
      <c r="AL105" s="3">
        <f t="shared" si="60"/>
        <v>0.46</v>
      </c>
      <c r="AM105" s="3">
        <f t="shared" si="60"/>
        <v>0.48</v>
      </c>
      <c r="AN105" s="3">
        <f t="shared" si="60"/>
        <v>0.41</v>
      </c>
      <c r="AO105" s="3">
        <f t="shared" si="60"/>
        <v>0.44</v>
      </c>
      <c r="AP105" s="3">
        <f t="shared" si="60"/>
        <v>0.41</v>
      </c>
      <c r="AQ105" s="3">
        <f t="shared" si="60"/>
        <v>0.44</v>
      </c>
      <c r="AR105" s="3">
        <f t="shared" si="60"/>
        <v>0.44</v>
      </c>
    </row>
    <row r="106" spans="6:44">
      <c r="F106" t="s">
        <v>467</v>
      </c>
      <c r="G106" s="147">
        <f>G98</f>
        <v>0.364054054054054</v>
      </c>
      <c r="H106" s="3">
        <f t="shared" si="60"/>
        <v>0.37</v>
      </c>
      <c r="I106" s="3">
        <f t="shared" si="60"/>
        <v>0.36</v>
      </c>
      <c r="J106" s="3">
        <f t="shared" si="60"/>
        <v>0.32</v>
      </c>
      <c r="K106" s="3">
        <f t="shared" si="60"/>
        <v>0.36</v>
      </c>
      <c r="L106" s="3">
        <f t="shared" si="60"/>
        <v>0.33</v>
      </c>
      <c r="M106" s="3">
        <f t="shared" si="60"/>
        <v>0.37</v>
      </c>
      <c r="N106" s="3">
        <f t="shared" si="60"/>
        <v>0.37</v>
      </c>
      <c r="O106" s="3">
        <f t="shared" si="60"/>
        <v>0.38</v>
      </c>
      <c r="P106" s="3">
        <f t="shared" si="60"/>
        <v>0.4</v>
      </c>
      <c r="Q106" s="3">
        <f t="shared" si="60"/>
        <v>0.38</v>
      </c>
      <c r="R106" s="3">
        <f t="shared" si="60"/>
        <v>0.36</v>
      </c>
      <c r="S106" s="3">
        <f t="shared" si="60"/>
        <v>0.38</v>
      </c>
      <c r="T106" s="3">
        <f t="shared" si="60"/>
        <v>0.34</v>
      </c>
      <c r="U106" s="3">
        <f t="shared" si="60"/>
        <v>0.36</v>
      </c>
      <c r="V106" s="3">
        <f t="shared" si="60"/>
        <v>0.39</v>
      </c>
      <c r="W106" s="3">
        <f t="shared" si="60"/>
        <v>0.37</v>
      </c>
      <c r="X106" s="3">
        <f t="shared" si="60"/>
        <v>0.35</v>
      </c>
      <c r="Y106" s="3">
        <f t="shared" si="60"/>
        <v>0.37</v>
      </c>
      <c r="Z106" s="3">
        <f t="shared" si="60"/>
        <v>0.36</v>
      </c>
      <c r="AA106" s="3">
        <f t="shared" si="60"/>
        <v>0.36</v>
      </c>
      <c r="AB106" s="3">
        <f t="shared" si="60"/>
        <v>0.38</v>
      </c>
      <c r="AC106" s="3">
        <f t="shared" si="60"/>
        <v>0.36</v>
      </c>
      <c r="AD106" s="3">
        <f t="shared" si="60"/>
        <v>0.37</v>
      </c>
      <c r="AE106" s="3">
        <f t="shared" si="60"/>
        <v>0.34</v>
      </c>
      <c r="AF106" s="3">
        <f t="shared" si="60"/>
        <v>0.36</v>
      </c>
      <c r="AG106" s="3">
        <f t="shared" si="60"/>
        <v>0.37</v>
      </c>
      <c r="AH106" s="3">
        <f t="shared" si="60"/>
        <v>0.39</v>
      </c>
      <c r="AI106" s="3">
        <f t="shared" si="60"/>
        <v>0.33</v>
      </c>
      <c r="AJ106" s="3">
        <f t="shared" si="60"/>
        <v>0.38</v>
      </c>
      <c r="AK106" s="3">
        <f t="shared" si="60"/>
        <v>0.37</v>
      </c>
      <c r="AL106" s="3">
        <f t="shared" si="60"/>
        <v>0.39</v>
      </c>
      <c r="AM106" s="3">
        <f t="shared" si="60"/>
        <v>0.39</v>
      </c>
      <c r="AN106" s="3">
        <f t="shared" si="60"/>
        <v>0.34</v>
      </c>
      <c r="AO106" s="3">
        <f t="shared" si="60"/>
        <v>0.36</v>
      </c>
      <c r="AP106" s="3">
        <f t="shared" si="60"/>
        <v>0.34</v>
      </c>
      <c r="AQ106" s="3">
        <f t="shared" si="60"/>
        <v>0.36</v>
      </c>
      <c r="AR106" s="3">
        <f t="shared" si="60"/>
        <v>0.36</v>
      </c>
    </row>
  </sheetData>
  <mergeCells count="59">
    <mergeCell ref="AM3:AM4"/>
    <mergeCell ref="AN3:AN4"/>
    <mergeCell ref="AO3:AO4"/>
    <mergeCell ref="AP3:AP4"/>
    <mergeCell ref="AQ3:AQ4"/>
    <mergeCell ref="P3:P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D3:E3"/>
    <mergeCell ref="G3:G4"/>
    <mergeCell ref="H3:H4"/>
    <mergeCell ref="I3:I4"/>
    <mergeCell ref="J3:J4"/>
    <mergeCell ref="U3:U4"/>
    <mergeCell ref="X3:X4"/>
    <mergeCell ref="Y3:Y4"/>
    <mergeCell ref="Z3:Z4"/>
    <mergeCell ref="AA3:AA4"/>
    <mergeCell ref="W3:W4"/>
    <mergeCell ref="V3:V4"/>
    <mergeCell ref="AB3:AB4"/>
    <mergeCell ref="AI3:AI4"/>
    <mergeCell ref="AJ3:AJ4"/>
    <mergeCell ref="AK3:AK4"/>
    <mergeCell ref="AL3:AL4"/>
    <mergeCell ref="AC3:AC4"/>
    <mergeCell ref="AD3:AD4"/>
    <mergeCell ref="AE3:AE4"/>
    <mergeCell ref="AF3:AF4"/>
    <mergeCell ref="AG3:AG4"/>
    <mergeCell ref="AH3:AH4"/>
    <mergeCell ref="D5:D8"/>
    <mergeCell ref="E5:F5"/>
    <mergeCell ref="E6:F6"/>
    <mergeCell ref="E7:F7"/>
    <mergeCell ref="E8:F8"/>
    <mergeCell ref="D9:D10"/>
    <mergeCell ref="E9:F9"/>
    <mergeCell ref="E10:F10"/>
    <mergeCell ref="D11:D14"/>
    <mergeCell ref="E11:F11"/>
    <mergeCell ref="E12:F12"/>
    <mergeCell ref="E13:F13"/>
    <mergeCell ref="E14:F14"/>
    <mergeCell ref="E15:F15"/>
    <mergeCell ref="E16:F16"/>
    <mergeCell ref="D17:D21"/>
    <mergeCell ref="E17:F17"/>
    <mergeCell ref="E18:F18"/>
    <mergeCell ref="E19:F19"/>
    <mergeCell ref="E20:F20"/>
    <mergeCell ref="E21:F2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R112"/>
  <sheetViews>
    <sheetView tabSelected="1" zoomScale="85" zoomScaleNormal="85" workbookViewId="0">
      <selection activeCell="C31" sqref="C31"/>
    </sheetView>
  </sheetViews>
  <sheetFormatPr defaultRowHeight="14.25"/>
  <cols>
    <col min="4" max="4" width="14" bestFit="1" customWidth="1"/>
    <col min="6" max="6" width="21.86328125" bestFit="1" customWidth="1"/>
    <col min="7" max="7" width="7" bestFit="1" customWidth="1"/>
    <col min="8" max="18" width="6" bestFit="1" customWidth="1"/>
    <col min="19" max="19" width="7" bestFit="1" customWidth="1"/>
    <col min="20" max="20" width="6" bestFit="1" customWidth="1"/>
    <col min="21" max="22" width="7" bestFit="1" customWidth="1"/>
    <col min="23" max="25" width="6" bestFit="1" customWidth="1"/>
    <col min="26" max="26" width="7" bestFit="1" customWidth="1"/>
    <col min="27" max="34" width="6" bestFit="1" customWidth="1"/>
    <col min="35" max="36" width="7" bestFit="1" customWidth="1"/>
    <col min="37" max="37" width="6" bestFit="1" customWidth="1"/>
    <col min="38" max="38" width="7" bestFit="1" customWidth="1"/>
  </cols>
  <sheetData>
    <row r="1" spans="1:43">
      <c r="A1" s="16" t="s">
        <v>125</v>
      </c>
      <c r="B1" s="17"/>
      <c r="C1" s="17"/>
    </row>
    <row r="3" spans="1:43">
      <c r="D3" s="171"/>
      <c r="E3" s="172"/>
      <c r="F3" s="1" t="s">
        <v>0</v>
      </c>
      <c r="G3" s="173" t="s">
        <v>1</v>
      </c>
      <c r="H3" s="173" t="s">
        <v>2</v>
      </c>
      <c r="I3" s="173" t="s">
        <v>3</v>
      </c>
      <c r="J3" s="173" t="s">
        <v>4</v>
      </c>
      <c r="K3" s="173" t="s">
        <v>5</v>
      </c>
      <c r="L3" s="173" t="s">
        <v>6</v>
      </c>
      <c r="M3" s="173" t="s">
        <v>7</v>
      </c>
      <c r="N3" s="173" t="s">
        <v>8</v>
      </c>
      <c r="O3" s="173" t="s">
        <v>9</v>
      </c>
      <c r="P3" s="173" t="s">
        <v>10</v>
      </c>
      <c r="Q3" s="173" t="s">
        <v>11</v>
      </c>
      <c r="R3" s="173" t="s">
        <v>12</v>
      </c>
      <c r="S3" s="173" t="s">
        <v>110</v>
      </c>
      <c r="T3" s="173" t="s">
        <v>13</v>
      </c>
      <c r="U3" s="173" t="s">
        <v>14</v>
      </c>
      <c r="V3" s="173" t="s">
        <v>15</v>
      </c>
      <c r="W3" s="173" t="s">
        <v>16</v>
      </c>
      <c r="X3" s="173" t="s">
        <v>17</v>
      </c>
      <c r="Y3" s="173" t="s">
        <v>18</v>
      </c>
      <c r="Z3" s="173" t="s">
        <v>19</v>
      </c>
      <c r="AA3" s="173" t="s">
        <v>20</v>
      </c>
      <c r="AB3" s="173" t="s">
        <v>21</v>
      </c>
      <c r="AC3" s="173" t="s">
        <v>22</v>
      </c>
      <c r="AD3" s="173" t="s">
        <v>23</v>
      </c>
      <c r="AE3" s="173" t="s">
        <v>24</v>
      </c>
      <c r="AF3" s="173" t="s">
        <v>25</v>
      </c>
      <c r="AG3" s="173" t="s">
        <v>26</v>
      </c>
      <c r="AH3" s="173" t="s">
        <v>27</v>
      </c>
      <c r="AI3" s="173" t="s">
        <v>28</v>
      </c>
      <c r="AJ3" s="173" t="s">
        <v>29</v>
      </c>
      <c r="AK3" s="173" t="s">
        <v>30</v>
      </c>
      <c r="AL3" s="173" t="s">
        <v>31</v>
      </c>
      <c r="AM3" s="173" t="s">
        <v>127</v>
      </c>
      <c r="AN3" s="173" t="s">
        <v>128</v>
      </c>
      <c r="AO3" s="173" t="s">
        <v>129</v>
      </c>
      <c r="AP3" s="173" t="s">
        <v>130</v>
      </c>
      <c r="AQ3" s="173" t="s">
        <v>131</v>
      </c>
    </row>
    <row r="4" spans="1:43">
      <c r="D4" s="1" t="s">
        <v>32</v>
      </c>
      <c r="E4" s="1" t="s">
        <v>33</v>
      </c>
      <c r="F4" s="1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</row>
    <row r="5" spans="1:43">
      <c r="A5" t="str">
        <f t="shared" ref="A5:A22" si="0">IF(D5="",A4,D5)</f>
        <v>Buses</v>
      </c>
      <c r="B5" t="str">
        <f t="shared" ref="B5:B22" si="1">IF(E5="",B4,E5)</f>
        <v>CNG/Biogas</v>
      </c>
      <c r="D5" s="173" t="s">
        <v>34</v>
      </c>
      <c r="E5" s="171" t="s">
        <v>35</v>
      </c>
      <c r="F5" s="172"/>
      <c r="G5" s="2"/>
      <c r="H5" s="2"/>
      <c r="I5" s="2"/>
      <c r="J5" s="2">
        <v>59187.748964808401</v>
      </c>
      <c r="K5" s="2"/>
      <c r="L5" s="2"/>
      <c r="M5" s="2">
        <v>51941.817478667101</v>
      </c>
      <c r="N5" s="2"/>
      <c r="O5" s="2"/>
      <c r="P5" s="2"/>
      <c r="Q5" s="2"/>
      <c r="R5" s="2"/>
      <c r="S5" s="2"/>
      <c r="T5" s="2">
        <v>0</v>
      </c>
      <c r="U5" s="2"/>
      <c r="V5" s="2"/>
      <c r="W5" s="2"/>
      <c r="X5" s="2">
        <v>23687.035656832399</v>
      </c>
      <c r="Y5" s="2"/>
      <c r="Z5" s="2"/>
      <c r="AA5" s="2"/>
      <c r="AB5" s="2"/>
      <c r="AC5" s="2"/>
      <c r="AD5" s="2">
        <v>29007.912133838799</v>
      </c>
      <c r="AE5" s="2"/>
      <c r="AF5" s="2"/>
      <c r="AG5" s="2"/>
      <c r="AH5" s="2"/>
      <c r="AI5" s="2">
        <v>24306.008726535201</v>
      </c>
      <c r="AJ5" s="2"/>
      <c r="AK5" s="2"/>
      <c r="AL5" s="2"/>
      <c r="AM5" s="56"/>
      <c r="AN5" s="56"/>
      <c r="AO5" s="56"/>
      <c r="AP5" s="56">
        <f>$X5</f>
        <v>23687.035656832399</v>
      </c>
      <c r="AQ5" s="56"/>
    </row>
    <row r="6" spans="1:43">
      <c r="A6" t="str">
        <f t="shared" si="0"/>
        <v>Buses</v>
      </c>
      <c r="B6" t="str">
        <f t="shared" si="1"/>
        <v>Diesel</v>
      </c>
      <c r="D6" s="174"/>
      <c r="E6" s="171" t="s">
        <v>36</v>
      </c>
      <c r="F6" s="172"/>
      <c r="G6" s="2">
        <v>130011.48357246599</v>
      </c>
      <c r="H6" s="2">
        <v>64712.499193501499</v>
      </c>
      <c r="I6" s="2">
        <v>25433.511525456601</v>
      </c>
      <c r="J6" s="2">
        <v>55892.6587700155</v>
      </c>
      <c r="K6" s="2">
        <v>39627.976545544698</v>
      </c>
      <c r="L6" s="2">
        <v>47551.179739745101</v>
      </c>
      <c r="M6" s="2">
        <v>53363.012830691601</v>
      </c>
      <c r="N6" s="2">
        <v>61201.1030211002</v>
      </c>
      <c r="O6" s="2">
        <v>45694.8606015962</v>
      </c>
      <c r="P6" s="2">
        <v>62638.047914798102</v>
      </c>
      <c r="Q6" s="2">
        <v>60175.409680668599</v>
      </c>
      <c r="R6" s="2">
        <v>44461.994817469997</v>
      </c>
      <c r="S6" s="2">
        <v>82476.371719049101</v>
      </c>
      <c r="T6" s="2">
        <v>81743.071893761997</v>
      </c>
      <c r="U6" s="2">
        <v>58080.802222723098</v>
      </c>
      <c r="V6" s="2">
        <v>53856.991966954898</v>
      </c>
      <c r="W6" s="2">
        <v>46338.981286038703</v>
      </c>
      <c r="X6" s="2">
        <v>42953.105846328297</v>
      </c>
      <c r="Y6" s="2">
        <v>32210.914708509001</v>
      </c>
      <c r="Z6" s="2">
        <v>192097.21677847099</v>
      </c>
      <c r="AA6" s="2">
        <v>94718.954541242507</v>
      </c>
      <c r="AB6" s="2">
        <v>22100.150228614399</v>
      </c>
      <c r="AC6" s="2">
        <v>12559.484115511301</v>
      </c>
      <c r="AD6" s="2">
        <v>65328.752473739798</v>
      </c>
      <c r="AE6" s="2">
        <v>63827.652166870997</v>
      </c>
      <c r="AF6" s="2">
        <v>33492.605945699797</v>
      </c>
      <c r="AG6" s="2">
        <v>35716.141845267601</v>
      </c>
      <c r="AH6" s="2">
        <v>27589.246783775801</v>
      </c>
      <c r="AI6" s="2">
        <v>107583.649121992</v>
      </c>
      <c r="AJ6" s="2">
        <v>67510.551305985398</v>
      </c>
      <c r="AK6" s="2">
        <v>67706.558009968096</v>
      </c>
      <c r="AL6" s="2">
        <v>62574.277023791903</v>
      </c>
      <c r="AM6" s="56">
        <f>$S6</f>
        <v>82476.371719049101</v>
      </c>
      <c r="AN6" s="56">
        <f>$T6</f>
        <v>81743.071893761997</v>
      </c>
      <c r="AO6" s="56">
        <f>$S6</f>
        <v>82476.371719049101</v>
      </c>
      <c r="AP6" s="56">
        <f>$T6</f>
        <v>81743.071893761997</v>
      </c>
      <c r="AQ6" s="56">
        <f>$T6</f>
        <v>81743.071893761997</v>
      </c>
    </row>
    <row r="7" spans="1:43">
      <c r="A7" t="str">
        <f t="shared" si="0"/>
        <v>Buses</v>
      </c>
      <c r="B7" t="str">
        <f t="shared" si="1"/>
        <v>Gasoline</v>
      </c>
      <c r="D7" s="174"/>
      <c r="E7" s="171" t="s">
        <v>37</v>
      </c>
      <c r="F7" s="172"/>
      <c r="G7" s="2"/>
      <c r="H7" s="2"/>
      <c r="I7" s="2"/>
      <c r="J7" s="2"/>
      <c r="K7" s="2"/>
      <c r="L7" s="2">
        <v>37717.151696676301</v>
      </c>
      <c r="M7" s="2"/>
      <c r="N7" s="2">
        <v>10484.2053940769</v>
      </c>
      <c r="O7" s="2"/>
      <c r="P7" s="2"/>
      <c r="Q7" s="2"/>
      <c r="R7" s="2"/>
      <c r="S7" s="2"/>
      <c r="T7" s="2"/>
      <c r="U7" s="2"/>
      <c r="V7" s="2"/>
      <c r="W7" s="2">
        <v>45081.272922914497</v>
      </c>
      <c r="X7" s="2"/>
      <c r="Y7" s="2"/>
      <c r="Z7" s="2"/>
      <c r="AA7" s="2"/>
      <c r="AB7" s="2">
        <v>8909.5865538574799</v>
      </c>
      <c r="AC7" s="2"/>
      <c r="AD7" s="2">
        <v>41345.004785552803</v>
      </c>
      <c r="AE7" s="2"/>
      <c r="AF7" s="2">
        <v>14523.094760845601</v>
      </c>
      <c r="AG7" s="2">
        <v>28583.564977381</v>
      </c>
      <c r="AH7" s="2"/>
      <c r="AI7" s="2"/>
      <c r="AJ7" s="2"/>
      <c r="AK7" s="2"/>
      <c r="AL7" s="2">
        <v>51379.904978524501</v>
      </c>
      <c r="AM7" s="56"/>
      <c r="AN7" s="56"/>
      <c r="AO7" s="56"/>
      <c r="AP7" s="56"/>
      <c r="AQ7" s="56"/>
    </row>
    <row r="8" spans="1:43">
      <c r="A8" t="str">
        <f t="shared" si="0"/>
        <v>Buses</v>
      </c>
      <c r="B8" t="str">
        <f t="shared" si="1"/>
        <v>LPG</v>
      </c>
      <c r="D8" s="175"/>
      <c r="E8" s="171" t="s">
        <v>38</v>
      </c>
      <c r="F8" s="17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v>46743.261178766399</v>
      </c>
      <c r="AB8" s="2">
        <v>0</v>
      </c>
      <c r="AC8" s="2"/>
      <c r="AD8" s="2">
        <v>47918.837914240903</v>
      </c>
      <c r="AE8" s="2"/>
      <c r="AF8" s="2">
        <v>24877.6554312562</v>
      </c>
      <c r="AG8" s="2">
        <v>33058.597464206403</v>
      </c>
      <c r="AH8" s="2"/>
      <c r="AI8" s="2"/>
      <c r="AJ8" s="2"/>
      <c r="AK8" s="2"/>
      <c r="AL8" s="2">
        <v>122049.54121525001</v>
      </c>
      <c r="AM8" s="56"/>
      <c r="AN8" s="56"/>
      <c r="AO8" s="56"/>
      <c r="AP8" s="56"/>
      <c r="AQ8" s="56"/>
    </row>
    <row r="9" spans="1:43">
      <c r="A9" t="str">
        <f t="shared" si="0"/>
        <v>HDTs</v>
      </c>
      <c r="B9" t="str">
        <f t="shared" si="1"/>
        <v>Diesel</v>
      </c>
      <c r="D9" s="173" t="s">
        <v>39</v>
      </c>
      <c r="E9" s="171" t="s">
        <v>36</v>
      </c>
      <c r="F9" s="172"/>
      <c r="G9" s="2">
        <v>106043.198696044</v>
      </c>
      <c r="H9" s="2">
        <v>68136.525827162404</v>
      </c>
      <c r="I9" s="2">
        <v>15271.530183810401</v>
      </c>
      <c r="J9" s="2">
        <v>76375.920685751495</v>
      </c>
      <c r="K9" s="2">
        <v>20348.355673481801</v>
      </c>
      <c r="L9" s="2">
        <v>37320.7409790237</v>
      </c>
      <c r="M9" s="2">
        <v>62920.1876462859</v>
      </c>
      <c r="N9" s="2">
        <v>71129.504112703304</v>
      </c>
      <c r="O9" s="2">
        <v>39310.3115657085</v>
      </c>
      <c r="P9" s="2">
        <v>78334.8365200189</v>
      </c>
      <c r="Q9" s="2">
        <v>38477.678154163201</v>
      </c>
      <c r="R9" s="2">
        <v>59866.648711085203</v>
      </c>
      <c r="S9" s="2">
        <v>30821.991173218899</v>
      </c>
      <c r="T9" s="2">
        <v>42566.525259170703</v>
      </c>
      <c r="U9" s="2">
        <v>47321.164179705498</v>
      </c>
      <c r="V9" s="2">
        <v>57429.951888953998</v>
      </c>
      <c r="W9" s="2">
        <v>20275.159446338199</v>
      </c>
      <c r="X9" s="2">
        <v>35667.3087380781</v>
      </c>
      <c r="Y9" s="2">
        <v>31204.106879401199</v>
      </c>
      <c r="Z9" s="2">
        <v>237667.75252010199</v>
      </c>
      <c r="AA9" s="2">
        <v>71914.907156955</v>
      </c>
      <c r="AB9" s="2">
        <v>57072.939562297099</v>
      </c>
      <c r="AC9" s="2">
        <v>27354.661778424299</v>
      </c>
      <c r="AD9" s="2">
        <v>73940.931803874002</v>
      </c>
      <c r="AE9" s="2">
        <v>25319.061424290299</v>
      </c>
      <c r="AF9" s="2">
        <v>42665.394200649796</v>
      </c>
      <c r="AG9" s="2">
        <v>31938.5061744634</v>
      </c>
      <c r="AH9" s="2">
        <v>22696.155595552598</v>
      </c>
      <c r="AI9" s="2">
        <v>44569.3967437178</v>
      </c>
      <c r="AJ9" s="2">
        <v>77516.104603355794</v>
      </c>
      <c r="AK9" s="2">
        <v>56275.935662917902</v>
      </c>
      <c r="AL9" s="2">
        <v>61783.617822788001</v>
      </c>
      <c r="AM9" s="56">
        <f t="shared" ref="AM9:AO10" si="2">$S9</f>
        <v>30821.991173218899</v>
      </c>
      <c r="AN9" s="56">
        <f t="shared" ref="AN9:AQ10" si="3">$T9</f>
        <v>42566.525259170703</v>
      </c>
      <c r="AO9" s="56">
        <f t="shared" si="2"/>
        <v>30821.991173218899</v>
      </c>
      <c r="AP9" s="56">
        <f t="shared" si="3"/>
        <v>42566.525259170703</v>
      </c>
      <c r="AQ9" s="56">
        <f t="shared" si="3"/>
        <v>42566.525259170703</v>
      </c>
    </row>
    <row r="10" spans="1:43">
      <c r="A10" t="str">
        <f t="shared" si="0"/>
        <v>HDTs</v>
      </c>
      <c r="B10" t="str">
        <f t="shared" si="1"/>
        <v>Gasoline</v>
      </c>
      <c r="D10" s="175"/>
      <c r="E10" s="171" t="s">
        <v>37</v>
      </c>
      <c r="F10" s="172"/>
      <c r="G10" s="2"/>
      <c r="H10" s="2"/>
      <c r="I10" s="2">
        <v>6601.9088210346699</v>
      </c>
      <c r="J10" s="2"/>
      <c r="K10" s="2">
        <v>25260.9999898598</v>
      </c>
      <c r="L10" s="2">
        <v>11199.552152701201</v>
      </c>
      <c r="M10" s="2"/>
      <c r="N10" s="2">
        <v>17657.511036554999</v>
      </c>
      <c r="O10" s="2">
        <v>5669.7277559878603</v>
      </c>
      <c r="P10" s="2">
        <v>91851.086185359803</v>
      </c>
      <c r="Q10" s="2">
        <v>17076.115867777298</v>
      </c>
      <c r="R10" s="2">
        <v>32664.252202903001</v>
      </c>
      <c r="S10" s="2">
        <v>20527.077553445499</v>
      </c>
      <c r="T10" s="2">
        <v>42184.469311385001</v>
      </c>
      <c r="U10" s="2">
        <v>10530.596029370499</v>
      </c>
      <c r="V10" s="2">
        <v>38282.574886307499</v>
      </c>
      <c r="W10" s="2">
        <v>21274.865988777201</v>
      </c>
      <c r="X10" s="2">
        <v>5848.1464522486003</v>
      </c>
      <c r="Y10" s="2">
        <v>16048.0159162361</v>
      </c>
      <c r="Z10" s="2">
        <v>156345.83609258101</v>
      </c>
      <c r="AA10" s="2">
        <v>32795.361387189703</v>
      </c>
      <c r="AB10" s="2">
        <v>24874.082146975099</v>
      </c>
      <c r="AC10" s="2"/>
      <c r="AD10" s="2">
        <v>55842.9118997267</v>
      </c>
      <c r="AE10" s="2">
        <v>13520.1548010403</v>
      </c>
      <c r="AF10" s="2">
        <v>18525.489391853702</v>
      </c>
      <c r="AG10" s="2"/>
      <c r="AH10" s="2">
        <v>5301.4200824072004</v>
      </c>
      <c r="AI10" s="2">
        <v>7767.51324820234</v>
      </c>
      <c r="AJ10" s="2">
        <v>32140.698549811099</v>
      </c>
      <c r="AK10" s="2"/>
      <c r="AL10" s="2">
        <v>48156.911536428401</v>
      </c>
      <c r="AM10" s="56">
        <f t="shared" si="2"/>
        <v>20527.077553445499</v>
      </c>
      <c r="AN10" s="56">
        <f t="shared" si="3"/>
        <v>42184.469311385001</v>
      </c>
      <c r="AO10" s="56">
        <f t="shared" si="2"/>
        <v>20527.077553445499</v>
      </c>
      <c r="AP10" s="56">
        <f t="shared" si="3"/>
        <v>42184.469311385001</v>
      </c>
      <c r="AQ10" s="56">
        <f t="shared" si="3"/>
        <v>42184.469311385001</v>
      </c>
    </row>
    <row r="11" spans="1:43">
      <c r="A11" t="str">
        <f t="shared" si="0"/>
        <v>LCVs</v>
      </c>
      <c r="B11" t="str">
        <f t="shared" si="1"/>
        <v>CNG</v>
      </c>
      <c r="D11" s="173" t="s">
        <v>40</v>
      </c>
      <c r="E11" s="171" t="s">
        <v>41</v>
      </c>
      <c r="F11" s="172"/>
      <c r="G11" s="2"/>
      <c r="H11" s="2"/>
      <c r="I11" s="2"/>
      <c r="J11" s="2">
        <v>13709.6791532894</v>
      </c>
      <c r="K11" s="2"/>
      <c r="L11" s="2"/>
      <c r="M11" s="2">
        <v>26398.945369338799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v>10654.116078840099</v>
      </c>
      <c r="AE11" s="2"/>
      <c r="AF11" s="2"/>
      <c r="AG11" s="2"/>
      <c r="AH11" s="2"/>
      <c r="AI11" s="2"/>
      <c r="AJ11" s="2"/>
      <c r="AK11" s="2"/>
      <c r="AL11" s="2">
        <v>0</v>
      </c>
      <c r="AM11" s="56"/>
      <c r="AN11" s="56"/>
      <c r="AO11" s="56"/>
      <c r="AP11" s="56"/>
      <c r="AQ11" s="56"/>
    </row>
    <row r="12" spans="1:43">
      <c r="A12" t="str">
        <f t="shared" si="0"/>
        <v>LCVs</v>
      </c>
      <c r="B12" t="str">
        <f t="shared" si="1"/>
        <v>Diesel</v>
      </c>
      <c r="D12" s="174"/>
      <c r="E12" s="171" t="s">
        <v>36</v>
      </c>
      <c r="F12" s="172"/>
      <c r="G12" s="2">
        <v>35614.1004685109</v>
      </c>
      <c r="H12" s="2">
        <v>22067.710513481801</v>
      </c>
      <c r="I12" s="2">
        <v>10033.8423990631</v>
      </c>
      <c r="J12" s="2">
        <v>13880.5170508109</v>
      </c>
      <c r="K12" s="2">
        <v>16622.691349572</v>
      </c>
      <c r="L12" s="2">
        <v>18591.4436228261</v>
      </c>
      <c r="M12" s="2">
        <v>22085.670997916299</v>
      </c>
      <c r="N12" s="2">
        <v>28069.933860607201</v>
      </c>
      <c r="O12" s="2">
        <v>22754.270406549302</v>
      </c>
      <c r="P12" s="2">
        <v>5247.1854015496601</v>
      </c>
      <c r="Q12" s="2">
        <v>16097.323191785899</v>
      </c>
      <c r="R12" s="2">
        <v>19134.382646872498</v>
      </c>
      <c r="S12" s="2">
        <v>21486.5847480497</v>
      </c>
      <c r="T12" s="2">
        <v>33003.087063524399</v>
      </c>
      <c r="U12" s="2">
        <v>24279.7929313731</v>
      </c>
      <c r="V12" s="2">
        <v>50308.454844194101</v>
      </c>
      <c r="W12" s="2">
        <v>17050.8823040938</v>
      </c>
      <c r="X12" s="2">
        <v>22293.931022226701</v>
      </c>
      <c r="Y12" s="2">
        <v>21037.093562088401</v>
      </c>
      <c r="Z12" s="2">
        <v>148155.90955150899</v>
      </c>
      <c r="AA12" s="2">
        <v>40243.872277319402</v>
      </c>
      <c r="AB12" s="2">
        <v>29506.745368165401</v>
      </c>
      <c r="AC12" s="2">
        <v>5031.5145912509497</v>
      </c>
      <c r="AD12" s="2">
        <v>23376.997486467699</v>
      </c>
      <c r="AE12" s="2">
        <v>22145.3253210439</v>
      </c>
      <c r="AF12" s="2">
        <v>10092.9453705335</v>
      </c>
      <c r="AG12" s="2">
        <v>17254.8893861793</v>
      </c>
      <c r="AH12" s="2">
        <v>13435.500966330101</v>
      </c>
      <c r="AI12" s="2">
        <v>28965.916606556799</v>
      </c>
      <c r="AJ12" s="2">
        <v>40540.523129910303</v>
      </c>
      <c r="AK12" s="2">
        <v>18320.939540396601</v>
      </c>
      <c r="AL12" s="2">
        <v>21356.380067143698</v>
      </c>
      <c r="AM12" s="56">
        <f t="shared" ref="AM12:AO13" si="4">$S12</f>
        <v>21486.5847480497</v>
      </c>
      <c r="AN12" s="56">
        <f t="shared" ref="AN12:AQ13" si="5">$T12</f>
        <v>33003.087063524399</v>
      </c>
      <c r="AO12" s="56">
        <f t="shared" si="4"/>
        <v>21486.5847480497</v>
      </c>
      <c r="AP12" s="56">
        <f t="shared" si="5"/>
        <v>33003.087063524399</v>
      </c>
      <c r="AQ12" s="56">
        <f t="shared" si="5"/>
        <v>33003.087063524399</v>
      </c>
    </row>
    <row r="13" spans="1:43">
      <c r="A13" t="str">
        <f t="shared" si="0"/>
        <v>LCVs</v>
      </c>
      <c r="B13" t="str">
        <f t="shared" si="1"/>
        <v>Gasoline</v>
      </c>
      <c r="D13" s="174"/>
      <c r="E13" s="171" t="s">
        <v>37</v>
      </c>
      <c r="F13" s="172"/>
      <c r="G13" s="2">
        <v>21288.1963842638</v>
      </c>
      <c r="H13" s="2">
        <v>5994.9092065691402</v>
      </c>
      <c r="I13" s="2">
        <v>10373.8011367706</v>
      </c>
      <c r="J13" s="2">
        <v>9783.1353866160007</v>
      </c>
      <c r="K13" s="2">
        <v>14054.175587047999</v>
      </c>
      <c r="L13" s="2">
        <v>11171.3473818292</v>
      </c>
      <c r="M13" s="2">
        <v>14464.9606266766</v>
      </c>
      <c r="N13" s="2">
        <v>17279.089044774999</v>
      </c>
      <c r="O13" s="2">
        <v>15830.523594067499</v>
      </c>
      <c r="P13" s="2">
        <v>840.80152292123398</v>
      </c>
      <c r="Q13" s="2">
        <v>7249.0837309838298</v>
      </c>
      <c r="R13" s="2">
        <v>26374.219940342198</v>
      </c>
      <c r="S13" s="2">
        <v>15109.813351659801</v>
      </c>
      <c r="T13" s="2">
        <v>23753.692793365</v>
      </c>
      <c r="U13" s="2">
        <v>12886.519865066801</v>
      </c>
      <c r="V13" s="2">
        <v>39423.867570027003</v>
      </c>
      <c r="W13" s="2">
        <v>11584.9744074996</v>
      </c>
      <c r="X13" s="2">
        <v>11550.8326709497</v>
      </c>
      <c r="Y13" s="2">
        <v>5467.0076083707399</v>
      </c>
      <c r="Z13" s="2">
        <v>98418.932416963202</v>
      </c>
      <c r="AA13" s="2">
        <v>27754.7723065555</v>
      </c>
      <c r="AB13" s="2">
        <v>13023.3250503501</v>
      </c>
      <c r="AC13" s="2">
        <v>11533.1150734119</v>
      </c>
      <c r="AD13" s="2">
        <v>12885.4582455693</v>
      </c>
      <c r="AE13" s="2">
        <v>10130.714412369</v>
      </c>
      <c r="AF13" s="2">
        <v>4384.0428760374298</v>
      </c>
      <c r="AG13" s="2">
        <v>11811.8496882158</v>
      </c>
      <c r="AH13" s="2">
        <v>7430.5456097545002</v>
      </c>
      <c r="AI13" s="2">
        <v>10540.5873030905</v>
      </c>
      <c r="AJ13" s="2">
        <v>40920.709413244702</v>
      </c>
      <c r="AK13" s="2">
        <v>13346.382329004</v>
      </c>
      <c r="AL13" s="2">
        <v>16953.355980639299</v>
      </c>
      <c r="AM13" s="56">
        <f t="shared" si="4"/>
        <v>15109.813351659801</v>
      </c>
      <c r="AN13" s="56">
        <f t="shared" si="5"/>
        <v>23753.692793365</v>
      </c>
      <c r="AO13" s="56">
        <f t="shared" si="4"/>
        <v>15109.813351659801</v>
      </c>
      <c r="AP13" s="56">
        <f t="shared" si="5"/>
        <v>23753.692793365</v>
      </c>
      <c r="AQ13" s="56">
        <f t="shared" si="5"/>
        <v>23753.692793365</v>
      </c>
    </row>
    <row r="14" spans="1:43">
      <c r="A14" t="str">
        <f t="shared" si="0"/>
        <v>LCVs</v>
      </c>
      <c r="B14" t="str">
        <f t="shared" si="1"/>
        <v>LPG</v>
      </c>
      <c r="D14" s="175"/>
      <c r="E14" s="171" t="s">
        <v>38</v>
      </c>
      <c r="F14" s="172"/>
      <c r="G14" s="2"/>
      <c r="H14" s="2"/>
      <c r="I14" s="2"/>
      <c r="J14" s="2"/>
      <c r="K14" s="2"/>
      <c r="L14" s="2"/>
      <c r="M14" s="2">
        <v>18696.217922535801</v>
      </c>
      <c r="N14" s="2">
        <v>14386.5908909723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23244.3037404674</v>
      </c>
      <c r="AB14" s="2">
        <v>0</v>
      </c>
      <c r="AC14" s="2"/>
      <c r="AD14" s="2">
        <v>16066.1081338228</v>
      </c>
      <c r="AE14" s="2"/>
      <c r="AF14" s="2">
        <v>8281.1861014813803</v>
      </c>
      <c r="AG14" s="2">
        <v>13661.108598078999</v>
      </c>
      <c r="AH14" s="2"/>
      <c r="AI14" s="2"/>
      <c r="AJ14" s="2"/>
      <c r="AK14" s="2"/>
      <c r="AL14" s="2">
        <v>38062.563404001798</v>
      </c>
      <c r="AM14" s="56"/>
      <c r="AN14" s="56"/>
      <c r="AO14" s="56"/>
      <c r="AP14" s="56"/>
      <c r="AQ14" s="56"/>
    </row>
    <row r="15" spans="1:43">
      <c r="A15" t="str">
        <f t="shared" si="0"/>
        <v>Mopeds</v>
      </c>
      <c r="B15" t="str">
        <f t="shared" si="1"/>
        <v>Gasoline</v>
      </c>
      <c r="D15" s="1" t="s">
        <v>43</v>
      </c>
      <c r="E15" s="171" t="s">
        <v>37</v>
      </c>
      <c r="F15" s="172"/>
      <c r="G15" s="2">
        <v>1565.9906112170499</v>
      </c>
      <c r="H15" s="2">
        <v>535.22085798034198</v>
      </c>
      <c r="I15" s="2">
        <v>1191.07283675184</v>
      </c>
      <c r="J15" s="2">
        <v>1352.49930241775</v>
      </c>
      <c r="K15" s="2">
        <v>5648.80644736865</v>
      </c>
      <c r="L15" s="2">
        <v>2150.3348132472302</v>
      </c>
      <c r="M15" s="2">
        <v>2741.87814670839</v>
      </c>
      <c r="N15" s="2">
        <v>1753.1511689300901</v>
      </c>
      <c r="O15" s="2"/>
      <c r="P15" s="2">
        <v>2766.7343908509602</v>
      </c>
      <c r="Q15" s="2">
        <v>1341.6393648706</v>
      </c>
      <c r="R15" s="2">
        <v>2884.2266432415599</v>
      </c>
      <c r="S15" s="2">
        <v>3059.50502674468</v>
      </c>
      <c r="T15" s="2">
        <v>6767.4854243124701</v>
      </c>
      <c r="U15" s="2">
        <v>2339.0040540945101</v>
      </c>
      <c r="V15" s="2">
        <v>13301.357437826</v>
      </c>
      <c r="W15" s="2"/>
      <c r="X15" s="2">
        <v>4723.5230506383296</v>
      </c>
      <c r="Y15" s="2">
        <v>1643.68201541536</v>
      </c>
      <c r="Z15" s="2">
        <v>4853.0789123324803</v>
      </c>
      <c r="AA15" s="2">
        <v>2218.6425099624598</v>
      </c>
      <c r="AB15" s="2"/>
      <c r="AC15" s="2">
        <v>3944.5136788777199</v>
      </c>
      <c r="AD15" s="2">
        <v>1442.1043952988</v>
      </c>
      <c r="AE15" s="2">
        <v>2290.14936673598</v>
      </c>
      <c r="AF15" s="2">
        <v>1008.38669535629</v>
      </c>
      <c r="AG15" s="2">
        <v>2894.1498150512398</v>
      </c>
      <c r="AH15" s="2">
        <v>1074.87178866765</v>
      </c>
      <c r="AI15" s="2">
        <v>1226.6647323567599</v>
      </c>
      <c r="AJ15" s="2">
        <v>3177.21148259558</v>
      </c>
      <c r="AK15" s="2">
        <v>1734.0622981087099</v>
      </c>
      <c r="AL15" s="2">
        <v>3581.6312131876498</v>
      </c>
      <c r="AM15" s="56">
        <f t="shared" ref="AM15:AO16" si="6">$S15</f>
        <v>3059.50502674468</v>
      </c>
      <c r="AN15" s="56">
        <f t="shared" ref="AN15:AQ16" si="7">$T15</f>
        <v>6767.4854243124701</v>
      </c>
      <c r="AO15" s="56">
        <f t="shared" si="6"/>
        <v>3059.50502674468</v>
      </c>
      <c r="AP15" s="56">
        <f t="shared" si="7"/>
        <v>6767.4854243124701</v>
      </c>
      <c r="AQ15" s="56">
        <f t="shared" si="7"/>
        <v>6767.4854243124701</v>
      </c>
    </row>
    <row r="16" spans="1:43">
      <c r="A16" t="str">
        <f t="shared" si="0"/>
        <v>Motorcycles</v>
      </c>
      <c r="B16" t="str">
        <f t="shared" si="1"/>
        <v>Gasoline</v>
      </c>
      <c r="D16" s="1" t="s">
        <v>44</v>
      </c>
      <c r="E16" s="171" t="s">
        <v>37</v>
      </c>
      <c r="F16" s="172"/>
      <c r="G16" s="2">
        <v>3244.5654120714198</v>
      </c>
      <c r="H16" s="2">
        <v>4429.8610833747598</v>
      </c>
      <c r="I16" s="2">
        <v>3148.4170140394299</v>
      </c>
      <c r="J16" s="2">
        <v>3005.2331033668702</v>
      </c>
      <c r="K16" s="2">
        <v>5390.0111987146802</v>
      </c>
      <c r="L16" s="2">
        <v>4074.42829927611</v>
      </c>
      <c r="M16" s="2">
        <v>3005.58541799056</v>
      </c>
      <c r="N16" s="2">
        <v>3797.4360516926399</v>
      </c>
      <c r="O16" s="2">
        <v>4767.1192412664304</v>
      </c>
      <c r="P16" s="2">
        <v>5926.1677442778901</v>
      </c>
      <c r="Q16" s="2">
        <v>2868.6141582779901</v>
      </c>
      <c r="R16" s="2">
        <v>7785.3274956902997</v>
      </c>
      <c r="S16" s="2">
        <v>7876.0562666369296</v>
      </c>
      <c r="T16" s="2">
        <v>7646.2312480550299</v>
      </c>
      <c r="U16" s="2">
        <v>4688.5261033932702</v>
      </c>
      <c r="V16" s="2">
        <v>18374.716862843899</v>
      </c>
      <c r="W16" s="2">
        <v>2156.96790636897</v>
      </c>
      <c r="X16" s="2">
        <v>5300.3964737016704</v>
      </c>
      <c r="Y16" s="2">
        <v>2981.9981741155498</v>
      </c>
      <c r="Z16" s="2">
        <v>15940.529538618301</v>
      </c>
      <c r="AA16" s="2">
        <v>3109.32693757069</v>
      </c>
      <c r="AB16" s="2">
        <v>2495.40619116576</v>
      </c>
      <c r="AC16" s="2">
        <v>4045.4531509860199</v>
      </c>
      <c r="AD16" s="2">
        <v>2606.4476377705701</v>
      </c>
      <c r="AE16" s="2">
        <v>4654.5641281049002</v>
      </c>
      <c r="AF16" s="2">
        <v>2110.8678970240599</v>
      </c>
      <c r="AG16" s="2">
        <v>5001.2979015064002</v>
      </c>
      <c r="AH16" s="2">
        <v>2349.4097086909401</v>
      </c>
      <c r="AI16" s="2">
        <v>2797.8689634781199</v>
      </c>
      <c r="AJ16" s="2">
        <v>3971.0831115954702</v>
      </c>
      <c r="AK16" s="2">
        <v>3110.8676086348701</v>
      </c>
      <c r="AL16" s="2">
        <v>6144.6707545172503</v>
      </c>
      <c r="AM16" s="56">
        <f t="shared" si="6"/>
        <v>7876.0562666369296</v>
      </c>
      <c r="AN16" s="56">
        <f t="shared" si="7"/>
        <v>7646.2312480550299</v>
      </c>
      <c r="AO16" s="56">
        <f t="shared" si="6"/>
        <v>7876.0562666369296</v>
      </c>
      <c r="AP16" s="56">
        <f t="shared" si="7"/>
        <v>7646.2312480550299</v>
      </c>
      <c r="AQ16" s="56">
        <f t="shared" si="7"/>
        <v>7646.2312480550299</v>
      </c>
    </row>
    <row r="17" spans="1:44">
      <c r="A17" t="str">
        <f t="shared" si="0"/>
        <v>Cars</v>
      </c>
      <c r="B17" t="str">
        <f t="shared" si="1"/>
        <v>CNG</v>
      </c>
      <c r="D17" s="173" t="s">
        <v>53</v>
      </c>
      <c r="E17" s="171" t="s">
        <v>41</v>
      </c>
      <c r="F17" s="172"/>
      <c r="G17" s="2"/>
      <c r="H17" s="2"/>
      <c r="I17" s="2"/>
      <c r="J17" s="2">
        <v>16162.463357678</v>
      </c>
      <c r="K17" s="2"/>
      <c r="L17" s="2"/>
      <c r="M17" s="2">
        <v>29982.637785020299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13339.6646843453</v>
      </c>
      <c r="Y17" s="2"/>
      <c r="Z17" s="2"/>
      <c r="AA17" s="2"/>
      <c r="AB17" s="2"/>
      <c r="AC17" s="2"/>
      <c r="AD17" s="2">
        <v>7051.8122454332997</v>
      </c>
      <c r="AE17" s="2"/>
      <c r="AF17" s="2"/>
      <c r="AG17" s="2"/>
      <c r="AH17" s="2"/>
      <c r="AI17" s="2">
        <v>5316.2156379436501</v>
      </c>
      <c r="AJ17" s="2"/>
      <c r="AK17" s="2"/>
      <c r="AL17" s="2">
        <v>0</v>
      </c>
      <c r="AM17" s="56"/>
      <c r="AN17" s="56"/>
      <c r="AO17" s="56"/>
      <c r="AP17" s="56">
        <f>$X17</f>
        <v>13339.6646843453</v>
      </c>
      <c r="AQ17" s="56"/>
    </row>
    <row r="18" spans="1:44">
      <c r="A18" t="str">
        <f t="shared" si="0"/>
        <v>Cars</v>
      </c>
      <c r="B18" t="str">
        <f t="shared" si="1"/>
        <v>Diesel</v>
      </c>
      <c r="D18" s="174"/>
      <c r="E18" s="171" t="s">
        <v>36</v>
      </c>
      <c r="F18" s="172"/>
      <c r="G18" s="2">
        <v>26935.1132855547</v>
      </c>
      <c r="H18" s="2">
        <v>22601.092287809399</v>
      </c>
      <c r="I18" s="2">
        <v>11369.4380514113</v>
      </c>
      <c r="J18" s="2">
        <v>17895.2022756314</v>
      </c>
      <c r="K18" s="2">
        <v>16177.686199811</v>
      </c>
      <c r="L18" s="2">
        <v>18744.354301023199</v>
      </c>
      <c r="M18" s="2">
        <v>24329.5369027085</v>
      </c>
      <c r="N18" s="2">
        <v>30393.301703277099</v>
      </c>
      <c r="O18" s="2">
        <v>21318.725093362398</v>
      </c>
      <c r="P18" s="2">
        <v>17509.840975696101</v>
      </c>
      <c r="Q18" s="2">
        <v>23807.722787610099</v>
      </c>
      <c r="R18" s="2">
        <v>18009.5380171748</v>
      </c>
      <c r="S18" s="2">
        <v>19153.663161540098</v>
      </c>
      <c r="T18" s="2">
        <v>19234.6270863233</v>
      </c>
      <c r="U18" s="2">
        <v>24209.612485289501</v>
      </c>
      <c r="V18" s="2">
        <v>22259.1346816037</v>
      </c>
      <c r="W18" s="2">
        <v>17362.337535721999</v>
      </c>
      <c r="X18" s="2">
        <v>15965.984830650599</v>
      </c>
      <c r="Y18" s="2">
        <v>6484.5764273473796</v>
      </c>
      <c r="Z18" s="2">
        <v>69246.710146907804</v>
      </c>
      <c r="AA18" s="2">
        <v>23272.4846903861</v>
      </c>
      <c r="AB18" s="2">
        <v>27729.943243773199</v>
      </c>
      <c r="AC18" s="2">
        <v>3537.1432781273702</v>
      </c>
      <c r="AD18" s="2">
        <v>32985.694365773503</v>
      </c>
      <c r="AE18" s="2">
        <v>23490.223375190999</v>
      </c>
      <c r="AF18" s="2">
        <v>13772.1503081396</v>
      </c>
      <c r="AG18" s="2">
        <v>19518.597733511</v>
      </c>
      <c r="AH18" s="2">
        <v>9484.4933396560991</v>
      </c>
      <c r="AI18" s="2">
        <v>36888.5997187885</v>
      </c>
      <c r="AJ18" s="2">
        <v>24510.6532138642</v>
      </c>
      <c r="AK18" s="2">
        <v>11894.086301474101</v>
      </c>
      <c r="AL18" s="2">
        <v>17278.722561038001</v>
      </c>
      <c r="AM18" s="56">
        <f>$S18</f>
        <v>19153.663161540098</v>
      </c>
      <c r="AN18" s="56">
        <f>$T18</f>
        <v>19234.6270863233</v>
      </c>
      <c r="AO18" s="56">
        <f>$S18</f>
        <v>19153.663161540098</v>
      </c>
      <c r="AP18" s="56">
        <f>$T18</f>
        <v>19234.6270863233</v>
      </c>
      <c r="AQ18" s="56">
        <f>$T18</f>
        <v>19234.6270863233</v>
      </c>
    </row>
    <row r="19" spans="1:44">
      <c r="A19" t="str">
        <f t="shared" si="0"/>
        <v>Cars</v>
      </c>
      <c r="B19" t="str">
        <f t="shared" si="1"/>
        <v>Flexi Fuel</v>
      </c>
      <c r="D19" s="174"/>
      <c r="E19" s="171" t="s">
        <v>42</v>
      </c>
      <c r="F19" s="172"/>
      <c r="G19" s="2"/>
      <c r="H19" s="2"/>
      <c r="I19" s="2"/>
      <c r="J19" s="2">
        <v>11128.7490234375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v>16109.455173056</v>
      </c>
      <c r="AJ19" s="2"/>
      <c r="AK19" s="2"/>
      <c r="AL19" s="2"/>
      <c r="AM19" s="56"/>
      <c r="AN19" s="56"/>
      <c r="AO19" s="56"/>
      <c r="AP19" s="56"/>
      <c r="AQ19" s="56"/>
    </row>
    <row r="20" spans="1:44">
      <c r="A20" t="str">
        <f t="shared" si="0"/>
        <v>Cars</v>
      </c>
      <c r="B20" t="str">
        <f t="shared" si="1"/>
        <v>Gasoline</v>
      </c>
      <c r="D20" s="174"/>
      <c r="E20" s="171" t="s">
        <v>37</v>
      </c>
      <c r="F20" s="172"/>
      <c r="G20" s="2">
        <v>14126.914668945599</v>
      </c>
      <c r="H20" s="2">
        <v>10034.940904867501</v>
      </c>
      <c r="I20" s="2">
        <v>5672.0354343463996</v>
      </c>
      <c r="J20" s="2">
        <v>13082.183958246</v>
      </c>
      <c r="K20" s="2">
        <v>13066.6934184128</v>
      </c>
      <c r="L20" s="2">
        <v>8853.3402217830608</v>
      </c>
      <c r="M20" s="2">
        <v>10259.864935821999</v>
      </c>
      <c r="N20" s="2">
        <v>15105.698467395199</v>
      </c>
      <c r="O20" s="2">
        <v>14914.876940186399</v>
      </c>
      <c r="P20" s="2">
        <v>7876.6944416971601</v>
      </c>
      <c r="Q20" s="2">
        <v>10580.9508408565</v>
      </c>
      <c r="R20" s="2">
        <v>10674.5146587988</v>
      </c>
      <c r="S20" s="2">
        <v>7671.45881736104</v>
      </c>
      <c r="T20" s="2">
        <v>11575.7115021723</v>
      </c>
      <c r="U20" s="2">
        <v>10157.358552117301</v>
      </c>
      <c r="V20" s="2">
        <v>18208.626838918499</v>
      </c>
      <c r="W20" s="2">
        <v>13225.6682061217</v>
      </c>
      <c r="X20" s="2">
        <v>7538.5204460760597</v>
      </c>
      <c r="Y20" s="2">
        <v>4046.67839691778</v>
      </c>
      <c r="Z20" s="2">
        <v>44129.1989009764</v>
      </c>
      <c r="AA20" s="2">
        <v>13817.8911471955</v>
      </c>
      <c r="AB20" s="2">
        <v>9350.8596601681093</v>
      </c>
      <c r="AC20" s="2">
        <v>8017.5261573622702</v>
      </c>
      <c r="AD20" s="2">
        <v>10619.1331312453</v>
      </c>
      <c r="AE20" s="2">
        <v>10004.4370354332</v>
      </c>
      <c r="AF20" s="2">
        <v>6067.7405368564096</v>
      </c>
      <c r="AG20" s="2">
        <v>10132.1299356078</v>
      </c>
      <c r="AH20" s="2">
        <v>5461.8169667103202</v>
      </c>
      <c r="AI20" s="2">
        <v>12765.8634529216</v>
      </c>
      <c r="AJ20" s="2">
        <v>13893.838128411</v>
      </c>
      <c r="AK20" s="2">
        <v>8735.6898569668792</v>
      </c>
      <c r="AL20" s="2">
        <v>13534.394707412301</v>
      </c>
      <c r="AM20" s="56">
        <f t="shared" ref="AM20:AO21" si="8">$S20</f>
        <v>7671.45881736104</v>
      </c>
      <c r="AN20" s="56">
        <f t="shared" ref="AN20:AQ21" si="9">$T20</f>
        <v>11575.7115021723</v>
      </c>
      <c r="AO20" s="56">
        <f t="shared" si="8"/>
        <v>7671.45881736104</v>
      </c>
      <c r="AP20" s="56">
        <f t="shared" si="9"/>
        <v>11575.7115021723</v>
      </c>
      <c r="AQ20" s="56">
        <f t="shared" si="9"/>
        <v>11575.7115021723</v>
      </c>
    </row>
    <row r="21" spans="1:44">
      <c r="A21" t="str">
        <f t="shared" si="0"/>
        <v>Cars</v>
      </c>
      <c r="B21" t="str">
        <f t="shared" si="1"/>
        <v>LPG</v>
      </c>
      <c r="D21" s="174"/>
      <c r="E21" s="171" t="s">
        <v>38</v>
      </c>
      <c r="F21" s="172"/>
      <c r="G21" s="2"/>
      <c r="H21" s="2">
        <v>24166.9677643783</v>
      </c>
      <c r="I21" s="2">
        <v>57102.302742215899</v>
      </c>
      <c r="J21" s="2"/>
      <c r="K21" s="2"/>
      <c r="L21" s="2"/>
      <c r="M21" s="2">
        <v>21540.759933313399</v>
      </c>
      <c r="N21" s="2">
        <v>22464.958070027202</v>
      </c>
      <c r="O21" s="2"/>
      <c r="P21" s="2"/>
      <c r="Q21" s="2"/>
      <c r="R21" s="2">
        <v>9525.2790711750295</v>
      </c>
      <c r="S21" s="2">
        <v>106590.690005595</v>
      </c>
      <c r="T21" s="2">
        <v>24028.221553653701</v>
      </c>
      <c r="U21" s="2">
        <v>100036.77336168</v>
      </c>
      <c r="V21" s="2">
        <v>54571.6979704771</v>
      </c>
      <c r="W21" s="2"/>
      <c r="X21" s="2">
        <v>9445.42416609877</v>
      </c>
      <c r="Y21" s="2"/>
      <c r="Z21" s="2"/>
      <c r="AA21" s="2">
        <v>23205.275464409598</v>
      </c>
      <c r="AB21" s="2">
        <v>0</v>
      </c>
      <c r="AC21" s="2"/>
      <c r="AD21" s="2">
        <v>19423.385823243501</v>
      </c>
      <c r="AE21" s="2"/>
      <c r="AF21" s="2">
        <v>10713.179098807501</v>
      </c>
      <c r="AG21" s="2">
        <v>11994.288973056</v>
      </c>
      <c r="AH21" s="2">
        <v>1360.7088946656099</v>
      </c>
      <c r="AI21" s="2"/>
      <c r="AJ21" s="2"/>
      <c r="AK21" s="2">
        <v>9171.6886648065301</v>
      </c>
      <c r="AL21" s="2">
        <v>34073.741356445003</v>
      </c>
      <c r="AM21" s="56">
        <f t="shared" si="8"/>
        <v>106590.690005595</v>
      </c>
      <c r="AN21" s="56">
        <f t="shared" si="9"/>
        <v>24028.221553653701</v>
      </c>
      <c r="AO21" s="56">
        <f t="shared" si="8"/>
        <v>106590.690005595</v>
      </c>
      <c r="AP21" s="56">
        <f t="shared" si="9"/>
        <v>24028.221553653701</v>
      </c>
      <c r="AQ21" s="56">
        <f t="shared" si="9"/>
        <v>24028.221553653701</v>
      </c>
    </row>
    <row r="22" spans="1:44">
      <c r="A22" t="str">
        <f t="shared" si="0"/>
        <v>Cars</v>
      </c>
      <c r="B22" t="str">
        <f t="shared" si="1"/>
        <v>Other</v>
      </c>
      <c r="D22" s="175"/>
      <c r="E22" s="171" t="s">
        <v>46</v>
      </c>
      <c r="F22" s="172"/>
      <c r="G22" s="2"/>
      <c r="H22" s="2"/>
      <c r="I22" s="2"/>
      <c r="J22" s="2"/>
      <c r="K22" s="2"/>
      <c r="L22" s="2">
        <v>12287.115588312099</v>
      </c>
      <c r="M22" s="2"/>
      <c r="N22" s="2">
        <v>8740.8363151287995</v>
      </c>
      <c r="O22" s="2"/>
      <c r="P22" s="2"/>
      <c r="Q22" s="2"/>
      <c r="R22" s="2"/>
      <c r="S22" s="2"/>
      <c r="T22" s="2"/>
      <c r="U22" s="2"/>
      <c r="V22" s="2"/>
      <c r="W22" s="2">
        <v>12655.735345819699</v>
      </c>
      <c r="X22" s="2"/>
      <c r="Y22" s="2"/>
      <c r="Z22" s="2"/>
      <c r="AA22" s="2"/>
      <c r="AB22" s="2"/>
      <c r="AC22" s="2"/>
      <c r="AD22" s="2">
        <v>13201.6920675814</v>
      </c>
      <c r="AE22" s="2"/>
      <c r="AF22" s="2">
        <v>9114.3302357624107</v>
      </c>
      <c r="AG22" s="2">
        <v>14445.779910634599</v>
      </c>
      <c r="AH22" s="2"/>
      <c r="AI22" s="2">
        <v>13514.4395505868</v>
      </c>
      <c r="AJ22" s="2"/>
      <c r="AK22" s="2"/>
      <c r="AL22" s="2">
        <v>10261.7464920318</v>
      </c>
      <c r="AM22" s="56"/>
      <c r="AN22" s="56"/>
      <c r="AO22" s="56"/>
      <c r="AP22" s="56"/>
      <c r="AQ22" s="56"/>
    </row>
    <row r="24" spans="1:44">
      <c r="F24" s="10" t="s">
        <v>55</v>
      </c>
    </row>
    <row r="25" spans="1:44" ht="14.65" thickBot="1">
      <c r="E25" t="s">
        <v>60</v>
      </c>
      <c r="F25" s="14" t="s">
        <v>54</v>
      </c>
      <c r="G25" s="15" t="str">
        <f>G3</f>
        <v>AT</v>
      </c>
      <c r="H25" s="15" t="str">
        <f t="shared" ref="H25:AL25" si="10">H3</f>
        <v>BE</v>
      </c>
      <c r="I25" s="15" t="str">
        <f t="shared" si="10"/>
        <v>BG</v>
      </c>
      <c r="J25" s="15" t="str">
        <f t="shared" si="10"/>
        <v>CH</v>
      </c>
      <c r="K25" s="15" t="str">
        <f t="shared" si="10"/>
        <v>CY</v>
      </c>
      <c r="L25" s="15" t="str">
        <f t="shared" si="10"/>
        <v>CZ</v>
      </c>
      <c r="M25" s="15" t="str">
        <f t="shared" si="10"/>
        <v>DE</v>
      </c>
      <c r="N25" s="15" t="str">
        <f t="shared" si="10"/>
        <v>DK</v>
      </c>
      <c r="O25" s="15" t="str">
        <f t="shared" si="10"/>
        <v>EE</v>
      </c>
      <c r="P25" s="15" t="str">
        <f t="shared" si="10"/>
        <v>ES</v>
      </c>
      <c r="Q25" s="15" t="str">
        <f t="shared" si="10"/>
        <v>FI</v>
      </c>
      <c r="R25" s="15" t="str">
        <f t="shared" si="10"/>
        <v>FR</v>
      </c>
      <c r="S25" s="15" t="str">
        <f t="shared" si="10"/>
        <v>EL</v>
      </c>
      <c r="T25" s="15" t="str">
        <f t="shared" si="10"/>
        <v>HR</v>
      </c>
      <c r="U25" s="15" t="str">
        <f t="shared" si="10"/>
        <v>HU</v>
      </c>
      <c r="V25" s="15" t="str">
        <f t="shared" si="10"/>
        <v>IE</v>
      </c>
      <c r="W25" s="15" t="str">
        <f t="shared" si="10"/>
        <v>IS</v>
      </c>
      <c r="X25" s="15" t="str">
        <f t="shared" si="10"/>
        <v>IT</v>
      </c>
      <c r="Y25" s="15" t="str">
        <f t="shared" si="10"/>
        <v>LT</v>
      </c>
      <c r="Z25" s="15" t="str">
        <f t="shared" si="10"/>
        <v>LU</v>
      </c>
      <c r="AA25" s="15" t="str">
        <f t="shared" si="10"/>
        <v>LV</v>
      </c>
      <c r="AB25" s="15" t="str">
        <f t="shared" si="10"/>
        <v>MK</v>
      </c>
      <c r="AC25" s="15" t="str">
        <f t="shared" si="10"/>
        <v>MT</v>
      </c>
      <c r="AD25" s="15" t="str">
        <f t="shared" si="10"/>
        <v>NL</v>
      </c>
      <c r="AE25" s="15" t="str">
        <f t="shared" si="10"/>
        <v>NO</v>
      </c>
      <c r="AF25" s="15" t="str">
        <f t="shared" si="10"/>
        <v>PL</v>
      </c>
      <c r="AG25" s="15" t="str">
        <f t="shared" si="10"/>
        <v>PT</v>
      </c>
      <c r="AH25" s="15" t="str">
        <f t="shared" si="10"/>
        <v>RO</v>
      </c>
      <c r="AI25" s="15" t="str">
        <f t="shared" si="10"/>
        <v>SE</v>
      </c>
      <c r="AJ25" s="15" t="str">
        <f t="shared" si="10"/>
        <v>SI</v>
      </c>
      <c r="AK25" s="15" t="str">
        <f t="shared" si="10"/>
        <v>SK</v>
      </c>
      <c r="AL25" s="15" t="str">
        <f t="shared" si="10"/>
        <v>UK</v>
      </c>
      <c r="AM25" s="15" t="s">
        <v>127</v>
      </c>
      <c r="AN25" s="15" t="s">
        <v>128</v>
      </c>
      <c r="AO25" s="15" t="s">
        <v>129</v>
      </c>
      <c r="AP25" s="15" t="s">
        <v>130</v>
      </c>
      <c r="AQ25" s="15" t="s">
        <v>131</v>
      </c>
      <c r="AR25" s="14" t="s">
        <v>138</v>
      </c>
    </row>
    <row r="26" spans="1:44">
      <c r="E26" t="s">
        <v>126</v>
      </c>
      <c r="F26" t="s">
        <v>422</v>
      </c>
      <c r="G26" s="7" t="str">
        <f>IF(G5&gt;0,0.001*G5,"")</f>
        <v/>
      </c>
      <c r="H26" s="7" t="str">
        <f t="shared" ref="H26:AQ26" si="11">IF(H5&gt;0,0.001*H5,"")</f>
        <v/>
      </c>
      <c r="I26" s="7" t="str">
        <f t="shared" si="11"/>
        <v/>
      </c>
      <c r="J26" s="7">
        <f t="shared" si="11"/>
        <v>59.187748964808399</v>
      </c>
      <c r="K26" s="7" t="str">
        <f t="shared" si="11"/>
        <v/>
      </c>
      <c r="L26" s="7" t="str">
        <f t="shared" si="11"/>
        <v/>
      </c>
      <c r="M26" s="7">
        <f t="shared" si="11"/>
        <v>51.941817478667105</v>
      </c>
      <c r="N26" s="7" t="str">
        <f t="shared" si="11"/>
        <v/>
      </c>
      <c r="O26" s="7" t="str">
        <f t="shared" si="11"/>
        <v/>
      </c>
      <c r="P26" s="7" t="str">
        <f t="shared" si="11"/>
        <v/>
      </c>
      <c r="Q26" s="7" t="str">
        <f t="shared" si="11"/>
        <v/>
      </c>
      <c r="R26" s="7" t="str">
        <f t="shared" si="11"/>
        <v/>
      </c>
      <c r="S26" s="7" t="str">
        <f t="shared" si="11"/>
        <v/>
      </c>
      <c r="T26" s="7" t="str">
        <f t="shared" si="11"/>
        <v/>
      </c>
      <c r="U26" s="7" t="str">
        <f t="shared" si="11"/>
        <v/>
      </c>
      <c r="V26" s="7" t="str">
        <f t="shared" si="11"/>
        <v/>
      </c>
      <c r="W26" s="7" t="str">
        <f t="shared" si="11"/>
        <v/>
      </c>
      <c r="X26" s="7">
        <f t="shared" si="11"/>
        <v>23.6870356568324</v>
      </c>
      <c r="Y26" s="7" t="str">
        <f t="shared" si="11"/>
        <v/>
      </c>
      <c r="Z26" s="7" t="str">
        <f t="shared" si="11"/>
        <v/>
      </c>
      <c r="AA26" s="7" t="str">
        <f t="shared" si="11"/>
        <v/>
      </c>
      <c r="AB26" s="7" t="str">
        <f t="shared" si="11"/>
        <v/>
      </c>
      <c r="AC26" s="7" t="str">
        <f t="shared" si="11"/>
        <v/>
      </c>
      <c r="AD26" s="7">
        <f t="shared" si="11"/>
        <v>29.007912133838801</v>
      </c>
      <c r="AE26" s="7" t="str">
        <f t="shared" si="11"/>
        <v/>
      </c>
      <c r="AF26" s="7" t="str">
        <f t="shared" si="11"/>
        <v/>
      </c>
      <c r="AG26" s="7" t="str">
        <f t="shared" si="11"/>
        <v/>
      </c>
      <c r="AH26" s="7" t="str">
        <f t="shared" si="11"/>
        <v/>
      </c>
      <c r="AI26" s="7">
        <f t="shared" si="11"/>
        <v>24.3060087265352</v>
      </c>
      <c r="AJ26" s="7" t="str">
        <f t="shared" si="11"/>
        <v/>
      </c>
      <c r="AK26" s="7" t="str">
        <f t="shared" si="11"/>
        <v/>
      </c>
      <c r="AL26" s="7" t="str">
        <f t="shared" si="11"/>
        <v/>
      </c>
      <c r="AM26" s="7" t="str">
        <f t="shared" si="11"/>
        <v/>
      </c>
      <c r="AN26" s="7" t="str">
        <f t="shared" si="11"/>
        <v/>
      </c>
      <c r="AO26" s="7" t="str">
        <f t="shared" si="11"/>
        <v/>
      </c>
      <c r="AP26" s="7">
        <f t="shared" si="11"/>
        <v>23.6870356568324</v>
      </c>
      <c r="AQ26" s="7" t="str">
        <f t="shared" si="11"/>
        <v/>
      </c>
      <c r="AR26">
        <v>1E-3</v>
      </c>
    </row>
    <row r="27" spans="1:44">
      <c r="E27" t="s">
        <v>126</v>
      </c>
      <c r="F27" t="s">
        <v>423</v>
      </c>
      <c r="G27" s="7">
        <f t="shared" ref="G27:AQ27" si="12">IF(G6&gt;0,0.001*G6,"")</f>
        <v>130.01148357246601</v>
      </c>
      <c r="H27" s="7">
        <f t="shared" si="12"/>
        <v>64.7124991935015</v>
      </c>
      <c r="I27" s="7">
        <f t="shared" si="12"/>
        <v>25.433511525456602</v>
      </c>
      <c r="J27" s="7">
        <f t="shared" si="12"/>
        <v>55.892658770015501</v>
      </c>
      <c r="K27" s="7">
        <f t="shared" si="12"/>
        <v>39.627976545544698</v>
      </c>
      <c r="L27" s="7">
        <f t="shared" si="12"/>
        <v>47.551179739745102</v>
      </c>
      <c r="M27" s="7">
        <f t="shared" si="12"/>
        <v>53.363012830691602</v>
      </c>
      <c r="N27" s="7">
        <f t="shared" si="12"/>
        <v>61.201103021100202</v>
      </c>
      <c r="O27" s="7">
        <f t="shared" si="12"/>
        <v>45.694860601596197</v>
      </c>
      <c r="P27" s="7">
        <f t="shared" si="12"/>
        <v>62.638047914798101</v>
      </c>
      <c r="Q27" s="7">
        <f t="shared" si="12"/>
        <v>60.175409680668601</v>
      </c>
      <c r="R27" s="7">
        <f t="shared" si="12"/>
        <v>44.46199481747</v>
      </c>
      <c r="S27" s="7">
        <f t="shared" si="12"/>
        <v>82.476371719049098</v>
      </c>
      <c r="T27" s="7">
        <f t="shared" si="12"/>
        <v>81.743071893761993</v>
      </c>
      <c r="U27" s="7">
        <f t="shared" si="12"/>
        <v>58.080802222723101</v>
      </c>
      <c r="V27" s="7">
        <f t="shared" si="12"/>
        <v>53.856991966954901</v>
      </c>
      <c r="W27" s="7">
        <f t="shared" si="12"/>
        <v>46.338981286038702</v>
      </c>
      <c r="X27" s="7">
        <f t="shared" si="12"/>
        <v>42.953105846328299</v>
      </c>
      <c r="Y27" s="7">
        <f t="shared" si="12"/>
        <v>32.210914708509002</v>
      </c>
      <c r="Z27" s="7">
        <f t="shared" si="12"/>
        <v>192.09721677847099</v>
      </c>
      <c r="AA27" s="7">
        <f t="shared" si="12"/>
        <v>94.71895454124251</v>
      </c>
      <c r="AB27" s="7">
        <f t="shared" si="12"/>
        <v>22.1001502286144</v>
      </c>
      <c r="AC27" s="7">
        <f t="shared" si="12"/>
        <v>12.559484115511301</v>
      </c>
      <c r="AD27" s="7">
        <f t="shared" si="12"/>
        <v>65.328752473739797</v>
      </c>
      <c r="AE27" s="7">
        <f t="shared" si="12"/>
        <v>63.827652166870998</v>
      </c>
      <c r="AF27" s="7">
        <f t="shared" si="12"/>
        <v>33.4926059456998</v>
      </c>
      <c r="AG27" s="7">
        <f t="shared" si="12"/>
        <v>35.7161418452676</v>
      </c>
      <c r="AH27" s="7">
        <f t="shared" si="12"/>
        <v>27.589246783775803</v>
      </c>
      <c r="AI27" s="7">
        <f t="shared" si="12"/>
        <v>107.583649121992</v>
      </c>
      <c r="AJ27" s="7">
        <f t="shared" si="12"/>
        <v>67.510551305985402</v>
      </c>
      <c r="AK27" s="7">
        <f t="shared" si="12"/>
        <v>67.706558009968091</v>
      </c>
      <c r="AL27" s="7">
        <f t="shared" si="12"/>
        <v>62.574277023791907</v>
      </c>
      <c r="AM27" s="7">
        <f>IF(AM6&gt;0,0.001*AM6,"")</f>
        <v>82.476371719049098</v>
      </c>
      <c r="AN27" s="7">
        <f t="shared" si="12"/>
        <v>81.743071893761993</v>
      </c>
      <c r="AO27" s="7">
        <f t="shared" si="12"/>
        <v>82.476371719049098</v>
      </c>
      <c r="AP27" s="7">
        <f>IF(AP6&gt;0,0.001*AP6,"")</f>
        <v>81.743071893761993</v>
      </c>
      <c r="AQ27" s="7">
        <f t="shared" si="12"/>
        <v>81.743071893761993</v>
      </c>
      <c r="AR27">
        <v>1E-3</v>
      </c>
    </row>
    <row r="28" spans="1:44">
      <c r="E28" t="s">
        <v>126</v>
      </c>
      <c r="F28" t="s">
        <v>424</v>
      </c>
      <c r="G28" s="7" t="str">
        <f t="shared" ref="G28:AQ28" si="13">IF(G7&gt;0,0.001*G7,"")</f>
        <v/>
      </c>
      <c r="H28" s="7" t="str">
        <f t="shared" si="13"/>
        <v/>
      </c>
      <c r="I28" s="7" t="str">
        <f t="shared" si="13"/>
        <v/>
      </c>
      <c r="J28" s="7" t="str">
        <f t="shared" si="13"/>
        <v/>
      </c>
      <c r="K28" s="7" t="str">
        <f t="shared" si="13"/>
        <v/>
      </c>
      <c r="L28" s="7">
        <f t="shared" si="13"/>
        <v>37.717151696676304</v>
      </c>
      <c r="M28" s="7" t="str">
        <f t="shared" si="13"/>
        <v/>
      </c>
      <c r="N28" s="7">
        <f t="shared" si="13"/>
        <v>10.4842053940769</v>
      </c>
      <c r="O28" s="7" t="str">
        <f t="shared" si="13"/>
        <v/>
      </c>
      <c r="P28" s="7" t="str">
        <f t="shared" si="13"/>
        <v/>
      </c>
      <c r="Q28" s="7" t="str">
        <f t="shared" si="13"/>
        <v/>
      </c>
      <c r="R28" s="7" t="str">
        <f t="shared" si="13"/>
        <v/>
      </c>
      <c r="S28" s="7" t="str">
        <f t="shared" si="13"/>
        <v/>
      </c>
      <c r="T28" s="7" t="str">
        <f t="shared" si="13"/>
        <v/>
      </c>
      <c r="U28" s="7" t="str">
        <f t="shared" si="13"/>
        <v/>
      </c>
      <c r="V28" s="7" t="str">
        <f t="shared" si="13"/>
        <v/>
      </c>
      <c r="W28" s="7">
        <f t="shared" si="13"/>
        <v>45.081272922914501</v>
      </c>
      <c r="X28" s="7" t="str">
        <f t="shared" si="13"/>
        <v/>
      </c>
      <c r="Y28" s="7" t="str">
        <f t="shared" si="13"/>
        <v/>
      </c>
      <c r="Z28" s="7" t="str">
        <f t="shared" si="13"/>
        <v/>
      </c>
      <c r="AA28" s="7" t="str">
        <f t="shared" si="13"/>
        <v/>
      </c>
      <c r="AB28" s="7">
        <f t="shared" si="13"/>
        <v>8.9095865538574799</v>
      </c>
      <c r="AC28" s="7" t="str">
        <f t="shared" si="13"/>
        <v/>
      </c>
      <c r="AD28" s="7">
        <f t="shared" si="13"/>
        <v>41.345004785552803</v>
      </c>
      <c r="AE28" s="7" t="str">
        <f t="shared" si="13"/>
        <v/>
      </c>
      <c r="AF28" s="7">
        <f t="shared" si="13"/>
        <v>14.5230947608456</v>
      </c>
      <c r="AG28" s="7">
        <f t="shared" si="13"/>
        <v>28.583564977381002</v>
      </c>
      <c r="AH28" s="7" t="str">
        <f t="shared" si="13"/>
        <v/>
      </c>
      <c r="AI28" s="7" t="str">
        <f t="shared" si="13"/>
        <v/>
      </c>
      <c r="AJ28" s="7" t="str">
        <f t="shared" si="13"/>
        <v/>
      </c>
      <c r="AK28" s="7" t="str">
        <f t="shared" si="13"/>
        <v/>
      </c>
      <c r="AL28" s="7">
        <f t="shared" si="13"/>
        <v>51.3799049785245</v>
      </c>
      <c r="AM28" s="7" t="str">
        <f t="shared" si="13"/>
        <v/>
      </c>
      <c r="AN28" s="7" t="str">
        <f t="shared" si="13"/>
        <v/>
      </c>
      <c r="AO28" s="7" t="str">
        <f t="shared" si="13"/>
        <v/>
      </c>
      <c r="AP28" s="7" t="str">
        <f t="shared" si="13"/>
        <v/>
      </c>
      <c r="AQ28" s="7" t="str">
        <f t="shared" si="13"/>
        <v/>
      </c>
      <c r="AR28">
        <v>1E-3</v>
      </c>
    </row>
    <row r="29" spans="1:44">
      <c r="E29" t="s">
        <v>126</v>
      </c>
      <c r="F29" t="s">
        <v>425</v>
      </c>
      <c r="G29" s="7" t="str">
        <f t="shared" ref="G29:AQ29" si="14">IF(G8&gt;0,0.001*G8,"")</f>
        <v/>
      </c>
      <c r="H29" s="7" t="str">
        <f t="shared" si="14"/>
        <v/>
      </c>
      <c r="I29" s="7" t="str">
        <f t="shared" si="14"/>
        <v/>
      </c>
      <c r="J29" s="7" t="str">
        <f t="shared" si="14"/>
        <v/>
      </c>
      <c r="K29" s="7" t="str">
        <f t="shared" si="14"/>
        <v/>
      </c>
      <c r="L29" s="7" t="str">
        <f t="shared" si="14"/>
        <v/>
      </c>
      <c r="M29" s="7" t="str">
        <f t="shared" si="14"/>
        <v/>
      </c>
      <c r="N29" s="7" t="str">
        <f t="shared" si="14"/>
        <v/>
      </c>
      <c r="O29" s="7" t="str">
        <f t="shared" si="14"/>
        <v/>
      </c>
      <c r="P29" s="7" t="str">
        <f t="shared" si="14"/>
        <v/>
      </c>
      <c r="Q29" s="7" t="str">
        <f t="shared" si="14"/>
        <v/>
      </c>
      <c r="R29" s="7" t="str">
        <f t="shared" si="14"/>
        <v/>
      </c>
      <c r="S29" s="7" t="str">
        <f t="shared" si="14"/>
        <v/>
      </c>
      <c r="T29" s="7" t="str">
        <f t="shared" si="14"/>
        <v/>
      </c>
      <c r="U29" s="7" t="str">
        <f t="shared" si="14"/>
        <v/>
      </c>
      <c r="V29" s="7" t="str">
        <f t="shared" si="14"/>
        <v/>
      </c>
      <c r="W29" s="7" t="str">
        <f t="shared" si="14"/>
        <v/>
      </c>
      <c r="X29" s="7" t="str">
        <f t="shared" si="14"/>
        <v/>
      </c>
      <c r="Y29" s="7" t="str">
        <f t="shared" si="14"/>
        <v/>
      </c>
      <c r="Z29" s="7" t="str">
        <f t="shared" si="14"/>
        <v/>
      </c>
      <c r="AA29" s="7">
        <f t="shared" si="14"/>
        <v>46.743261178766403</v>
      </c>
      <c r="AB29" s="7" t="str">
        <f t="shared" si="14"/>
        <v/>
      </c>
      <c r="AC29" s="7" t="str">
        <f t="shared" si="14"/>
        <v/>
      </c>
      <c r="AD29" s="7">
        <f t="shared" si="14"/>
        <v>47.918837914240903</v>
      </c>
      <c r="AE29" s="7" t="str">
        <f t="shared" si="14"/>
        <v/>
      </c>
      <c r="AF29" s="7">
        <f t="shared" si="14"/>
        <v>24.877655431256201</v>
      </c>
      <c r="AG29" s="7">
        <f t="shared" si="14"/>
        <v>33.0585974642064</v>
      </c>
      <c r="AH29" s="7" t="str">
        <f t="shared" si="14"/>
        <v/>
      </c>
      <c r="AI29" s="7" t="str">
        <f t="shared" si="14"/>
        <v/>
      </c>
      <c r="AJ29" s="7" t="str">
        <f t="shared" si="14"/>
        <v/>
      </c>
      <c r="AK29" s="7" t="str">
        <f t="shared" si="14"/>
        <v/>
      </c>
      <c r="AL29" s="7">
        <f t="shared" si="14"/>
        <v>122.04954121525</v>
      </c>
      <c r="AM29" s="7" t="str">
        <f t="shared" si="14"/>
        <v/>
      </c>
      <c r="AN29" s="7" t="str">
        <f t="shared" si="14"/>
        <v/>
      </c>
      <c r="AO29" s="7" t="str">
        <f t="shared" si="14"/>
        <v/>
      </c>
      <c r="AP29" s="7" t="str">
        <f t="shared" si="14"/>
        <v/>
      </c>
      <c r="AQ29" s="7" t="str">
        <f t="shared" si="14"/>
        <v/>
      </c>
      <c r="AR29">
        <v>1E-3</v>
      </c>
    </row>
    <row r="30" spans="1:44">
      <c r="F30" t="s">
        <v>426</v>
      </c>
      <c r="G30" s="7">
        <f t="shared" ref="G30:AQ30" si="15">IF(G9&gt;0,0.001*G9,"")</f>
        <v>106.043198696044</v>
      </c>
      <c r="H30" s="7">
        <f t="shared" si="15"/>
        <v>68.136525827162401</v>
      </c>
      <c r="I30" s="7">
        <f t="shared" si="15"/>
        <v>15.2715301838104</v>
      </c>
      <c r="J30" s="7">
        <f t="shared" si="15"/>
        <v>76.375920685751495</v>
      </c>
      <c r="K30" s="7">
        <f t="shared" si="15"/>
        <v>20.348355673481802</v>
      </c>
      <c r="L30" s="7">
        <f t="shared" si="15"/>
        <v>37.320740979023704</v>
      </c>
      <c r="M30" s="7">
        <f t="shared" si="15"/>
        <v>62.920187646285903</v>
      </c>
      <c r="N30" s="7">
        <f t="shared" si="15"/>
        <v>71.129504112703302</v>
      </c>
      <c r="O30" s="7">
        <f t="shared" si="15"/>
        <v>39.310311565708503</v>
      </c>
      <c r="P30" s="7">
        <f t="shared" si="15"/>
        <v>78.334836520018897</v>
      </c>
      <c r="Q30" s="7">
        <f t="shared" si="15"/>
        <v>38.4776781541632</v>
      </c>
      <c r="R30" s="7">
        <f t="shared" si="15"/>
        <v>59.866648711085205</v>
      </c>
      <c r="S30" s="7">
        <f t="shared" si="15"/>
        <v>30.821991173218901</v>
      </c>
      <c r="T30" s="7">
        <f t="shared" si="15"/>
        <v>42.566525259170703</v>
      </c>
      <c r="U30" s="7">
        <f t="shared" si="15"/>
        <v>47.321164179705498</v>
      </c>
      <c r="V30" s="7">
        <f t="shared" si="15"/>
        <v>57.429951888954001</v>
      </c>
      <c r="W30" s="7">
        <f t="shared" si="15"/>
        <v>20.275159446338201</v>
      </c>
      <c r="X30" s="7">
        <f t="shared" si="15"/>
        <v>35.667308738078098</v>
      </c>
      <c r="Y30" s="7">
        <f t="shared" si="15"/>
        <v>31.204106879401198</v>
      </c>
      <c r="Z30" s="7">
        <f t="shared" si="15"/>
        <v>237.667752520102</v>
      </c>
      <c r="AA30" s="7">
        <f t="shared" si="15"/>
        <v>71.914907156954996</v>
      </c>
      <c r="AB30" s="7">
        <f t="shared" si="15"/>
        <v>57.072939562297101</v>
      </c>
      <c r="AC30" s="7">
        <f t="shared" si="15"/>
        <v>27.354661778424301</v>
      </c>
      <c r="AD30" s="7">
        <f t="shared" si="15"/>
        <v>73.940931803874008</v>
      </c>
      <c r="AE30" s="7">
        <f t="shared" si="15"/>
        <v>25.3190614242903</v>
      </c>
      <c r="AF30" s="7">
        <f t="shared" si="15"/>
        <v>42.6653942006498</v>
      </c>
      <c r="AG30" s="7">
        <f t="shared" si="15"/>
        <v>31.938506174463402</v>
      </c>
      <c r="AH30" s="7">
        <f t="shared" si="15"/>
        <v>22.6961555955526</v>
      </c>
      <c r="AI30" s="7">
        <f t="shared" si="15"/>
        <v>44.569396743717803</v>
      </c>
      <c r="AJ30" s="7">
        <f t="shared" si="15"/>
        <v>77.516104603355799</v>
      </c>
      <c r="AK30" s="7">
        <f t="shared" si="15"/>
        <v>56.275935662917902</v>
      </c>
      <c r="AL30" s="7">
        <f t="shared" si="15"/>
        <v>61.783617822788003</v>
      </c>
      <c r="AM30" s="7">
        <f t="shared" si="15"/>
        <v>30.821991173218901</v>
      </c>
      <c r="AN30" s="7">
        <f t="shared" si="15"/>
        <v>42.566525259170703</v>
      </c>
      <c r="AO30" s="7">
        <f t="shared" si="15"/>
        <v>30.821991173218901</v>
      </c>
      <c r="AP30" s="7">
        <f t="shared" si="15"/>
        <v>42.566525259170703</v>
      </c>
      <c r="AQ30" s="7">
        <f t="shared" si="15"/>
        <v>42.566525259170703</v>
      </c>
      <c r="AR30">
        <v>1E-3</v>
      </c>
    </row>
    <row r="31" spans="1:44">
      <c r="F31" t="s">
        <v>427</v>
      </c>
      <c r="G31" s="7" t="str">
        <f t="shared" ref="G31:AQ31" si="16">IF(G10&gt;0,0.001*G10,"")</f>
        <v/>
      </c>
      <c r="H31" s="7" t="str">
        <f t="shared" si="16"/>
        <v/>
      </c>
      <c r="I31" s="7">
        <f t="shared" si="16"/>
        <v>6.6019088210346704</v>
      </c>
      <c r="J31" s="7" t="str">
        <f t="shared" si="16"/>
        <v/>
      </c>
      <c r="K31" s="7">
        <f t="shared" si="16"/>
        <v>25.260999989859801</v>
      </c>
      <c r="L31" s="7">
        <f t="shared" si="16"/>
        <v>11.199552152701202</v>
      </c>
      <c r="M31" s="7" t="str">
        <f t="shared" si="16"/>
        <v/>
      </c>
      <c r="N31" s="7">
        <f t="shared" si="16"/>
        <v>17.657511036555</v>
      </c>
      <c r="O31" s="7">
        <f t="shared" si="16"/>
        <v>5.6697277559878607</v>
      </c>
      <c r="P31" s="7">
        <f t="shared" si="16"/>
        <v>91.851086185359804</v>
      </c>
      <c r="Q31" s="7">
        <f t="shared" si="16"/>
        <v>17.076115867777297</v>
      </c>
      <c r="R31" s="7">
        <f t="shared" si="16"/>
        <v>32.664252202903</v>
      </c>
      <c r="S31" s="7">
        <f t="shared" si="16"/>
        <v>20.527077553445498</v>
      </c>
      <c r="T31" s="7">
        <f t="shared" si="16"/>
        <v>42.184469311385001</v>
      </c>
      <c r="U31" s="7">
        <f t="shared" si="16"/>
        <v>10.5305960293705</v>
      </c>
      <c r="V31" s="7">
        <f t="shared" si="16"/>
        <v>38.282574886307501</v>
      </c>
      <c r="W31" s="7">
        <f t="shared" si="16"/>
        <v>21.274865988777201</v>
      </c>
      <c r="X31" s="7">
        <f t="shared" si="16"/>
        <v>5.8481464522486002</v>
      </c>
      <c r="Y31" s="7">
        <f t="shared" si="16"/>
        <v>16.0480159162361</v>
      </c>
      <c r="Z31" s="7">
        <f t="shared" si="16"/>
        <v>156.34583609258101</v>
      </c>
      <c r="AA31" s="7">
        <f t="shared" si="16"/>
        <v>32.795361387189701</v>
      </c>
      <c r="AB31" s="7">
        <f t="shared" si="16"/>
        <v>24.874082146975098</v>
      </c>
      <c r="AC31" s="7" t="str">
        <f t="shared" si="16"/>
        <v/>
      </c>
      <c r="AD31" s="7">
        <f t="shared" si="16"/>
        <v>55.842911899726701</v>
      </c>
      <c r="AE31" s="7">
        <f t="shared" si="16"/>
        <v>13.520154801040301</v>
      </c>
      <c r="AF31" s="7">
        <f t="shared" si="16"/>
        <v>18.525489391853704</v>
      </c>
      <c r="AG31" s="7" t="str">
        <f t="shared" si="16"/>
        <v/>
      </c>
      <c r="AH31" s="7">
        <f t="shared" si="16"/>
        <v>5.3014200824072004</v>
      </c>
      <c r="AI31" s="7">
        <f t="shared" si="16"/>
        <v>7.7675132482023406</v>
      </c>
      <c r="AJ31" s="7">
        <f t="shared" si="16"/>
        <v>32.140698549811098</v>
      </c>
      <c r="AK31" s="7" t="str">
        <f t="shared" si="16"/>
        <v/>
      </c>
      <c r="AL31" s="7">
        <f t="shared" si="16"/>
        <v>48.156911536428403</v>
      </c>
      <c r="AM31" s="7">
        <f t="shared" si="16"/>
        <v>20.527077553445498</v>
      </c>
      <c r="AN31" s="7">
        <f t="shared" si="16"/>
        <v>42.184469311385001</v>
      </c>
      <c r="AO31" s="7">
        <f t="shared" si="16"/>
        <v>20.527077553445498</v>
      </c>
      <c r="AP31" s="7">
        <f t="shared" si="16"/>
        <v>42.184469311385001</v>
      </c>
      <c r="AQ31" s="7">
        <f t="shared" si="16"/>
        <v>42.184469311385001</v>
      </c>
      <c r="AR31">
        <v>1E-3</v>
      </c>
    </row>
    <row r="32" spans="1:44">
      <c r="F32" t="s">
        <v>104</v>
      </c>
      <c r="G32" s="7" t="str">
        <f t="shared" ref="G32:AQ32" si="17">IF(G11&gt;0,0.001*G11,"")</f>
        <v/>
      </c>
      <c r="H32" s="7" t="str">
        <f t="shared" si="17"/>
        <v/>
      </c>
      <c r="I32" s="7" t="str">
        <f t="shared" si="17"/>
        <v/>
      </c>
      <c r="J32" s="7">
        <f t="shared" si="17"/>
        <v>13.7096791532894</v>
      </c>
      <c r="K32" s="7" t="str">
        <f t="shared" si="17"/>
        <v/>
      </c>
      <c r="L32" s="7" t="str">
        <f t="shared" si="17"/>
        <v/>
      </c>
      <c r="M32" s="7">
        <f t="shared" si="17"/>
        <v>26.398945369338801</v>
      </c>
      <c r="N32" s="7" t="str">
        <f t="shared" si="17"/>
        <v/>
      </c>
      <c r="O32" s="7" t="str">
        <f t="shared" si="17"/>
        <v/>
      </c>
      <c r="P32" s="7" t="str">
        <f t="shared" si="17"/>
        <v/>
      </c>
      <c r="Q32" s="7" t="str">
        <f t="shared" si="17"/>
        <v/>
      </c>
      <c r="R32" s="7" t="str">
        <f t="shared" si="17"/>
        <v/>
      </c>
      <c r="S32" s="7" t="str">
        <f t="shared" si="17"/>
        <v/>
      </c>
      <c r="T32" s="7" t="str">
        <f t="shared" si="17"/>
        <v/>
      </c>
      <c r="U32" s="7" t="str">
        <f t="shared" si="17"/>
        <v/>
      </c>
      <c r="V32" s="7" t="str">
        <f t="shared" si="17"/>
        <v/>
      </c>
      <c r="W32" s="7" t="str">
        <f t="shared" si="17"/>
        <v/>
      </c>
      <c r="X32" s="7" t="str">
        <f t="shared" si="17"/>
        <v/>
      </c>
      <c r="Y32" s="7" t="str">
        <f t="shared" si="17"/>
        <v/>
      </c>
      <c r="Z32" s="7" t="str">
        <f t="shared" si="17"/>
        <v/>
      </c>
      <c r="AA32" s="7" t="str">
        <f t="shared" si="17"/>
        <v/>
      </c>
      <c r="AB32" s="7" t="str">
        <f t="shared" si="17"/>
        <v/>
      </c>
      <c r="AC32" s="7" t="str">
        <f t="shared" si="17"/>
        <v/>
      </c>
      <c r="AD32" s="7">
        <f t="shared" si="17"/>
        <v>10.654116078840099</v>
      </c>
      <c r="AE32" s="7" t="str">
        <f t="shared" si="17"/>
        <v/>
      </c>
      <c r="AF32" s="7" t="str">
        <f t="shared" si="17"/>
        <v/>
      </c>
      <c r="AG32" s="7" t="str">
        <f t="shared" si="17"/>
        <v/>
      </c>
      <c r="AH32" s="7" t="str">
        <f t="shared" si="17"/>
        <v/>
      </c>
      <c r="AI32" s="7" t="str">
        <f t="shared" si="17"/>
        <v/>
      </c>
      <c r="AJ32" s="7" t="str">
        <f t="shared" si="17"/>
        <v/>
      </c>
      <c r="AK32" s="7" t="str">
        <f t="shared" si="17"/>
        <v/>
      </c>
      <c r="AL32" s="7" t="str">
        <f t="shared" si="17"/>
        <v/>
      </c>
      <c r="AM32" s="7" t="str">
        <f t="shared" si="17"/>
        <v/>
      </c>
      <c r="AN32" s="7" t="str">
        <f t="shared" si="17"/>
        <v/>
      </c>
      <c r="AO32" s="7" t="str">
        <f t="shared" si="17"/>
        <v/>
      </c>
      <c r="AP32" s="7" t="str">
        <f t="shared" si="17"/>
        <v/>
      </c>
      <c r="AQ32" s="7" t="str">
        <f t="shared" si="17"/>
        <v/>
      </c>
      <c r="AR32">
        <v>1E-3</v>
      </c>
    </row>
    <row r="33" spans="1:44">
      <c r="F33" t="s">
        <v>105</v>
      </c>
      <c r="G33" s="7">
        <f t="shared" ref="G33:AQ33" si="18">IF(G12&gt;0,0.001*G12,"")</f>
        <v>35.614100468510898</v>
      </c>
      <c r="H33" s="7">
        <f t="shared" si="18"/>
        <v>22.067710513481803</v>
      </c>
      <c r="I33" s="7">
        <f t="shared" si="18"/>
        <v>10.033842399063101</v>
      </c>
      <c r="J33" s="7">
        <f t="shared" si="18"/>
        <v>13.880517050810901</v>
      </c>
      <c r="K33" s="7">
        <f t="shared" si="18"/>
        <v>16.622691349572001</v>
      </c>
      <c r="L33" s="7">
        <f t="shared" si="18"/>
        <v>18.591443622826102</v>
      </c>
      <c r="M33" s="7">
        <f t="shared" si="18"/>
        <v>22.085670997916299</v>
      </c>
      <c r="N33" s="7">
        <f t="shared" si="18"/>
        <v>28.0699338606072</v>
      </c>
      <c r="O33" s="7">
        <f t="shared" si="18"/>
        <v>22.754270406549303</v>
      </c>
      <c r="P33" s="7">
        <f t="shared" si="18"/>
        <v>5.2471854015496602</v>
      </c>
      <c r="Q33" s="7">
        <f t="shared" si="18"/>
        <v>16.0973231917859</v>
      </c>
      <c r="R33" s="7">
        <f t="shared" si="18"/>
        <v>19.134382646872499</v>
      </c>
      <c r="S33" s="7">
        <f t="shared" si="18"/>
        <v>21.486584748049701</v>
      </c>
      <c r="T33" s="7">
        <f t="shared" si="18"/>
        <v>33.003087063524397</v>
      </c>
      <c r="U33" s="7">
        <f t="shared" si="18"/>
        <v>24.279792931373102</v>
      </c>
      <c r="V33" s="7">
        <f t="shared" si="18"/>
        <v>50.308454844194102</v>
      </c>
      <c r="W33" s="7">
        <f t="shared" si="18"/>
        <v>17.0508823040938</v>
      </c>
      <c r="X33" s="7">
        <f t="shared" si="18"/>
        <v>22.293931022226701</v>
      </c>
      <c r="Y33" s="7">
        <f t="shared" si="18"/>
        <v>21.037093562088401</v>
      </c>
      <c r="Z33" s="7">
        <f t="shared" si="18"/>
        <v>148.15590955150898</v>
      </c>
      <c r="AA33" s="7">
        <f t="shared" si="18"/>
        <v>40.243872277319404</v>
      </c>
      <c r="AB33" s="7">
        <f t="shared" si="18"/>
        <v>29.506745368165401</v>
      </c>
      <c r="AC33" s="7">
        <f t="shared" si="18"/>
        <v>5.03151459125095</v>
      </c>
      <c r="AD33" s="7">
        <f t="shared" si="18"/>
        <v>23.376997486467697</v>
      </c>
      <c r="AE33" s="7">
        <f t="shared" si="18"/>
        <v>22.145325321043899</v>
      </c>
      <c r="AF33" s="7">
        <f t="shared" si="18"/>
        <v>10.092945370533501</v>
      </c>
      <c r="AG33" s="7">
        <f t="shared" si="18"/>
        <v>17.2548893861793</v>
      </c>
      <c r="AH33" s="7">
        <f t="shared" si="18"/>
        <v>13.435500966330101</v>
      </c>
      <c r="AI33" s="7">
        <f t="shared" si="18"/>
        <v>28.965916606556799</v>
      </c>
      <c r="AJ33" s="7">
        <f t="shared" si="18"/>
        <v>40.540523129910305</v>
      </c>
      <c r="AK33" s="7">
        <f t="shared" si="18"/>
        <v>18.320939540396601</v>
      </c>
      <c r="AL33" s="7">
        <f t="shared" si="18"/>
        <v>21.3563800671437</v>
      </c>
      <c r="AM33" s="7">
        <f t="shared" si="18"/>
        <v>21.486584748049701</v>
      </c>
      <c r="AN33" s="7">
        <f t="shared" si="18"/>
        <v>33.003087063524397</v>
      </c>
      <c r="AO33" s="7">
        <f t="shared" si="18"/>
        <v>21.486584748049701</v>
      </c>
      <c r="AP33" s="7">
        <f t="shared" si="18"/>
        <v>33.003087063524397</v>
      </c>
      <c r="AQ33" s="7">
        <f t="shared" si="18"/>
        <v>33.003087063524397</v>
      </c>
      <c r="AR33">
        <v>1E-3</v>
      </c>
    </row>
    <row r="34" spans="1:44">
      <c r="F34" t="s">
        <v>106</v>
      </c>
      <c r="G34" s="7">
        <f t="shared" ref="G34:AQ34" si="19">IF(G13&gt;0,0.001*G13,"")</f>
        <v>21.288196384263799</v>
      </c>
      <c r="H34" s="7">
        <f t="shared" si="19"/>
        <v>5.9949092065691403</v>
      </c>
      <c r="I34" s="7">
        <f t="shared" si="19"/>
        <v>10.3738011367706</v>
      </c>
      <c r="J34" s="7">
        <f t="shared" si="19"/>
        <v>9.7831353866160011</v>
      </c>
      <c r="K34" s="7">
        <f t="shared" si="19"/>
        <v>14.054175587048</v>
      </c>
      <c r="L34" s="7">
        <f t="shared" si="19"/>
        <v>11.1713473818292</v>
      </c>
      <c r="M34" s="7">
        <f t="shared" si="19"/>
        <v>14.4649606266766</v>
      </c>
      <c r="N34" s="7">
        <f t="shared" si="19"/>
        <v>17.279089044774999</v>
      </c>
      <c r="O34" s="7">
        <f t="shared" si="19"/>
        <v>15.8305235940675</v>
      </c>
      <c r="P34" s="7">
        <f t="shared" si="19"/>
        <v>0.840801522921234</v>
      </c>
      <c r="Q34" s="7">
        <f t="shared" si="19"/>
        <v>7.2490837309838296</v>
      </c>
      <c r="R34" s="7">
        <f t="shared" si="19"/>
        <v>26.374219940342197</v>
      </c>
      <c r="S34" s="7">
        <f t="shared" si="19"/>
        <v>15.109813351659801</v>
      </c>
      <c r="T34" s="7">
        <f t="shared" si="19"/>
        <v>23.753692793365001</v>
      </c>
      <c r="U34" s="7">
        <f t="shared" si="19"/>
        <v>12.8865198650668</v>
      </c>
      <c r="V34" s="7">
        <f t="shared" si="19"/>
        <v>39.423867570027006</v>
      </c>
      <c r="W34" s="7">
        <f t="shared" si="19"/>
        <v>11.584974407499599</v>
      </c>
      <c r="X34" s="7">
        <f t="shared" si="19"/>
        <v>11.550832670949699</v>
      </c>
      <c r="Y34" s="7">
        <f t="shared" si="19"/>
        <v>5.4670076083707402</v>
      </c>
      <c r="Z34" s="7">
        <f t="shared" si="19"/>
        <v>98.418932416963202</v>
      </c>
      <c r="AA34" s="7">
        <f t="shared" si="19"/>
        <v>27.754772306555502</v>
      </c>
      <c r="AB34" s="7">
        <f t="shared" si="19"/>
        <v>13.023325050350101</v>
      </c>
      <c r="AC34" s="7">
        <f t="shared" si="19"/>
        <v>11.533115073411901</v>
      </c>
      <c r="AD34" s="7">
        <f t="shared" si="19"/>
        <v>12.8854582455693</v>
      </c>
      <c r="AE34" s="7">
        <f t="shared" si="19"/>
        <v>10.130714412369</v>
      </c>
      <c r="AF34" s="7">
        <f t="shared" si="19"/>
        <v>4.3840428760374301</v>
      </c>
      <c r="AG34" s="7">
        <f t="shared" si="19"/>
        <v>11.8118496882158</v>
      </c>
      <c r="AH34" s="7">
        <f t="shared" si="19"/>
        <v>7.4305456097545006</v>
      </c>
      <c r="AI34" s="7">
        <f t="shared" si="19"/>
        <v>10.540587303090501</v>
      </c>
      <c r="AJ34" s="7">
        <f t="shared" si="19"/>
        <v>40.920709413244701</v>
      </c>
      <c r="AK34" s="7">
        <f t="shared" si="19"/>
        <v>13.346382329004001</v>
      </c>
      <c r="AL34" s="7">
        <f t="shared" si="19"/>
        <v>16.953355980639298</v>
      </c>
      <c r="AM34" s="7">
        <f t="shared" si="19"/>
        <v>15.109813351659801</v>
      </c>
      <c r="AN34" s="7">
        <f t="shared" si="19"/>
        <v>23.753692793365001</v>
      </c>
      <c r="AO34" s="7">
        <f t="shared" si="19"/>
        <v>15.109813351659801</v>
      </c>
      <c r="AP34" s="7">
        <f t="shared" si="19"/>
        <v>23.753692793365001</v>
      </c>
      <c r="AQ34" s="7">
        <f t="shared" si="19"/>
        <v>23.753692793365001</v>
      </c>
      <c r="AR34">
        <v>1E-3</v>
      </c>
    </row>
    <row r="35" spans="1:44">
      <c r="F35" t="s">
        <v>107</v>
      </c>
      <c r="G35" s="7" t="str">
        <f t="shared" ref="G35:AQ35" si="20">IF(G14&gt;0,0.001*G14,"")</f>
        <v/>
      </c>
      <c r="H35" s="7" t="str">
        <f t="shared" si="20"/>
        <v/>
      </c>
      <c r="I35" s="7" t="str">
        <f t="shared" si="20"/>
        <v/>
      </c>
      <c r="J35" s="7" t="str">
        <f t="shared" si="20"/>
        <v/>
      </c>
      <c r="K35" s="7" t="str">
        <f t="shared" si="20"/>
        <v/>
      </c>
      <c r="L35" s="7" t="str">
        <f t="shared" si="20"/>
        <v/>
      </c>
      <c r="M35" s="7">
        <f t="shared" si="20"/>
        <v>18.696217922535801</v>
      </c>
      <c r="N35" s="7">
        <f t="shared" si="20"/>
        <v>14.3865908909723</v>
      </c>
      <c r="O35" s="7" t="str">
        <f t="shared" si="20"/>
        <v/>
      </c>
      <c r="P35" s="7" t="str">
        <f t="shared" si="20"/>
        <v/>
      </c>
      <c r="Q35" s="7" t="str">
        <f t="shared" si="20"/>
        <v/>
      </c>
      <c r="R35" s="7" t="str">
        <f t="shared" si="20"/>
        <v/>
      </c>
      <c r="S35" s="7" t="str">
        <f t="shared" si="20"/>
        <v/>
      </c>
      <c r="T35" s="7" t="str">
        <f t="shared" si="20"/>
        <v/>
      </c>
      <c r="U35" s="7" t="str">
        <f t="shared" si="20"/>
        <v/>
      </c>
      <c r="V35" s="7" t="str">
        <f t="shared" si="20"/>
        <v/>
      </c>
      <c r="W35" s="7" t="str">
        <f t="shared" si="20"/>
        <v/>
      </c>
      <c r="X35" s="7" t="str">
        <f t="shared" si="20"/>
        <v/>
      </c>
      <c r="Y35" s="7" t="str">
        <f t="shared" si="20"/>
        <v/>
      </c>
      <c r="Z35" s="7" t="str">
        <f t="shared" si="20"/>
        <v/>
      </c>
      <c r="AA35" s="7">
        <f t="shared" si="20"/>
        <v>23.244303740467402</v>
      </c>
      <c r="AB35" s="7" t="str">
        <f t="shared" si="20"/>
        <v/>
      </c>
      <c r="AC35" s="7" t="str">
        <f t="shared" si="20"/>
        <v/>
      </c>
      <c r="AD35" s="7">
        <f t="shared" si="20"/>
        <v>16.066108133822802</v>
      </c>
      <c r="AE35" s="7" t="str">
        <f t="shared" si="20"/>
        <v/>
      </c>
      <c r="AF35" s="7">
        <f t="shared" si="20"/>
        <v>8.2811861014813797</v>
      </c>
      <c r="AG35" s="7">
        <f t="shared" si="20"/>
        <v>13.661108598079</v>
      </c>
      <c r="AH35" s="7" t="str">
        <f t="shared" si="20"/>
        <v/>
      </c>
      <c r="AI35" s="7" t="str">
        <f t="shared" si="20"/>
        <v/>
      </c>
      <c r="AJ35" s="7" t="str">
        <f t="shared" si="20"/>
        <v/>
      </c>
      <c r="AK35" s="7" t="str">
        <f t="shared" si="20"/>
        <v/>
      </c>
      <c r="AL35" s="7">
        <f t="shared" si="20"/>
        <v>38.0625634040018</v>
      </c>
      <c r="AM35" s="7" t="str">
        <f t="shared" si="20"/>
        <v/>
      </c>
      <c r="AN35" s="7" t="str">
        <f t="shared" si="20"/>
        <v/>
      </c>
      <c r="AO35" s="7" t="str">
        <f t="shared" si="20"/>
        <v/>
      </c>
      <c r="AP35" s="7" t="str">
        <f t="shared" si="20"/>
        <v/>
      </c>
      <c r="AQ35" s="7" t="str">
        <f t="shared" si="20"/>
        <v/>
      </c>
      <c r="AR35">
        <v>1E-3</v>
      </c>
    </row>
    <row r="36" spans="1:44">
      <c r="F36" t="s">
        <v>428</v>
      </c>
      <c r="G36" s="7">
        <f t="shared" ref="G36:AQ36" si="21">IF(G15&gt;0,0.001*G15,"")</f>
        <v>1.5659906112170501</v>
      </c>
      <c r="H36" s="7">
        <f t="shared" si="21"/>
        <v>0.53522085798034202</v>
      </c>
      <c r="I36" s="7">
        <f t="shared" si="21"/>
        <v>1.1910728367518399</v>
      </c>
      <c r="J36" s="7">
        <f t="shared" si="21"/>
        <v>1.3524993024177501</v>
      </c>
      <c r="K36" s="7">
        <f t="shared" si="21"/>
        <v>5.6488064473686501</v>
      </c>
      <c r="L36" s="7">
        <f t="shared" si="21"/>
        <v>2.1503348132472304</v>
      </c>
      <c r="M36" s="7">
        <f t="shared" si="21"/>
        <v>2.7418781467083901</v>
      </c>
      <c r="N36" s="7">
        <f t="shared" si="21"/>
        <v>1.75315116893009</v>
      </c>
      <c r="O36" s="7" t="str">
        <f t="shared" si="21"/>
        <v/>
      </c>
      <c r="P36" s="7">
        <f t="shared" si="21"/>
        <v>2.7667343908509601</v>
      </c>
      <c r="Q36" s="7">
        <f t="shared" si="21"/>
        <v>1.3416393648706</v>
      </c>
      <c r="R36" s="7">
        <f t="shared" si="21"/>
        <v>2.88422664324156</v>
      </c>
      <c r="S36" s="7">
        <f t="shared" si="21"/>
        <v>3.0595050267446799</v>
      </c>
      <c r="T36" s="7">
        <f t="shared" si="21"/>
        <v>6.7674854243124702</v>
      </c>
      <c r="U36" s="7">
        <f t="shared" si="21"/>
        <v>2.3390040540945103</v>
      </c>
      <c r="V36" s="7">
        <f t="shared" si="21"/>
        <v>13.301357437826001</v>
      </c>
      <c r="W36" s="7" t="str">
        <f t="shared" si="21"/>
        <v/>
      </c>
      <c r="X36" s="7">
        <f t="shared" si="21"/>
        <v>4.7235230506383292</v>
      </c>
      <c r="Y36" s="7">
        <f t="shared" si="21"/>
        <v>1.64368201541536</v>
      </c>
      <c r="Z36" s="7">
        <f t="shared" si="21"/>
        <v>4.8530789123324807</v>
      </c>
      <c r="AA36" s="7">
        <f t="shared" si="21"/>
        <v>2.2186425099624598</v>
      </c>
      <c r="AB36" s="7" t="str">
        <f t="shared" si="21"/>
        <v/>
      </c>
      <c r="AC36" s="7">
        <f t="shared" si="21"/>
        <v>3.94451367887772</v>
      </c>
      <c r="AD36" s="7">
        <f t="shared" si="21"/>
        <v>1.4421043952988</v>
      </c>
      <c r="AE36" s="7">
        <f t="shared" si="21"/>
        <v>2.2901493667359802</v>
      </c>
      <c r="AF36" s="7">
        <f t="shared" si="21"/>
        <v>1.0083866953562901</v>
      </c>
      <c r="AG36" s="7">
        <f t="shared" si="21"/>
        <v>2.8941498150512399</v>
      </c>
      <c r="AH36" s="7">
        <f t="shared" si="21"/>
        <v>1.07487178866765</v>
      </c>
      <c r="AI36" s="7">
        <f t="shared" si="21"/>
        <v>1.2266647323567599</v>
      </c>
      <c r="AJ36" s="7">
        <f t="shared" si="21"/>
        <v>3.1772114825955802</v>
      </c>
      <c r="AK36" s="7">
        <f t="shared" si="21"/>
        <v>1.7340622981087099</v>
      </c>
      <c r="AL36" s="7">
        <f t="shared" si="21"/>
        <v>3.58163121318765</v>
      </c>
      <c r="AM36" s="7">
        <f t="shared" si="21"/>
        <v>3.0595050267446799</v>
      </c>
      <c r="AN36" s="7">
        <f t="shared" si="21"/>
        <v>6.7674854243124702</v>
      </c>
      <c r="AO36" s="7">
        <f t="shared" si="21"/>
        <v>3.0595050267446799</v>
      </c>
      <c r="AP36" s="7">
        <f t="shared" si="21"/>
        <v>6.7674854243124702</v>
      </c>
      <c r="AQ36" s="7">
        <f t="shared" si="21"/>
        <v>6.7674854243124702</v>
      </c>
      <c r="AR36">
        <v>1E-3</v>
      </c>
    </row>
    <row r="37" spans="1:44">
      <c r="F37" t="s">
        <v>429</v>
      </c>
      <c r="G37" s="7">
        <f t="shared" ref="G37:AQ37" si="22">IF(G16&gt;0,0.001*G16,"")</f>
        <v>3.2445654120714198</v>
      </c>
      <c r="H37" s="7">
        <f t="shared" si="22"/>
        <v>4.4298610833747603</v>
      </c>
      <c r="I37" s="7">
        <f t="shared" si="22"/>
        <v>3.1484170140394299</v>
      </c>
      <c r="J37" s="7">
        <f t="shared" si="22"/>
        <v>3.0052331033668702</v>
      </c>
      <c r="K37" s="7">
        <f t="shared" si="22"/>
        <v>5.3900111987146806</v>
      </c>
      <c r="L37" s="7">
        <f t="shared" si="22"/>
        <v>4.0744282992761098</v>
      </c>
      <c r="M37" s="7">
        <f t="shared" si="22"/>
        <v>3.0055854179905599</v>
      </c>
      <c r="N37" s="7">
        <f t="shared" si="22"/>
        <v>3.7974360516926402</v>
      </c>
      <c r="O37" s="7">
        <f t="shared" si="22"/>
        <v>4.7671192412664309</v>
      </c>
      <c r="P37" s="7">
        <f t="shared" si="22"/>
        <v>5.9261677442778904</v>
      </c>
      <c r="Q37" s="7">
        <f t="shared" si="22"/>
        <v>2.8686141582779903</v>
      </c>
      <c r="R37" s="7">
        <f t="shared" si="22"/>
        <v>7.7853274956903</v>
      </c>
      <c r="S37" s="7">
        <f t="shared" si="22"/>
        <v>7.8760562666369296</v>
      </c>
      <c r="T37" s="7">
        <f t="shared" si="22"/>
        <v>7.6462312480550301</v>
      </c>
      <c r="U37" s="7">
        <f t="shared" si="22"/>
        <v>4.6885261033932704</v>
      </c>
      <c r="V37" s="7">
        <f t="shared" si="22"/>
        <v>18.374716862843901</v>
      </c>
      <c r="W37" s="7">
        <f t="shared" si="22"/>
        <v>2.15696790636897</v>
      </c>
      <c r="X37" s="7">
        <f t="shared" si="22"/>
        <v>5.3003964737016709</v>
      </c>
      <c r="Y37" s="7">
        <f t="shared" si="22"/>
        <v>2.9819981741155499</v>
      </c>
      <c r="Z37" s="7">
        <f t="shared" si="22"/>
        <v>15.940529538618302</v>
      </c>
      <c r="AA37" s="7">
        <f t="shared" si="22"/>
        <v>3.1093269375706902</v>
      </c>
      <c r="AB37" s="7">
        <f t="shared" si="22"/>
        <v>2.4954061911657601</v>
      </c>
      <c r="AC37" s="7">
        <f t="shared" si="22"/>
        <v>4.0454531509860203</v>
      </c>
      <c r="AD37" s="7">
        <f t="shared" si="22"/>
        <v>2.6064476377705703</v>
      </c>
      <c r="AE37" s="7">
        <f t="shared" si="22"/>
        <v>4.6545641281049006</v>
      </c>
      <c r="AF37" s="7">
        <f t="shared" si="22"/>
        <v>2.1108678970240597</v>
      </c>
      <c r="AG37" s="7">
        <f t="shared" si="22"/>
        <v>5.0012979015064003</v>
      </c>
      <c r="AH37" s="7">
        <f t="shared" si="22"/>
        <v>2.3494097086909402</v>
      </c>
      <c r="AI37" s="7">
        <f t="shared" si="22"/>
        <v>2.7978689634781198</v>
      </c>
      <c r="AJ37" s="7">
        <f t="shared" si="22"/>
        <v>3.9710831115954703</v>
      </c>
      <c r="AK37" s="7">
        <f t="shared" si="22"/>
        <v>3.1108676086348703</v>
      </c>
      <c r="AL37" s="7">
        <f t="shared" si="22"/>
        <v>6.1446707545172501</v>
      </c>
      <c r="AM37" s="7">
        <f t="shared" si="22"/>
        <v>7.8760562666369296</v>
      </c>
      <c r="AN37" s="7">
        <f t="shared" si="22"/>
        <v>7.6462312480550301</v>
      </c>
      <c r="AO37" s="7">
        <f t="shared" si="22"/>
        <v>7.8760562666369296</v>
      </c>
      <c r="AP37" s="7">
        <f t="shared" si="22"/>
        <v>7.6462312480550301</v>
      </c>
      <c r="AQ37" s="7">
        <f t="shared" si="22"/>
        <v>7.6462312480550301</v>
      </c>
      <c r="AR37">
        <v>1E-3</v>
      </c>
    </row>
    <row r="38" spans="1:44">
      <c r="E38" t="s">
        <v>126</v>
      </c>
      <c r="F38" t="s">
        <v>430</v>
      </c>
      <c r="G38" s="7" t="str">
        <f t="shared" ref="G38:AQ38" si="23">IF(G17&gt;0,0.001*G17,"")</f>
        <v/>
      </c>
      <c r="H38" s="7" t="str">
        <f t="shared" si="23"/>
        <v/>
      </c>
      <c r="I38" s="7" t="str">
        <f t="shared" si="23"/>
        <v/>
      </c>
      <c r="J38" s="7">
        <f t="shared" si="23"/>
        <v>16.162463357678</v>
      </c>
      <c r="K38" s="7" t="str">
        <f t="shared" si="23"/>
        <v/>
      </c>
      <c r="L38" s="7" t="str">
        <f t="shared" si="23"/>
        <v/>
      </c>
      <c r="M38" s="7">
        <f t="shared" si="23"/>
        <v>29.982637785020298</v>
      </c>
      <c r="N38" s="7" t="str">
        <f t="shared" si="23"/>
        <v/>
      </c>
      <c r="O38" s="7" t="str">
        <f t="shared" si="23"/>
        <v/>
      </c>
      <c r="P38" s="7" t="str">
        <f t="shared" si="23"/>
        <v/>
      </c>
      <c r="Q38" s="7" t="str">
        <f t="shared" si="23"/>
        <v/>
      </c>
      <c r="R38" s="7" t="str">
        <f t="shared" si="23"/>
        <v/>
      </c>
      <c r="S38" s="7" t="str">
        <f t="shared" si="23"/>
        <v/>
      </c>
      <c r="T38" s="7" t="str">
        <f t="shared" si="23"/>
        <v/>
      </c>
      <c r="U38" s="7" t="str">
        <f t="shared" si="23"/>
        <v/>
      </c>
      <c r="V38" s="7" t="str">
        <f t="shared" si="23"/>
        <v/>
      </c>
      <c r="W38" s="7" t="str">
        <f t="shared" si="23"/>
        <v/>
      </c>
      <c r="X38" s="7">
        <f t="shared" si="23"/>
        <v>13.3396646843453</v>
      </c>
      <c r="Y38" s="7" t="str">
        <f t="shared" si="23"/>
        <v/>
      </c>
      <c r="Z38" s="7" t="str">
        <f t="shared" si="23"/>
        <v/>
      </c>
      <c r="AA38" s="7" t="str">
        <f t="shared" si="23"/>
        <v/>
      </c>
      <c r="AB38" s="7" t="str">
        <f t="shared" si="23"/>
        <v/>
      </c>
      <c r="AC38" s="7" t="str">
        <f t="shared" si="23"/>
        <v/>
      </c>
      <c r="AD38" s="7">
        <f t="shared" si="23"/>
        <v>7.0518122454332994</v>
      </c>
      <c r="AE38" s="7" t="str">
        <f t="shared" si="23"/>
        <v/>
      </c>
      <c r="AF38" s="7" t="str">
        <f t="shared" si="23"/>
        <v/>
      </c>
      <c r="AG38" s="7" t="str">
        <f t="shared" si="23"/>
        <v/>
      </c>
      <c r="AH38" s="7" t="str">
        <f t="shared" si="23"/>
        <v/>
      </c>
      <c r="AI38" s="7">
        <f t="shared" si="23"/>
        <v>5.3162156379436505</v>
      </c>
      <c r="AJ38" s="7" t="str">
        <f t="shared" si="23"/>
        <v/>
      </c>
      <c r="AK38" s="7" t="str">
        <f t="shared" si="23"/>
        <v/>
      </c>
      <c r="AL38" s="7" t="str">
        <f t="shared" si="23"/>
        <v/>
      </c>
      <c r="AM38" s="7" t="str">
        <f t="shared" si="23"/>
        <v/>
      </c>
      <c r="AN38" s="7" t="str">
        <f t="shared" si="23"/>
        <v/>
      </c>
      <c r="AO38" s="7" t="str">
        <f t="shared" si="23"/>
        <v/>
      </c>
      <c r="AP38" s="7">
        <f t="shared" si="23"/>
        <v>13.3396646843453</v>
      </c>
      <c r="AQ38" s="7" t="str">
        <f t="shared" si="23"/>
        <v/>
      </c>
      <c r="AR38">
        <v>1E-3</v>
      </c>
    </row>
    <row r="39" spans="1:44">
      <c r="E39" t="s">
        <v>126</v>
      </c>
      <c r="F39" t="s">
        <v>431</v>
      </c>
      <c r="G39" s="7">
        <f t="shared" ref="G39:AQ39" si="24">IF(G18&gt;0,0.001*G18,"")</f>
        <v>26.935113285554699</v>
      </c>
      <c r="H39" s="7">
        <f t="shared" si="24"/>
        <v>22.601092287809401</v>
      </c>
      <c r="I39" s="7">
        <f t="shared" si="24"/>
        <v>11.369438051411301</v>
      </c>
      <c r="J39" s="7">
        <f t="shared" si="24"/>
        <v>17.895202275631402</v>
      </c>
      <c r="K39" s="7">
        <f t="shared" si="24"/>
        <v>16.177686199810999</v>
      </c>
      <c r="L39" s="7">
        <f t="shared" si="24"/>
        <v>18.744354301023201</v>
      </c>
      <c r="M39" s="7">
        <f t="shared" si="24"/>
        <v>24.329536902708501</v>
      </c>
      <c r="N39" s="7">
        <f t="shared" si="24"/>
        <v>30.3933017032771</v>
      </c>
      <c r="O39" s="7">
        <f t="shared" si="24"/>
        <v>21.318725093362399</v>
      </c>
      <c r="P39" s="7">
        <f t="shared" si="24"/>
        <v>17.5098409756961</v>
      </c>
      <c r="Q39" s="7">
        <f t="shared" si="24"/>
        <v>23.8077227876101</v>
      </c>
      <c r="R39" s="7">
        <f t="shared" si="24"/>
        <v>18.009538017174801</v>
      </c>
      <c r="S39" s="7">
        <f t="shared" si="24"/>
        <v>19.153663161540099</v>
      </c>
      <c r="T39" s="7">
        <f t="shared" si="24"/>
        <v>19.2346270863233</v>
      </c>
      <c r="U39" s="7">
        <f t="shared" si="24"/>
        <v>24.209612485289501</v>
      </c>
      <c r="V39" s="7">
        <f t="shared" si="24"/>
        <v>22.259134681603701</v>
      </c>
      <c r="W39" s="7">
        <f t="shared" si="24"/>
        <v>17.362337535721998</v>
      </c>
      <c r="X39" s="7">
        <f t="shared" si="24"/>
        <v>15.9659848306506</v>
      </c>
      <c r="Y39" s="7">
        <f t="shared" si="24"/>
        <v>6.4845764273473794</v>
      </c>
      <c r="Z39" s="7">
        <f t="shared" si="24"/>
        <v>69.246710146907802</v>
      </c>
      <c r="AA39" s="7">
        <f t="shared" si="24"/>
        <v>23.272484690386101</v>
      </c>
      <c r="AB39" s="7">
        <f t="shared" si="24"/>
        <v>27.729943243773199</v>
      </c>
      <c r="AC39" s="7">
        <f t="shared" si="24"/>
        <v>3.5371432781273704</v>
      </c>
      <c r="AD39" s="7">
        <f t="shared" si="24"/>
        <v>32.985694365773504</v>
      </c>
      <c r="AE39" s="7">
        <f t="shared" si="24"/>
        <v>23.490223375191</v>
      </c>
      <c r="AF39" s="7">
        <f t="shared" si="24"/>
        <v>13.772150308139601</v>
      </c>
      <c r="AG39" s="7">
        <f t="shared" si="24"/>
        <v>19.518597733511001</v>
      </c>
      <c r="AH39" s="7">
        <f t="shared" si="24"/>
        <v>9.4844933396560993</v>
      </c>
      <c r="AI39" s="7">
        <f t="shared" si="24"/>
        <v>36.888599718788498</v>
      </c>
      <c r="AJ39" s="7">
        <f t="shared" si="24"/>
        <v>24.510653213864199</v>
      </c>
      <c r="AK39" s="7">
        <f t="shared" si="24"/>
        <v>11.894086301474101</v>
      </c>
      <c r="AL39" s="7">
        <f t="shared" si="24"/>
        <v>17.278722561038002</v>
      </c>
      <c r="AM39" s="7">
        <f t="shared" si="24"/>
        <v>19.153663161540099</v>
      </c>
      <c r="AN39" s="7">
        <f t="shared" si="24"/>
        <v>19.2346270863233</v>
      </c>
      <c r="AO39" s="7">
        <f t="shared" si="24"/>
        <v>19.153663161540099</v>
      </c>
      <c r="AP39" s="7">
        <f t="shared" si="24"/>
        <v>19.2346270863233</v>
      </c>
      <c r="AQ39" s="7">
        <f t="shared" si="24"/>
        <v>19.2346270863233</v>
      </c>
      <c r="AR39">
        <v>1E-3</v>
      </c>
    </row>
    <row r="40" spans="1:44">
      <c r="E40" t="s">
        <v>126</v>
      </c>
      <c r="F40" t="s">
        <v>432</v>
      </c>
      <c r="G40" s="7" t="str">
        <f t="shared" ref="G40:AQ40" si="25">IF(G19&gt;0,0.001*G19,"")</f>
        <v/>
      </c>
      <c r="H40" s="7" t="str">
        <f t="shared" si="25"/>
        <v/>
      </c>
      <c r="I40" s="7" t="str">
        <f t="shared" si="25"/>
        <v/>
      </c>
      <c r="J40" s="7">
        <f t="shared" si="25"/>
        <v>11.1287490234375</v>
      </c>
      <c r="K40" s="7" t="str">
        <f t="shared" si="25"/>
        <v/>
      </c>
      <c r="L40" s="7" t="str">
        <f t="shared" si="25"/>
        <v/>
      </c>
      <c r="M40" s="7" t="str">
        <f t="shared" si="25"/>
        <v/>
      </c>
      <c r="N40" s="7" t="str">
        <f t="shared" si="25"/>
        <v/>
      </c>
      <c r="O40" s="7" t="str">
        <f t="shared" si="25"/>
        <v/>
      </c>
      <c r="P40" s="7" t="str">
        <f t="shared" si="25"/>
        <v/>
      </c>
      <c r="Q40" s="7" t="str">
        <f t="shared" si="25"/>
        <v/>
      </c>
      <c r="R40" s="7" t="str">
        <f t="shared" si="25"/>
        <v/>
      </c>
      <c r="S40" s="7" t="str">
        <f t="shared" si="25"/>
        <v/>
      </c>
      <c r="T40" s="7" t="str">
        <f t="shared" si="25"/>
        <v/>
      </c>
      <c r="U40" s="7" t="str">
        <f t="shared" si="25"/>
        <v/>
      </c>
      <c r="V40" s="7" t="str">
        <f t="shared" si="25"/>
        <v/>
      </c>
      <c r="W40" s="7" t="str">
        <f t="shared" si="25"/>
        <v/>
      </c>
      <c r="X40" s="7" t="str">
        <f t="shared" si="25"/>
        <v/>
      </c>
      <c r="Y40" s="7" t="str">
        <f t="shared" si="25"/>
        <v/>
      </c>
      <c r="Z40" s="7" t="str">
        <f t="shared" si="25"/>
        <v/>
      </c>
      <c r="AA40" s="7" t="str">
        <f t="shared" si="25"/>
        <v/>
      </c>
      <c r="AB40" s="7" t="str">
        <f t="shared" si="25"/>
        <v/>
      </c>
      <c r="AC40" s="7" t="str">
        <f t="shared" si="25"/>
        <v/>
      </c>
      <c r="AD40" s="7" t="str">
        <f t="shared" si="25"/>
        <v/>
      </c>
      <c r="AE40" s="7" t="str">
        <f t="shared" si="25"/>
        <v/>
      </c>
      <c r="AF40" s="7" t="str">
        <f t="shared" si="25"/>
        <v/>
      </c>
      <c r="AG40" s="7" t="str">
        <f t="shared" si="25"/>
        <v/>
      </c>
      <c r="AH40" s="7" t="str">
        <f t="shared" si="25"/>
        <v/>
      </c>
      <c r="AI40" s="7">
        <f t="shared" si="25"/>
        <v>16.109455173055999</v>
      </c>
      <c r="AJ40" s="7" t="str">
        <f t="shared" si="25"/>
        <v/>
      </c>
      <c r="AK40" s="7" t="str">
        <f t="shared" si="25"/>
        <v/>
      </c>
      <c r="AL40" s="7" t="str">
        <f t="shared" si="25"/>
        <v/>
      </c>
      <c r="AM40" s="7" t="str">
        <f t="shared" si="25"/>
        <v/>
      </c>
      <c r="AN40" s="7" t="str">
        <f t="shared" si="25"/>
        <v/>
      </c>
      <c r="AO40" s="7" t="str">
        <f t="shared" si="25"/>
        <v/>
      </c>
      <c r="AP40" s="7" t="str">
        <f t="shared" si="25"/>
        <v/>
      </c>
      <c r="AQ40" s="7" t="str">
        <f t="shared" si="25"/>
        <v/>
      </c>
      <c r="AR40">
        <v>1E-3</v>
      </c>
    </row>
    <row r="41" spans="1:44">
      <c r="E41" t="s">
        <v>126</v>
      </c>
      <c r="F41" t="s">
        <v>433</v>
      </c>
      <c r="G41" s="7">
        <f t="shared" ref="G41:AQ41" si="26">IF(G20&gt;0,0.001*G20,"")</f>
        <v>14.1269146689456</v>
      </c>
      <c r="H41" s="7">
        <f t="shared" si="26"/>
        <v>10.034940904867501</v>
      </c>
      <c r="I41" s="7">
        <f t="shared" si="26"/>
        <v>5.6720354343463999</v>
      </c>
      <c r="J41" s="7">
        <f t="shared" si="26"/>
        <v>13.082183958246</v>
      </c>
      <c r="K41" s="7">
        <f t="shared" si="26"/>
        <v>13.0666934184128</v>
      </c>
      <c r="L41" s="7">
        <f t="shared" si="26"/>
        <v>8.8533402217830606</v>
      </c>
      <c r="M41" s="7">
        <f t="shared" si="26"/>
        <v>10.259864935822</v>
      </c>
      <c r="N41" s="7">
        <f t="shared" si="26"/>
        <v>15.1056984673952</v>
      </c>
      <c r="O41" s="7">
        <f t="shared" si="26"/>
        <v>14.914876940186399</v>
      </c>
      <c r="P41" s="7">
        <f t="shared" si="26"/>
        <v>7.8766944416971603</v>
      </c>
      <c r="Q41" s="7">
        <f t="shared" si="26"/>
        <v>10.580950840856501</v>
      </c>
      <c r="R41" s="7">
        <f t="shared" si="26"/>
        <v>10.674514658798801</v>
      </c>
      <c r="S41" s="7">
        <f t="shared" si="26"/>
        <v>7.6714588173610405</v>
      </c>
      <c r="T41" s="7">
        <f t="shared" si="26"/>
        <v>11.5757115021723</v>
      </c>
      <c r="U41" s="7">
        <f t="shared" si="26"/>
        <v>10.157358552117302</v>
      </c>
      <c r="V41" s="7">
        <f t="shared" si="26"/>
        <v>18.208626838918498</v>
      </c>
      <c r="W41" s="7">
        <f t="shared" si="26"/>
        <v>13.2256682061217</v>
      </c>
      <c r="X41" s="7">
        <f t="shared" si="26"/>
        <v>7.5385204460760598</v>
      </c>
      <c r="Y41" s="7">
        <f t="shared" si="26"/>
        <v>4.0466783969177804</v>
      </c>
      <c r="Z41" s="7">
        <f t="shared" si="26"/>
        <v>44.129198900976398</v>
      </c>
      <c r="AA41" s="7">
        <f t="shared" si="26"/>
        <v>13.8178911471955</v>
      </c>
      <c r="AB41" s="7">
        <f t="shared" si="26"/>
        <v>9.3508596601681102</v>
      </c>
      <c r="AC41" s="7">
        <f t="shared" si="26"/>
        <v>8.0175261573622709</v>
      </c>
      <c r="AD41" s="7">
        <f t="shared" si="26"/>
        <v>10.619133131245301</v>
      </c>
      <c r="AE41" s="7">
        <f t="shared" si="26"/>
        <v>10.004437035433201</v>
      </c>
      <c r="AF41" s="7">
        <f t="shared" si="26"/>
        <v>6.0677405368564097</v>
      </c>
      <c r="AG41" s="7">
        <f t="shared" si="26"/>
        <v>10.1321299356078</v>
      </c>
      <c r="AH41" s="7">
        <f t="shared" si="26"/>
        <v>5.4618169667103205</v>
      </c>
      <c r="AI41" s="7">
        <f t="shared" si="26"/>
        <v>12.7658634529216</v>
      </c>
      <c r="AJ41" s="7">
        <f t="shared" si="26"/>
        <v>13.893838128411</v>
      </c>
      <c r="AK41" s="7">
        <f t="shared" si="26"/>
        <v>8.7356898569668786</v>
      </c>
      <c r="AL41" s="7">
        <f t="shared" si="26"/>
        <v>13.5343947074123</v>
      </c>
      <c r="AM41" s="7">
        <f t="shared" si="26"/>
        <v>7.6714588173610405</v>
      </c>
      <c r="AN41" s="7">
        <f t="shared" si="26"/>
        <v>11.5757115021723</v>
      </c>
      <c r="AO41" s="7">
        <f t="shared" si="26"/>
        <v>7.6714588173610405</v>
      </c>
      <c r="AP41" s="7">
        <f t="shared" si="26"/>
        <v>11.5757115021723</v>
      </c>
      <c r="AQ41" s="7">
        <f t="shared" si="26"/>
        <v>11.5757115021723</v>
      </c>
      <c r="AR41">
        <v>1E-3</v>
      </c>
    </row>
    <row r="42" spans="1:44">
      <c r="E42" t="s">
        <v>126</v>
      </c>
      <c r="F42" t="s">
        <v>434</v>
      </c>
      <c r="G42" s="7" t="str">
        <f t="shared" ref="G42:AQ42" si="27">IF(G21&gt;0,0.001*G21,"")</f>
        <v/>
      </c>
      <c r="H42" s="7">
        <f t="shared" si="27"/>
        <v>24.166967764378299</v>
      </c>
      <c r="I42" s="7">
        <f t="shared" si="27"/>
        <v>57.102302742215898</v>
      </c>
      <c r="J42" s="7" t="str">
        <f t="shared" si="27"/>
        <v/>
      </c>
      <c r="K42" s="7" t="str">
        <f t="shared" si="27"/>
        <v/>
      </c>
      <c r="L42" s="7" t="str">
        <f t="shared" si="27"/>
        <v/>
      </c>
      <c r="M42" s="7">
        <f t="shared" si="27"/>
        <v>21.540759933313399</v>
      </c>
      <c r="N42" s="7">
        <f t="shared" si="27"/>
        <v>22.464958070027201</v>
      </c>
      <c r="O42" s="7" t="str">
        <f t="shared" si="27"/>
        <v/>
      </c>
      <c r="P42" s="7" t="str">
        <f t="shared" si="27"/>
        <v/>
      </c>
      <c r="Q42" s="7" t="str">
        <f t="shared" si="27"/>
        <v/>
      </c>
      <c r="R42" s="7">
        <f t="shared" si="27"/>
        <v>9.5252790711750297</v>
      </c>
      <c r="S42" s="7">
        <f t="shared" si="27"/>
        <v>106.59069000559499</v>
      </c>
      <c r="T42" s="7">
        <f t="shared" si="27"/>
        <v>24.028221553653701</v>
      </c>
      <c r="U42" s="7">
        <f t="shared" si="27"/>
        <v>100.03677336167999</v>
      </c>
      <c r="V42" s="7">
        <f t="shared" si="27"/>
        <v>54.571697970477103</v>
      </c>
      <c r="W42" s="7" t="str">
        <f t="shared" si="27"/>
        <v/>
      </c>
      <c r="X42" s="7">
        <f t="shared" si="27"/>
        <v>9.4454241660987694</v>
      </c>
      <c r="Y42" s="7" t="str">
        <f t="shared" si="27"/>
        <v/>
      </c>
      <c r="Z42" s="7" t="str">
        <f t="shared" si="27"/>
        <v/>
      </c>
      <c r="AA42" s="7">
        <f t="shared" si="27"/>
        <v>23.205275464409599</v>
      </c>
      <c r="AB42" s="7" t="str">
        <f t="shared" si="27"/>
        <v/>
      </c>
      <c r="AC42" s="7" t="str">
        <f t="shared" si="27"/>
        <v/>
      </c>
      <c r="AD42" s="7">
        <f t="shared" si="27"/>
        <v>19.423385823243503</v>
      </c>
      <c r="AE42" s="7" t="str">
        <f t="shared" si="27"/>
        <v/>
      </c>
      <c r="AF42" s="7">
        <f t="shared" si="27"/>
        <v>10.713179098807501</v>
      </c>
      <c r="AG42" s="7">
        <f t="shared" si="27"/>
        <v>11.994288973056001</v>
      </c>
      <c r="AH42" s="7">
        <f t="shared" si="27"/>
        <v>1.3607088946656101</v>
      </c>
      <c r="AI42" s="7" t="str">
        <f t="shared" si="27"/>
        <v/>
      </c>
      <c r="AJ42" s="7" t="str">
        <f t="shared" si="27"/>
        <v/>
      </c>
      <c r="AK42" s="7">
        <f t="shared" si="27"/>
        <v>9.1716886648065294</v>
      </c>
      <c r="AL42" s="7">
        <f t="shared" si="27"/>
        <v>34.073741356445005</v>
      </c>
      <c r="AM42" s="7">
        <f t="shared" si="27"/>
        <v>106.59069000559499</v>
      </c>
      <c r="AN42" s="7">
        <f t="shared" si="27"/>
        <v>24.028221553653701</v>
      </c>
      <c r="AO42" s="7">
        <f t="shared" si="27"/>
        <v>106.59069000559499</v>
      </c>
      <c r="AP42" s="7">
        <f t="shared" si="27"/>
        <v>24.028221553653701</v>
      </c>
      <c r="AQ42" s="7">
        <f t="shared" si="27"/>
        <v>24.028221553653701</v>
      </c>
      <c r="AR42">
        <v>1E-3</v>
      </c>
    </row>
    <row r="43" spans="1:44">
      <c r="E43" t="s">
        <v>126</v>
      </c>
      <c r="F43" t="s">
        <v>435</v>
      </c>
      <c r="G43" s="7" t="str">
        <f t="shared" ref="G43:AQ43" si="28">IF(G22&gt;0,0.001*G22,"")</f>
        <v/>
      </c>
      <c r="H43" s="7" t="str">
        <f t="shared" si="28"/>
        <v/>
      </c>
      <c r="I43" s="7" t="str">
        <f t="shared" si="28"/>
        <v/>
      </c>
      <c r="J43" s="7" t="str">
        <f t="shared" si="28"/>
        <v/>
      </c>
      <c r="K43" s="7" t="str">
        <f t="shared" si="28"/>
        <v/>
      </c>
      <c r="L43" s="7">
        <f t="shared" si="28"/>
        <v>12.287115588312099</v>
      </c>
      <c r="M43" s="7" t="str">
        <f t="shared" si="28"/>
        <v/>
      </c>
      <c r="N43" s="7">
        <f t="shared" si="28"/>
        <v>8.7408363151287993</v>
      </c>
      <c r="O43" s="7" t="str">
        <f t="shared" si="28"/>
        <v/>
      </c>
      <c r="P43" s="7" t="str">
        <f t="shared" si="28"/>
        <v/>
      </c>
      <c r="Q43" s="7" t="str">
        <f t="shared" si="28"/>
        <v/>
      </c>
      <c r="R43" s="7" t="str">
        <f t="shared" si="28"/>
        <v/>
      </c>
      <c r="S43" s="7" t="str">
        <f t="shared" si="28"/>
        <v/>
      </c>
      <c r="T43" s="7" t="str">
        <f t="shared" si="28"/>
        <v/>
      </c>
      <c r="U43" s="7" t="str">
        <f t="shared" si="28"/>
        <v/>
      </c>
      <c r="V43" s="7" t="str">
        <f t="shared" si="28"/>
        <v/>
      </c>
      <c r="W43" s="7">
        <f t="shared" si="28"/>
        <v>12.6557353458197</v>
      </c>
      <c r="X43" s="7" t="str">
        <f t="shared" si="28"/>
        <v/>
      </c>
      <c r="Y43" s="7" t="str">
        <f t="shared" si="28"/>
        <v/>
      </c>
      <c r="Z43" s="7" t="str">
        <f t="shared" si="28"/>
        <v/>
      </c>
      <c r="AA43" s="7" t="str">
        <f t="shared" si="28"/>
        <v/>
      </c>
      <c r="AB43" s="7" t="str">
        <f t="shared" si="28"/>
        <v/>
      </c>
      <c r="AC43" s="7" t="str">
        <f t="shared" si="28"/>
        <v/>
      </c>
      <c r="AD43" s="7">
        <f t="shared" si="28"/>
        <v>13.2016920675814</v>
      </c>
      <c r="AE43" s="7" t="str">
        <f t="shared" si="28"/>
        <v/>
      </c>
      <c r="AF43" s="7">
        <f t="shared" si="28"/>
        <v>9.1143302357624112</v>
      </c>
      <c r="AG43" s="7">
        <f t="shared" si="28"/>
        <v>14.445779910634599</v>
      </c>
      <c r="AH43" s="7" t="str">
        <f t="shared" si="28"/>
        <v/>
      </c>
      <c r="AI43" s="7">
        <f t="shared" si="28"/>
        <v>13.5144395505868</v>
      </c>
      <c r="AJ43" s="7" t="str">
        <f t="shared" si="28"/>
        <v/>
      </c>
      <c r="AK43" s="7" t="str">
        <f t="shared" si="28"/>
        <v/>
      </c>
      <c r="AL43" s="7">
        <f t="shared" si="28"/>
        <v>10.261746492031801</v>
      </c>
      <c r="AM43" s="7" t="str">
        <f t="shared" si="28"/>
        <v/>
      </c>
      <c r="AN43" s="7" t="str">
        <f t="shared" si="28"/>
        <v/>
      </c>
      <c r="AO43" s="7" t="str">
        <f t="shared" si="28"/>
        <v/>
      </c>
      <c r="AP43" s="7" t="str">
        <f t="shared" si="28"/>
        <v/>
      </c>
      <c r="AQ43" s="7" t="str">
        <f t="shared" si="28"/>
        <v/>
      </c>
      <c r="AR43">
        <v>1E-3</v>
      </c>
    </row>
    <row r="45" spans="1:44">
      <c r="G45" s="9" t="s">
        <v>1</v>
      </c>
      <c r="H45" s="9" t="s">
        <v>2</v>
      </c>
      <c r="I45" s="9" t="s">
        <v>3</v>
      </c>
      <c r="J45" s="9" t="s">
        <v>4</v>
      </c>
      <c r="K45" s="9" t="s">
        <v>5</v>
      </c>
      <c r="L45" s="9" t="s">
        <v>6</v>
      </c>
      <c r="M45" s="9" t="s">
        <v>7</v>
      </c>
      <c r="N45" s="9" t="s">
        <v>8</v>
      </c>
      <c r="O45" s="9" t="s">
        <v>9</v>
      </c>
      <c r="P45" s="9" t="s">
        <v>10</v>
      </c>
      <c r="Q45" s="9" t="s">
        <v>11</v>
      </c>
      <c r="R45" s="9" t="s">
        <v>12</v>
      </c>
      <c r="S45" s="9" t="s">
        <v>110</v>
      </c>
      <c r="T45" s="9" t="s">
        <v>13</v>
      </c>
      <c r="U45" s="9" t="s">
        <v>14</v>
      </c>
      <c r="V45" s="9" t="s">
        <v>15</v>
      </c>
      <c r="W45" s="9" t="s">
        <v>16</v>
      </c>
      <c r="X45" s="9" t="s">
        <v>17</v>
      </c>
      <c r="Y45" s="9" t="s">
        <v>18</v>
      </c>
      <c r="Z45" s="9" t="s">
        <v>19</v>
      </c>
      <c r="AA45" s="9" t="s">
        <v>20</v>
      </c>
      <c r="AB45" s="9" t="s">
        <v>21</v>
      </c>
      <c r="AC45" s="9" t="s">
        <v>22</v>
      </c>
      <c r="AD45" s="9" t="s">
        <v>23</v>
      </c>
      <c r="AE45" s="9" t="s">
        <v>24</v>
      </c>
      <c r="AF45" s="9" t="s">
        <v>25</v>
      </c>
      <c r="AG45" s="9" t="s">
        <v>26</v>
      </c>
      <c r="AH45" s="9" t="s">
        <v>27</v>
      </c>
      <c r="AI45" s="9" t="s">
        <v>28</v>
      </c>
      <c r="AJ45" s="9" t="s">
        <v>29</v>
      </c>
      <c r="AK45" s="9" t="s">
        <v>30</v>
      </c>
      <c r="AL45" s="9" t="s">
        <v>31</v>
      </c>
      <c r="AM45" s="9" t="s">
        <v>127</v>
      </c>
      <c r="AN45" s="9" t="s">
        <v>128</v>
      </c>
      <c r="AO45" s="9" t="s">
        <v>129</v>
      </c>
      <c r="AP45" s="9" t="s">
        <v>130</v>
      </c>
      <c r="AQ45" s="9" t="s">
        <v>131</v>
      </c>
    </row>
    <row r="46" spans="1:44">
      <c r="A46" t="str">
        <f>IF(D46="",A45,D46)</f>
        <v>Buses</v>
      </c>
      <c r="B46" t="str">
        <f>IF(E46="",B45,E46)</f>
        <v>CNG/Biogas</v>
      </c>
      <c r="C46" t="str">
        <f>VLOOKUP(F46,'000Veh'!$A$39:$B$44,2,FALSE)</f>
        <v>Coa</v>
      </c>
      <c r="D46" t="s">
        <v>34</v>
      </c>
      <c r="E46" t="s">
        <v>35</v>
      </c>
      <c r="F46" t="s">
        <v>112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>
        <v>16318</v>
      </c>
      <c r="AJ46" s="7"/>
      <c r="AK46" s="7"/>
      <c r="AL46" s="7"/>
      <c r="AM46" s="7"/>
    </row>
    <row r="47" spans="1:44">
      <c r="A47" t="str">
        <f t="shared" ref="A47:A77" si="29">IF(D47="",A46,D47)</f>
        <v>Buses</v>
      </c>
      <c r="B47" t="str">
        <f t="shared" ref="B47:B77" si="30">IF(E47="",B46,E47)</f>
        <v>CNG/Biogas</v>
      </c>
      <c r="C47" t="str">
        <f>VLOOKUP(F47,'000Veh'!$A$39:$B$44,2,FALSE)</f>
        <v>Urb</v>
      </c>
      <c r="F47" t="s">
        <v>113</v>
      </c>
      <c r="G47" s="7"/>
      <c r="H47" s="7"/>
      <c r="I47" s="7"/>
      <c r="J47" s="7">
        <v>59187.7</v>
      </c>
      <c r="K47" s="7"/>
      <c r="L47" s="7"/>
      <c r="M47" s="7">
        <v>51941.8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>
        <v>23687</v>
      </c>
      <c r="Y47" s="7"/>
      <c r="Z47" s="7"/>
      <c r="AA47" s="7"/>
      <c r="AB47" s="7"/>
      <c r="AC47" s="7"/>
      <c r="AD47" s="7">
        <v>29007.9</v>
      </c>
      <c r="AE47" s="7"/>
      <c r="AF47" s="7"/>
      <c r="AG47" s="7"/>
      <c r="AH47" s="7"/>
      <c r="AI47" s="7">
        <v>26069.3</v>
      </c>
      <c r="AJ47" s="7"/>
      <c r="AK47" s="7"/>
      <c r="AL47" s="7"/>
      <c r="AM47" s="7"/>
      <c r="AP47" s="57">
        <f>$X47</f>
        <v>23687</v>
      </c>
    </row>
    <row r="48" spans="1:44">
      <c r="A48" t="str">
        <f t="shared" si="29"/>
        <v>Buses</v>
      </c>
      <c r="B48" t="str">
        <f t="shared" si="30"/>
        <v>Diesel</v>
      </c>
      <c r="C48" t="str">
        <f>VLOOKUP(F48,'000Veh'!$A$39:$B$44,2,FALSE)</f>
        <v>Coa</v>
      </c>
      <c r="E48" t="s">
        <v>36</v>
      </c>
      <c r="F48" t="s">
        <v>112</v>
      </c>
      <c r="G48" s="7">
        <v>137920</v>
      </c>
      <c r="H48" s="7">
        <v>61850.5</v>
      </c>
      <c r="I48" s="7">
        <v>27199.200000000001</v>
      </c>
      <c r="J48" s="7">
        <v>55678.8</v>
      </c>
      <c r="K48" s="7">
        <v>43694.9</v>
      </c>
      <c r="L48" s="7">
        <v>50453.3</v>
      </c>
      <c r="M48" s="7">
        <v>80075.5</v>
      </c>
      <c r="N48" s="7">
        <v>37301.300000000003</v>
      </c>
      <c r="O48" s="7">
        <v>45694.9</v>
      </c>
      <c r="P48" s="7">
        <v>79589.7</v>
      </c>
      <c r="Q48" s="7">
        <v>59858.400000000001</v>
      </c>
      <c r="R48" s="7">
        <v>44487.1</v>
      </c>
      <c r="S48" s="7">
        <v>90563.3</v>
      </c>
      <c r="T48" s="7">
        <v>82638</v>
      </c>
      <c r="U48" s="7">
        <v>61781.7</v>
      </c>
      <c r="V48" s="7">
        <v>54327.6</v>
      </c>
      <c r="W48" s="7">
        <v>46339</v>
      </c>
      <c r="X48" s="7">
        <v>42782.9</v>
      </c>
      <c r="Y48" s="7">
        <v>15865.8</v>
      </c>
      <c r="Z48" s="7">
        <v>192143</v>
      </c>
      <c r="AA48" s="7">
        <v>89929</v>
      </c>
      <c r="AB48" s="7">
        <v>21823.200000000001</v>
      </c>
      <c r="AC48" s="7">
        <v>30152.7</v>
      </c>
      <c r="AD48" s="7">
        <v>65260.6</v>
      </c>
      <c r="AE48" s="7">
        <v>63827.6</v>
      </c>
      <c r="AF48" s="7">
        <v>33975.599999999999</v>
      </c>
      <c r="AG48" s="7">
        <v>37721.599999999999</v>
      </c>
      <c r="AH48" s="7">
        <v>28950.7</v>
      </c>
      <c r="AI48" s="7">
        <v>110720</v>
      </c>
      <c r="AJ48" s="7">
        <v>115751</v>
      </c>
      <c r="AK48" s="7">
        <v>67526.399999999994</v>
      </c>
      <c r="AL48" s="7">
        <v>65053.9</v>
      </c>
      <c r="AM48" s="57">
        <f>$S48</f>
        <v>90563.3</v>
      </c>
      <c r="AN48" s="57">
        <f>$T48</f>
        <v>82638</v>
      </c>
      <c r="AO48" s="57">
        <f>$S48</f>
        <v>90563.3</v>
      </c>
      <c r="AP48" s="57">
        <f>$T48</f>
        <v>82638</v>
      </c>
      <c r="AQ48" s="57">
        <f>$T48</f>
        <v>82638</v>
      </c>
    </row>
    <row r="49" spans="1:43">
      <c r="A49" t="str">
        <f t="shared" si="29"/>
        <v>Buses</v>
      </c>
      <c r="B49" t="str">
        <f t="shared" si="30"/>
        <v>Diesel</v>
      </c>
      <c r="C49" t="str">
        <f>VLOOKUP(F49,'000Veh'!$A$39:$B$44,2,FALSE)</f>
        <v>Urb</v>
      </c>
      <c r="F49" t="s">
        <v>113</v>
      </c>
      <c r="G49" s="7">
        <v>103075</v>
      </c>
      <c r="H49" s="7">
        <v>68863.600000000006</v>
      </c>
      <c r="I49" s="7">
        <v>23736.799999999999</v>
      </c>
      <c r="J49" s="7">
        <v>56004.6</v>
      </c>
      <c r="K49" s="7">
        <v>36565.699999999997</v>
      </c>
      <c r="L49" s="7">
        <v>40363.800000000003</v>
      </c>
      <c r="M49" s="7">
        <v>35722.800000000003</v>
      </c>
      <c r="N49" s="7">
        <v>99782.9</v>
      </c>
      <c r="O49" s="7"/>
      <c r="P49" s="7">
        <v>31154.799999999999</v>
      </c>
      <c r="Q49" s="7">
        <v>60418.6</v>
      </c>
      <c r="R49" s="7">
        <v>44388.800000000003</v>
      </c>
      <c r="S49" s="7">
        <v>69344.2</v>
      </c>
      <c r="T49" s="7">
        <v>78566.5</v>
      </c>
      <c r="U49" s="7">
        <v>48915.199999999997</v>
      </c>
      <c r="V49" s="7">
        <v>53386.3</v>
      </c>
      <c r="W49" s="7">
        <v>46339</v>
      </c>
      <c r="X49" s="7">
        <v>43805.7</v>
      </c>
      <c r="Y49" s="7">
        <v>38915.300000000003</v>
      </c>
      <c r="Z49" s="7">
        <v>192048</v>
      </c>
      <c r="AA49" s="7">
        <v>99701.9</v>
      </c>
      <c r="AB49" s="7">
        <v>22366.3</v>
      </c>
      <c r="AC49" s="7">
        <v>10236.9</v>
      </c>
      <c r="AD49" s="7">
        <v>65427.6</v>
      </c>
      <c r="AE49" s="7">
        <v>63827.7</v>
      </c>
      <c r="AF49" s="7">
        <v>33184.199999999997</v>
      </c>
      <c r="AG49" s="7">
        <v>31991.5</v>
      </c>
      <c r="AH49" s="7">
        <v>26406</v>
      </c>
      <c r="AI49" s="7">
        <v>104868</v>
      </c>
      <c r="AJ49" s="7">
        <v>19151.3</v>
      </c>
      <c r="AK49" s="7">
        <v>67831</v>
      </c>
      <c r="AL49" s="7">
        <v>55870</v>
      </c>
      <c r="AM49" s="57">
        <f>$S49</f>
        <v>69344.2</v>
      </c>
      <c r="AN49" s="57">
        <f>$T49</f>
        <v>78566.5</v>
      </c>
      <c r="AO49" s="57">
        <f>$S49</f>
        <v>69344.2</v>
      </c>
      <c r="AP49" s="57">
        <f>$T49</f>
        <v>78566.5</v>
      </c>
      <c r="AQ49" s="57">
        <f>$T49</f>
        <v>78566.5</v>
      </c>
    </row>
    <row r="50" spans="1:43">
      <c r="A50" t="str">
        <f t="shared" si="29"/>
        <v>Buses</v>
      </c>
      <c r="B50" t="str">
        <f t="shared" si="30"/>
        <v>Gasoline</v>
      </c>
      <c r="C50" t="str">
        <f>VLOOKUP(F50,'000Veh'!$A$39:$B$44,2,FALSE)</f>
        <v>Coa</v>
      </c>
      <c r="E50" t="s">
        <v>37</v>
      </c>
      <c r="F50" t="s">
        <v>112</v>
      </c>
      <c r="G50" s="7"/>
      <c r="H50" s="7"/>
      <c r="I50" s="7"/>
      <c r="J50" s="7"/>
      <c r="K50" s="7"/>
      <c r="L50" s="7">
        <v>41374.5</v>
      </c>
      <c r="M50" s="7"/>
      <c r="N50" s="7">
        <v>10262.4</v>
      </c>
      <c r="O50" s="7"/>
      <c r="P50" s="7"/>
      <c r="Q50" s="7"/>
      <c r="R50" s="7"/>
      <c r="S50" s="7"/>
      <c r="T50" s="7"/>
      <c r="U50" s="7"/>
      <c r="V50" s="7"/>
      <c r="W50" s="7">
        <v>45081.3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>
        <v>59937.4</v>
      </c>
      <c r="AM50" s="7"/>
    </row>
    <row r="51" spans="1:43">
      <c r="A51" t="str">
        <f t="shared" si="29"/>
        <v>Buses</v>
      </c>
      <c r="B51" t="str">
        <f t="shared" si="30"/>
        <v>Gasoline</v>
      </c>
      <c r="C51" t="str">
        <f>VLOOKUP(F51,'000Veh'!$A$39:$B$44,2,FALSE)</f>
        <v>Urb</v>
      </c>
      <c r="F51" t="s">
        <v>113</v>
      </c>
      <c r="G51" s="7"/>
      <c r="H51" s="7"/>
      <c r="I51" s="7"/>
      <c r="J51" s="7"/>
      <c r="K51" s="7"/>
      <c r="L51" s="7">
        <v>28659.4</v>
      </c>
      <c r="M51" s="7"/>
      <c r="N51" s="7">
        <v>36412.5</v>
      </c>
      <c r="O51" s="7"/>
      <c r="P51" s="7"/>
      <c r="Q51" s="7"/>
      <c r="R51" s="7"/>
      <c r="S51" s="7"/>
      <c r="T51" s="7"/>
      <c r="U51" s="7"/>
      <c r="V51" s="7"/>
      <c r="W51" s="7">
        <v>45081.3</v>
      </c>
      <c r="X51" s="7"/>
      <c r="Y51" s="7"/>
      <c r="Z51" s="7"/>
      <c r="AA51" s="7"/>
      <c r="AB51" s="7">
        <v>8909.59</v>
      </c>
      <c r="AC51" s="7"/>
      <c r="AD51" s="7">
        <v>41345</v>
      </c>
      <c r="AE51" s="7"/>
      <c r="AF51" s="7">
        <v>14523.1</v>
      </c>
      <c r="AG51" s="7">
        <v>28583.599999999999</v>
      </c>
      <c r="AH51" s="7"/>
      <c r="AI51" s="7"/>
      <c r="AJ51" s="7"/>
      <c r="AK51" s="7"/>
      <c r="AL51" s="7">
        <v>47712.4</v>
      </c>
      <c r="AM51" s="7"/>
    </row>
    <row r="52" spans="1:43">
      <c r="A52" t="str">
        <f t="shared" si="29"/>
        <v>Buses</v>
      </c>
      <c r="B52" t="str">
        <f t="shared" si="30"/>
        <v>LPG</v>
      </c>
      <c r="C52" t="str">
        <f>VLOOKUP(F52,'000Veh'!$A$39:$B$44,2,FALSE)</f>
        <v>Coa</v>
      </c>
      <c r="E52" t="s">
        <v>38</v>
      </c>
      <c r="F52" t="s">
        <v>112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>
        <v>148262</v>
      </c>
      <c r="AM52" s="7"/>
    </row>
    <row r="53" spans="1:43">
      <c r="A53" t="str">
        <f t="shared" si="29"/>
        <v>Buses</v>
      </c>
      <c r="B53" t="str">
        <f t="shared" si="30"/>
        <v>LPG</v>
      </c>
      <c r="C53" t="str">
        <f>VLOOKUP(F53,'000Veh'!$A$39:$B$44,2,FALSE)</f>
        <v>Urb</v>
      </c>
      <c r="F53" t="s">
        <v>113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>
        <v>46743.3</v>
      </c>
      <c r="AB53" s="7"/>
      <c r="AC53" s="7"/>
      <c r="AD53" s="7">
        <v>47918.8</v>
      </c>
      <c r="AE53" s="7"/>
      <c r="AF53" s="7">
        <v>24877.7</v>
      </c>
      <c r="AG53" s="7">
        <v>33058.6</v>
      </c>
      <c r="AH53" s="7"/>
      <c r="AI53" s="7"/>
      <c r="AJ53" s="7"/>
      <c r="AK53" s="7"/>
      <c r="AL53" s="7">
        <v>119137</v>
      </c>
      <c r="AM53" s="7"/>
    </row>
    <row r="54" spans="1:43">
      <c r="A54" t="s">
        <v>53</v>
      </c>
      <c r="B54" t="str">
        <f t="shared" si="30"/>
        <v>CNG</v>
      </c>
      <c r="C54" t="str">
        <f>VLOOKUP(F54,'000Veh'!$A$39:$B$44,2,FALSE)</f>
        <v>Exe</v>
      </c>
      <c r="D54" t="s">
        <v>45</v>
      </c>
      <c r="E54" t="s">
        <v>41</v>
      </c>
      <c r="F54" t="s">
        <v>114</v>
      </c>
      <c r="G54" s="7"/>
      <c r="H54" s="7"/>
      <c r="I54" s="7"/>
      <c r="J54" s="7">
        <v>16162.5</v>
      </c>
      <c r="K54" s="7"/>
      <c r="L54" s="7"/>
      <c r="M54" s="7">
        <v>30598.7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>
        <v>12097.5</v>
      </c>
      <c r="Y54" s="7"/>
      <c r="Z54" s="7"/>
      <c r="AA54" s="7"/>
      <c r="AB54" s="7"/>
      <c r="AC54" s="7"/>
      <c r="AD54" s="7">
        <v>6643.6</v>
      </c>
      <c r="AE54" s="7"/>
      <c r="AF54" s="7"/>
      <c r="AG54" s="7"/>
      <c r="AH54" s="7"/>
      <c r="AI54" s="7">
        <v>5200.9799999999996</v>
      </c>
      <c r="AJ54" s="7"/>
      <c r="AK54" s="7"/>
      <c r="AL54" s="7"/>
      <c r="AM54" s="7"/>
      <c r="AP54" s="57">
        <f>$X54</f>
        <v>12097.5</v>
      </c>
    </row>
    <row r="55" spans="1:43">
      <c r="A55" t="str">
        <f t="shared" si="29"/>
        <v>Cars</v>
      </c>
      <c r="B55" t="str">
        <f t="shared" si="30"/>
        <v>CNG</v>
      </c>
      <c r="C55" t="str">
        <f>VLOOKUP(F55,'000Veh'!$A$39:$B$44,2,FALSE)</f>
        <v>LoM</v>
      </c>
      <c r="F55" t="s">
        <v>115</v>
      </c>
      <c r="G55" s="7"/>
      <c r="H55" s="7"/>
      <c r="I55" s="7"/>
      <c r="J55" s="7">
        <v>16162.5</v>
      </c>
      <c r="K55" s="7"/>
      <c r="L55" s="7"/>
      <c r="M55" s="7">
        <v>29810.9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>
        <v>12341.4</v>
      </c>
      <c r="Y55" s="7"/>
      <c r="Z55" s="7"/>
      <c r="AA55" s="7"/>
      <c r="AB55" s="7"/>
      <c r="AC55" s="7"/>
      <c r="AD55" s="7">
        <v>7155.38</v>
      </c>
      <c r="AE55" s="7"/>
      <c r="AF55" s="7"/>
      <c r="AG55" s="7"/>
      <c r="AH55" s="7"/>
      <c r="AI55" s="7">
        <v>5281.81</v>
      </c>
      <c r="AJ55" s="7"/>
      <c r="AK55" s="7"/>
      <c r="AL55" s="7"/>
      <c r="AM55" s="7"/>
      <c r="AP55" s="57">
        <f>$X55</f>
        <v>12341.4</v>
      </c>
    </row>
    <row r="56" spans="1:43">
      <c r="A56" t="str">
        <f t="shared" si="29"/>
        <v>Cars</v>
      </c>
      <c r="B56" t="str">
        <f t="shared" si="30"/>
        <v>CNG</v>
      </c>
      <c r="C56" t="str">
        <f>VLOOKUP(F56,'000Veh'!$A$39:$B$44,2,FALSE)</f>
        <v>Sma</v>
      </c>
      <c r="F56" t="s">
        <v>116</v>
      </c>
      <c r="G56" s="7"/>
      <c r="H56" s="7"/>
      <c r="I56" s="7"/>
      <c r="J56" s="7">
        <v>16162.5</v>
      </c>
      <c r="K56" s="7"/>
      <c r="L56" s="7"/>
      <c r="M56" s="7">
        <v>29791.9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>
        <v>15121.2</v>
      </c>
      <c r="Y56" s="7"/>
      <c r="Z56" s="7"/>
      <c r="AA56" s="7"/>
      <c r="AB56" s="7"/>
      <c r="AC56" s="7"/>
      <c r="AD56" s="7">
        <v>6643.6</v>
      </c>
      <c r="AE56" s="7"/>
      <c r="AF56" s="7"/>
      <c r="AG56" s="7"/>
      <c r="AH56" s="7"/>
      <c r="AI56" s="7">
        <v>5290.46</v>
      </c>
      <c r="AJ56" s="7"/>
      <c r="AK56" s="7"/>
      <c r="AL56" s="7"/>
      <c r="AM56" s="7"/>
      <c r="AP56" s="57">
        <f>$X56</f>
        <v>15121.2</v>
      </c>
    </row>
    <row r="57" spans="1:43">
      <c r="A57" t="str">
        <f t="shared" si="29"/>
        <v>Cars</v>
      </c>
      <c r="B57" t="str">
        <f t="shared" si="30"/>
        <v>CNG</v>
      </c>
      <c r="C57" t="str">
        <f>VLOOKUP(F57,'000Veh'!$A$39:$B$44,2,FALSE)</f>
        <v>UpM</v>
      </c>
      <c r="F57" t="s">
        <v>117</v>
      </c>
      <c r="G57" s="7"/>
      <c r="H57" s="7"/>
      <c r="I57" s="7"/>
      <c r="J57" s="7">
        <v>16162.5</v>
      </c>
      <c r="K57" s="7"/>
      <c r="L57" s="7"/>
      <c r="M57" s="7">
        <v>30252.400000000001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>
        <v>12751.5</v>
      </c>
      <c r="Y57" s="7"/>
      <c r="Z57" s="7"/>
      <c r="AA57" s="7"/>
      <c r="AB57" s="7"/>
      <c r="AC57" s="7"/>
      <c r="AD57" s="7">
        <v>8060.19</v>
      </c>
      <c r="AE57" s="7"/>
      <c r="AF57" s="7"/>
      <c r="AG57" s="7"/>
      <c r="AH57" s="7"/>
      <c r="AI57" s="7">
        <v>5488.29</v>
      </c>
      <c r="AJ57" s="7"/>
      <c r="AK57" s="7"/>
      <c r="AL57" s="7"/>
      <c r="AM57" s="7"/>
      <c r="AP57" s="57">
        <f>$X57</f>
        <v>12751.5</v>
      </c>
    </row>
    <row r="58" spans="1:43">
      <c r="A58" t="str">
        <f t="shared" si="29"/>
        <v>Cars</v>
      </c>
      <c r="B58" t="str">
        <f t="shared" si="30"/>
        <v>Diesel</v>
      </c>
      <c r="C58" t="str">
        <f>VLOOKUP(F58,'000Veh'!$A$39:$B$44,2,FALSE)</f>
        <v>Exe</v>
      </c>
      <c r="E58" t="s">
        <v>36</v>
      </c>
      <c r="F58" t="s">
        <v>114</v>
      </c>
      <c r="G58" s="7">
        <v>28644.6</v>
      </c>
      <c r="H58" s="7">
        <v>22202.9</v>
      </c>
      <c r="I58" s="7">
        <v>11162.8</v>
      </c>
      <c r="J58" s="7">
        <v>19091.900000000001</v>
      </c>
      <c r="K58" s="7">
        <v>17934.3</v>
      </c>
      <c r="L58" s="7">
        <v>20240.099999999999</v>
      </c>
      <c r="M58" s="7">
        <v>24641.5</v>
      </c>
      <c r="N58" s="7">
        <v>32213.5</v>
      </c>
      <c r="O58" s="7">
        <v>22435.200000000001</v>
      </c>
      <c r="P58" s="7">
        <v>19003.099999999999</v>
      </c>
      <c r="Q58" s="7">
        <v>23782.1</v>
      </c>
      <c r="R58" s="7">
        <v>18800.5</v>
      </c>
      <c r="S58" s="7">
        <v>23029.8</v>
      </c>
      <c r="T58" s="7">
        <v>20534.8</v>
      </c>
      <c r="U58" s="7">
        <v>25579</v>
      </c>
      <c r="V58" s="7">
        <v>22860.799999999999</v>
      </c>
      <c r="W58" s="7">
        <v>16421.8</v>
      </c>
      <c r="X58" s="7">
        <v>16170.6</v>
      </c>
      <c r="Y58" s="7">
        <v>7625.66</v>
      </c>
      <c r="Z58" s="7">
        <v>67863</v>
      </c>
      <c r="AA58" s="7">
        <v>24470.1</v>
      </c>
      <c r="AB58" s="7">
        <v>30495</v>
      </c>
      <c r="AC58" s="7">
        <v>3330.04</v>
      </c>
      <c r="AD58" s="7">
        <v>33462.699999999997</v>
      </c>
      <c r="AE58" s="7">
        <v>23327.1</v>
      </c>
      <c r="AF58" s="7">
        <v>13814.1</v>
      </c>
      <c r="AG58" s="7">
        <v>19518.599999999999</v>
      </c>
      <c r="AH58" s="7">
        <v>10743.8</v>
      </c>
      <c r="AI58" s="7">
        <v>39236.400000000001</v>
      </c>
      <c r="AJ58" s="7">
        <v>24852.5</v>
      </c>
      <c r="AK58" s="7">
        <v>11883.9</v>
      </c>
      <c r="AL58" s="7">
        <v>19110.400000000001</v>
      </c>
      <c r="AM58" s="57">
        <f>$S58</f>
        <v>23029.8</v>
      </c>
      <c r="AN58" s="57">
        <f>$T58</f>
        <v>20534.8</v>
      </c>
      <c r="AO58" s="57">
        <f>$S58</f>
        <v>23029.8</v>
      </c>
      <c r="AP58" s="57">
        <f t="shared" ref="AP58:AQ61" si="31">$T58</f>
        <v>20534.8</v>
      </c>
      <c r="AQ58" s="57">
        <f t="shared" si="31"/>
        <v>20534.8</v>
      </c>
    </row>
    <row r="59" spans="1:43">
      <c r="A59" t="str">
        <f t="shared" si="29"/>
        <v>Cars</v>
      </c>
      <c r="B59" t="str">
        <f t="shared" si="30"/>
        <v>Diesel</v>
      </c>
      <c r="C59" t="str">
        <f>VLOOKUP(F59,'000Veh'!$A$39:$B$44,2,FALSE)</f>
        <v>LoM</v>
      </c>
      <c r="F59" t="s">
        <v>115</v>
      </c>
      <c r="G59" s="7">
        <v>26341.1</v>
      </c>
      <c r="H59" s="7">
        <v>23735.9</v>
      </c>
      <c r="I59" s="7">
        <v>12522.5</v>
      </c>
      <c r="J59" s="7">
        <v>17076.3</v>
      </c>
      <c r="K59" s="7">
        <v>13663.6</v>
      </c>
      <c r="L59" s="7">
        <v>18413.400000000001</v>
      </c>
      <c r="M59" s="7">
        <v>24119.1</v>
      </c>
      <c r="N59" s="7">
        <v>30905.9</v>
      </c>
      <c r="O59" s="7">
        <v>19766.5</v>
      </c>
      <c r="P59" s="7">
        <v>17291.7</v>
      </c>
      <c r="Q59" s="7">
        <v>23426.799999999999</v>
      </c>
      <c r="R59" s="7">
        <v>17762.599999999999</v>
      </c>
      <c r="S59" s="7">
        <v>19682.599999999999</v>
      </c>
      <c r="T59" s="7">
        <v>18903.3</v>
      </c>
      <c r="U59" s="7">
        <v>23867.1</v>
      </c>
      <c r="V59" s="7">
        <v>22054.2</v>
      </c>
      <c r="W59" s="7">
        <v>18053.8</v>
      </c>
      <c r="X59" s="7">
        <v>15096.9</v>
      </c>
      <c r="Y59" s="7">
        <v>5967.31</v>
      </c>
      <c r="Z59" s="7">
        <v>69064.600000000006</v>
      </c>
      <c r="AA59" s="7">
        <v>20394.5</v>
      </c>
      <c r="AB59" s="7">
        <v>27660</v>
      </c>
      <c r="AC59" s="7">
        <v>3510.14</v>
      </c>
      <c r="AD59" s="7">
        <v>33128.9</v>
      </c>
      <c r="AE59" s="7">
        <v>23597.8</v>
      </c>
      <c r="AF59" s="7">
        <v>14112.7</v>
      </c>
      <c r="AG59" s="7">
        <v>19518.599999999999</v>
      </c>
      <c r="AH59" s="7">
        <v>9167.27</v>
      </c>
      <c r="AI59" s="7">
        <v>35022.1</v>
      </c>
      <c r="AJ59" s="7">
        <v>24980.1</v>
      </c>
      <c r="AK59" s="7">
        <v>11896.5</v>
      </c>
      <c r="AL59" s="7">
        <v>17538.3</v>
      </c>
      <c r="AM59" s="57">
        <f>$S59</f>
        <v>19682.599999999999</v>
      </c>
      <c r="AN59" s="57">
        <f>$T59</f>
        <v>18903.3</v>
      </c>
      <c r="AO59" s="57">
        <f>$S59</f>
        <v>19682.599999999999</v>
      </c>
      <c r="AP59" s="57">
        <f t="shared" si="31"/>
        <v>18903.3</v>
      </c>
      <c r="AQ59" s="57">
        <f t="shared" si="31"/>
        <v>18903.3</v>
      </c>
    </row>
    <row r="60" spans="1:43">
      <c r="A60" t="str">
        <f t="shared" si="29"/>
        <v>Cars</v>
      </c>
      <c r="B60" t="str">
        <f t="shared" si="30"/>
        <v>Diesel</v>
      </c>
      <c r="C60" t="str">
        <f>VLOOKUP(F60,'000Veh'!$A$39:$B$44,2,FALSE)</f>
        <v>Sma</v>
      </c>
      <c r="F60" t="s">
        <v>116</v>
      </c>
      <c r="G60" s="7">
        <v>26522.5</v>
      </c>
      <c r="H60" s="7">
        <v>21687</v>
      </c>
      <c r="I60" s="7">
        <v>12512.2</v>
      </c>
      <c r="J60" s="7">
        <v>17064.8</v>
      </c>
      <c r="K60" s="7">
        <v>12882.5</v>
      </c>
      <c r="L60" s="7">
        <v>18413.400000000001</v>
      </c>
      <c r="M60" s="7">
        <v>24033</v>
      </c>
      <c r="N60" s="7">
        <v>29330</v>
      </c>
      <c r="O60" s="7">
        <v>21111.9</v>
      </c>
      <c r="P60" s="7">
        <v>17065.7</v>
      </c>
      <c r="Q60" s="7">
        <v>24872.2</v>
      </c>
      <c r="R60" s="7">
        <v>17904.099999999999</v>
      </c>
      <c r="S60" s="7">
        <v>13297.1</v>
      </c>
      <c r="T60" s="7">
        <v>18903.3</v>
      </c>
      <c r="U60" s="7">
        <v>23867.1</v>
      </c>
      <c r="V60" s="7">
        <v>22225.9</v>
      </c>
      <c r="W60" s="7">
        <v>17675.099999999999</v>
      </c>
      <c r="X60" s="7">
        <v>16965.900000000001</v>
      </c>
      <c r="Y60" s="7">
        <v>5967.31</v>
      </c>
      <c r="Z60" s="7">
        <v>68787.399999999994</v>
      </c>
      <c r="AA60" s="7">
        <v>23053.9</v>
      </c>
      <c r="AB60" s="7">
        <v>25846.1</v>
      </c>
      <c r="AC60" s="7">
        <v>3643.08</v>
      </c>
      <c r="AD60" s="7">
        <v>32542.2</v>
      </c>
      <c r="AE60" s="7">
        <v>23789.7</v>
      </c>
      <c r="AF60" s="7">
        <v>13330.4</v>
      </c>
      <c r="AG60" s="7">
        <v>19518.599999999999</v>
      </c>
      <c r="AH60" s="7">
        <v>9167.27</v>
      </c>
      <c r="AI60" s="7">
        <v>34812.699999999997</v>
      </c>
      <c r="AJ60" s="7">
        <v>23406.799999999999</v>
      </c>
      <c r="AK60" s="7">
        <v>11896.5</v>
      </c>
      <c r="AL60" s="7">
        <v>14974.7</v>
      </c>
      <c r="AM60" s="57">
        <f>$S60</f>
        <v>13297.1</v>
      </c>
      <c r="AN60" s="57">
        <f>$T60</f>
        <v>18903.3</v>
      </c>
      <c r="AO60" s="57">
        <f>$S60</f>
        <v>13297.1</v>
      </c>
      <c r="AP60" s="57">
        <f t="shared" si="31"/>
        <v>18903.3</v>
      </c>
      <c r="AQ60" s="57">
        <f t="shared" si="31"/>
        <v>18903.3</v>
      </c>
    </row>
    <row r="61" spans="1:43">
      <c r="A61" t="str">
        <f t="shared" si="29"/>
        <v>Cars</v>
      </c>
      <c r="B61" t="str">
        <f t="shared" si="30"/>
        <v>Diesel</v>
      </c>
      <c r="C61" t="str">
        <f>VLOOKUP(F61,'000Veh'!$A$39:$B$44,2,FALSE)</f>
        <v>UpM</v>
      </c>
      <c r="F61" t="s">
        <v>117</v>
      </c>
      <c r="G61" s="7">
        <v>26933.8</v>
      </c>
      <c r="H61" s="7">
        <v>22461.9</v>
      </c>
      <c r="I61" s="7">
        <v>6632.08</v>
      </c>
      <c r="J61" s="7">
        <v>18041</v>
      </c>
      <c r="K61" s="7">
        <v>13648.1</v>
      </c>
      <c r="L61" s="7">
        <v>18413.400000000001</v>
      </c>
      <c r="M61" s="7">
        <v>24665.200000000001</v>
      </c>
      <c r="N61" s="7">
        <v>29556.5</v>
      </c>
      <c r="O61" s="7">
        <v>20333.599999999999</v>
      </c>
      <c r="P61" s="7">
        <v>17088.7</v>
      </c>
      <c r="Q61" s="7">
        <v>22436.2</v>
      </c>
      <c r="R61" s="7">
        <v>18046.8</v>
      </c>
      <c r="S61" s="7">
        <v>20250.599999999999</v>
      </c>
      <c r="T61" s="7">
        <v>19439.5</v>
      </c>
      <c r="U61" s="7">
        <v>23867.1</v>
      </c>
      <c r="V61" s="7">
        <v>22016.400000000001</v>
      </c>
      <c r="W61" s="7">
        <v>19264.7</v>
      </c>
      <c r="X61" s="7">
        <v>15499.1</v>
      </c>
      <c r="Y61" s="7">
        <v>5967.31</v>
      </c>
      <c r="Z61" s="7">
        <v>73225</v>
      </c>
      <c r="AA61" s="7">
        <v>25421.200000000001</v>
      </c>
      <c r="AB61" s="7">
        <v>27660</v>
      </c>
      <c r="AC61" s="7">
        <v>3516.31</v>
      </c>
      <c r="AD61" s="7">
        <v>32637.3</v>
      </c>
      <c r="AE61" s="7">
        <v>23148</v>
      </c>
      <c r="AF61" s="7">
        <v>13925.3</v>
      </c>
      <c r="AG61" s="7">
        <v>19518.599999999999</v>
      </c>
      <c r="AH61" s="7">
        <v>9167.27</v>
      </c>
      <c r="AI61" s="7">
        <v>36304.800000000003</v>
      </c>
      <c r="AJ61" s="7">
        <v>25445.9</v>
      </c>
      <c r="AK61" s="7">
        <v>11896.5</v>
      </c>
      <c r="AL61" s="7">
        <v>18377.2</v>
      </c>
      <c r="AM61" s="57">
        <f>$S61</f>
        <v>20250.599999999999</v>
      </c>
      <c r="AN61" s="57">
        <f>$T61</f>
        <v>19439.5</v>
      </c>
      <c r="AO61" s="57">
        <f>$S61</f>
        <v>20250.599999999999</v>
      </c>
      <c r="AP61" s="57">
        <f t="shared" si="31"/>
        <v>19439.5</v>
      </c>
      <c r="AQ61" s="57">
        <f t="shared" si="31"/>
        <v>19439.5</v>
      </c>
    </row>
    <row r="62" spans="1:43">
      <c r="A62" t="str">
        <f t="shared" si="29"/>
        <v>Cars</v>
      </c>
      <c r="B62" t="str">
        <f t="shared" si="30"/>
        <v>Flexi Fuel</v>
      </c>
      <c r="C62" t="str">
        <f>VLOOKUP(F62,'000Veh'!$A$39:$B$44,2,FALSE)</f>
        <v>Exe</v>
      </c>
      <c r="E62" t="s">
        <v>42</v>
      </c>
      <c r="F62" t="s">
        <v>114</v>
      </c>
      <c r="G62" s="7"/>
      <c r="H62" s="7"/>
      <c r="I62" s="7"/>
      <c r="J62" s="7">
        <v>11128.7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>
        <v>16749.2</v>
      </c>
      <c r="AJ62" s="7"/>
      <c r="AK62" s="7"/>
      <c r="AL62" s="7"/>
      <c r="AM62" s="7"/>
    </row>
    <row r="63" spans="1:43">
      <c r="A63" t="str">
        <f t="shared" si="29"/>
        <v>Cars</v>
      </c>
      <c r="B63" t="str">
        <f t="shared" si="30"/>
        <v>Flexi Fuel</v>
      </c>
      <c r="C63" t="str">
        <f>VLOOKUP(F63,'000Veh'!$A$39:$B$44,2,FALSE)</f>
        <v>LoM</v>
      </c>
      <c r="F63" t="s">
        <v>115</v>
      </c>
      <c r="G63" s="7"/>
      <c r="H63" s="7"/>
      <c r="I63" s="7"/>
      <c r="J63" s="7">
        <v>11128.7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>
        <v>16370.8</v>
      </c>
      <c r="AJ63" s="7"/>
      <c r="AK63" s="7"/>
      <c r="AL63" s="7"/>
      <c r="AM63" s="7"/>
    </row>
    <row r="64" spans="1:43">
      <c r="A64" t="str">
        <f t="shared" si="29"/>
        <v>Cars</v>
      </c>
      <c r="B64" t="str">
        <f t="shared" si="30"/>
        <v>Flexi Fuel</v>
      </c>
      <c r="C64" t="str">
        <f>VLOOKUP(F64,'000Veh'!$A$39:$B$44,2,FALSE)</f>
        <v>Sma</v>
      </c>
      <c r="F64" t="s">
        <v>116</v>
      </c>
      <c r="G64" s="7"/>
      <c r="H64" s="7"/>
      <c r="I64" s="7"/>
      <c r="J64" s="7">
        <v>11128.7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>
        <v>15307.1</v>
      </c>
      <c r="AJ64" s="7"/>
      <c r="AK64" s="7"/>
      <c r="AL64" s="7"/>
      <c r="AM64" s="7"/>
    </row>
    <row r="65" spans="1:44">
      <c r="A65" t="str">
        <f t="shared" si="29"/>
        <v>Cars</v>
      </c>
      <c r="B65" t="str">
        <f t="shared" si="30"/>
        <v>Flexi Fuel</v>
      </c>
      <c r="C65" t="str">
        <f>VLOOKUP(F65,'000Veh'!$A$39:$B$44,2,FALSE)</f>
        <v>UpM</v>
      </c>
      <c r="F65" t="s">
        <v>117</v>
      </c>
      <c r="G65" s="7"/>
      <c r="H65" s="7"/>
      <c r="I65" s="7"/>
      <c r="J65" s="7">
        <v>11128.7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>
        <v>16805.099999999999</v>
      </c>
      <c r="AJ65" s="7"/>
      <c r="AK65" s="7"/>
      <c r="AL65" s="7"/>
      <c r="AM65" s="7"/>
    </row>
    <row r="66" spans="1:44">
      <c r="A66" t="str">
        <f t="shared" si="29"/>
        <v>Cars</v>
      </c>
      <c r="B66" t="str">
        <f t="shared" si="30"/>
        <v>Gasoline</v>
      </c>
      <c r="C66" t="str">
        <f>VLOOKUP(F66,'000Veh'!$A$39:$B$44,2,FALSE)</f>
        <v>Exe</v>
      </c>
      <c r="E66" t="s">
        <v>37</v>
      </c>
      <c r="F66" t="s">
        <v>114</v>
      </c>
      <c r="G66" s="7">
        <v>15466</v>
      </c>
      <c r="H66" s="7">
        <v>8272.1299999999992</v>
      </c>
      <c r="I66" s="7">
        <v>5772.96</v>
      </c>
      <c r="J66" s="7">
        <v>14979</v>
      </c>
      <c r="K66" s="7">
        <v>15101.4</v>
      </c>
      <c r="L66" s="7">
        <v>9387.2199999999993</v>
      </c>
      <c r="M66" s="7">
        <v>12571.5</v>
      </c>
      <c r="N66" s="7">
        <v>19929.8</v>
      </c>
      <c r="O66" s="7">
        <v>16203.3</v>
      </c>
      <c r="P66" s="7">
        <v>14092.2</v>
      </c>
      <c r="Q66" s="7">
        <v>10550.1</v>
      </c>
      <c r="R66" s="7">
        <v>12761.3</v>
      </c>
      <c r="S66" s="7">
        <v>9720.68</v>
      </c>
      <c r="T66" s="7">
        <v>11669.8</v>
      </c>
      <c r="U66" s="7">
        <v>10645.6</v>
      </c>
      <c r="V66" s="7">
        <v>19973.900000000001</v>
      </c>
      <c r="W66" s="7">
        <v>12864.8</v>
      </c>
      <c r="X66" s="7">
        <v>11291.3</v>
      </c>
      <c r="Y66" s="7">
        <v>5157.2299999999996</v>
      </c>
      <c r="Z66" s="7">
        <v>44098</v>
      </c>
      <c r="AA66" s="7">
        <v>15652.1</v>
      </c>
      <c r="AB66" s="7">
        <v>10121.299999999999</v>
      </c>
      <c r="AC66" s="7">
        <v>8037.24</v>
      </c>
      <c r="AD66" s="7">
        <v>10536.4</v>
      </c>
      <c r="AE66" s="7">
        <v>9962.14</v>
      </c>
      <c r="AF66" s="7">
        <v>5930.42</v>
      </c>
      <c r="AG66" s="7">
        <v>10630.4</v>
      </c>
      <c r="AH66" s="7">
        <v>6441.1</v>
      </c>
      <c r="AI66" s="7">
        <v>13471.4</v>
      </c>
      <c r="AJ66" s="7">
        <v>15470.9</v>
      </c>
      <c r="AK66" s="7">
        <v>12963.6</v>
      </c>
      <c r="AL66" s="7">
        <v>15445.8</v>
      </c>
      <c r="AM66" s="57">
        <f t="shared" ref="AM66:AM73" si="32">$S66</f>
        <v>9720.68</v>
      </c>
      <c r="AN66" s="57">
        <f t="shared" ref="AN66:AN73" si="33">$T66</f>
        <v>11669.8</v>
      </c>
      <c r="AO66" s="57">
        <f t="shared" ref="AO66:AO73" si="34">$S66</f>
        <v>9720.68</v>
      </c>
      <c r="AP66" s="57">
        <f t="shared" ref="AP66:AQ73" si="35">$T66</f>
        <v>11669.8</v>
      </c>
      <c r="AQ66" s="57">
        <f t="shared" si="35"/>
        <v>11669.8</v>
      </c>
    </row>
    <row r="67" spans="1:44">
      <c r="A67" t="str">
        <f t="shared" si="29"/>
        <v>Cars</v>
      </c>
      <c r="B67" t="str">
        <f t="shared" si="30"/>
        <v>Gasoline</v>
      </c>
      <c r="C67" t="str">
        <f>VLOOKUP(F67,'000Veh'!$A$39:$B$44,2,FALSE)</f>
        <v>LoM</v>
      </c>
      <c r="F67" t="s">
        <v>115</v>
      </c>
      <c r="G67" s="7">
        <v>14922.4</v>
      </c>
      <c r="H67" s="7">
        <v>9691.7000000000007</v>
      </c>
      <c r="I67" s="7">
        <v>5412.83</v>
      </c>
      <c r="J67" s="7">
        <v>13435</v>
      </c>
      <c r="K67" s="7">
        <v>13762.8</v>
      </c>
      <c r="L67" s="7">
        <v>9184.15</v>
      </c>
      <c r="M67" s="7">
        <v>10887.7</v>
      </c>
      <c r="N67" s="7">
        <v>15368.2</v>
      </c>
      <c r="O67" s="7">
        <v>14897</v>
      </c>
      <c r="P67" s="7">
        <v>7663.25</v>
      </c>
      <c r="Q67" s="7">
        <v>10515.6</v>
      </c>
      <c r="R67" s="7">
        <v>11874.7</v>
      </c>
      <c r="S67" s="7">
        <v>9145.44</v>
      </c>
      <c r="T67" s="7">
        <v>11881.2</v>
      </c>
      <c r="U67" s="7">
        <v>10798.9</v>
      </c>
      <c r="V67" s="7">
        <v>17970.2</v>
      </c>
      <c r="W67" s="7">
        <v>13395.9</v>
      </c>
      <c r="X67" s="7">
        <v>9673.36</v>
      </c>
      <c r="Y67" s="7">
        <v>3910.71</v>
      </c>
      <c r="Z67" s="7">
        <v>44284.5</v>
      </c>
      <c r="AA67" s="7">
        <v>13428.8</v>
      </c>
      <c r="AB67" s="7">
        <v>9737.64</v>
      </c>
      <c r="AC67" s="7">
        <v>8517.7999999999993</v>
      </c>
      <c r="AD67" s="7">
        <v>10751.6</v>
      </c>
      <c r="AE67" s="7">
        <v>10155.4</v>
      </c>
      <c r="AF67" s="7">
        <v>6178.43</v>
      </c>
      <c r="AG67" s="7">
        <v>10512.8</v>
      </c>
      <c r="AH67" s="7">
        <v>6614.69</v>
      </c>
      <c r="AI67" s="7">
        <v>12647.5</v>
      </c>
      <c r="AJ67" s="7">
        <v>17744.3</v>
      </c>
      <c r="AK67" s="7">
        <v>8581.58</v>
      </c>
      <c r="AL67" s="7">
        <v>14109.3</v>
      </c>
      <c r="AM67" s="57">
        <f t="shared" si="32"/>
        <v>9145.44</v>
      </c>
      <c r="AN67" s="57">
        <f t="shared" si="33"/>
        <v>11881.2</v>
      </c>
      <c r="AO67" s="57">
        <f t="shared" si="34"/>
        <v>9145.44</v>
      </c>
      <c r="AP67" s="57">
        <f t="shared" si="35"/>
        <v>11881.2</v>
      </c>
      <c r="AQ67" s="57">
        <f t="shared" si="35"/>
        <v>11881.2</v>
      </c>
    </row>
    <row r="68" spans="1:44">
      <c r="A68" t="str">
        <f t="shared" si="29"/>
        <v>Cars</v>
      </c>
      <c r="B68" t="str">
        <f t="shared" si="30"/>
        <v>Gasoline</v>
      </c>
      <c r="C68" t="str">
        <f>VLOOKUP(F68,'000Veh'!$A$39:$B$44,2,FALSE)</f>
        <v>Sma</v>
      </c>
      <c r="F68" t="s">
        <v>116</v>
      </c>
      <c r="G68" s="7">
        <v>13423</v>
      </c>
      <c r="H68" s="7">
        <v>10481.4</v>
      </c>
      <c r="I68" s="7">
        <v>5801.05</v>
      </c>
      <c r="J68" s="7">
        <v>11076.7</v>
      </c>
      <c r="K68" s="7">
        <v>12084.3</v>
      </c>
      <c r="L68" s="7">
        <v>8667.6299999999992</v>
      </c>
      <c r="M68" s="7">
        <v>9014.07</v>
      </c>
      <c r="N68" s="7">
        <v>13966.6</v>
      </c>
      <c r="O68" s="7">
        <v>13277.4</v>
      </c>
      <c r="P68" s="7">
        <v>6550.9</v>
      </c>
      <c r="Q68" s="7">
        <v>10751.6</v>
      </c>
      <c r="R68" s="7">
        <v>9957.98</v>
      </c>
      <c r="S68" s="7">
        <v>6599.24</v>
      </c>
      <c r="T68" s="7">
        <v>11511</v>
      </c>
      <c r="U68" s="7">
        <v>9919.58</v>
      </c>
      <c r="V68" s="7">
        <v>17719.7</v>
      </c>
      <c r="W68" s="7">
        <v>12920.8</v>
      </c>
      <c r="X68" s="7">
        <v>7017.88</v>
      </c>
      <c r="Y68" s="7">
        <v>3838.3</v>
      </c>
      <c r="Z68" s="7">
        <v>44016.1</v>
      </c>
      <c r="AA68" s="7">
        <v>13573.5</v>
      </c>
      <c r="AB68" s="7">
        <v>9062.57</v>
      </c>
      <c r="AC68" s="7">
        <v>7932.92</v>
      </c>
      <c r="AD68" s="7">
        <v>10516.3</v>
      </c>
      <c r="AE68" s="7">
        <v>9972.2900000000009</v>
      </c>
      <c r="AF68" s="7">
        <v>6039.32</v>
      </c>
      <c r="AG68" s="7">
        <v>10059.700000000001</v>
      </c>
      <c r="AH68" s="7">
        <v>5082.72</v>
      </c>
      <c r="AI68" s="7">
        <v>10941.7</v>
      </c>
      <c r="AJ68" s="7">
        <v>11984.2</v>
      </c>
      <c r="AK68" s="7">
        <v>8581.58</v>
      </c>
      <c r="AL68" s="7">
        <v>12337.1</v>
      </c>
      <c r="AM68" s="57">
        <f t="shared" si="32"/>
        <v>6599.24</v>
      </c>
      <c r="AN68" s="57">
        <f t="shared" si="33"/>
        <v>11511</v>
      </c>
      <c r="AO68" s="57">
        <f t="shared" si="34"/>
        <v>6599.24</v>
      </c>
      <c r="AP68" s="57">
        <f t="shared" si="35"/>
        <v>11511</v>
      </c>
      <c r="AQ68" s="57">
        <f t="shared" si="35"/>
        <v>11511</v>
      </c>
    </row>
    <row r="69" spans="1:44">
      <c r="A69" t="str">
        <f t="shared" si="29"/>
        <v>Cars</v>
      </c>
      <c r="B69" t="str">
        <f t="shared" si="30"/>
        <v>Gasoline</v>
      </c>
      <c r="C69" t="str">
        <f>VLOOKUP(F69,'000Veh'!$A$39:$B$44,2,FALSE)</f>
        <v>UpM</v>
      </c>
      <c r="F69" t="s">
        <v>117</v>
      </c>
      <c r="G69" s="7">
        <v>14816.1</v>
      </c>
      <c r="H69" s="7">
        <v>9190.9699999999993</v>
      </c>
      <c r="I69" s="7">
        <v>5480.36</v>
      </c>
      <c r="J69" s="7">
        <v>13176.6</v>
      </c>
      <c r="K69" s="7">
        <v>13317.2</v>
      </c>
      <c r="L69" s="7">
        <v>9282.7999999999993</v>
      </c>
      <c r="M69" s="7">
        <v>11116.4</v>
      </c>
      <c r="N69" s="7">
        <v>15337.6</v>
      </c>
      <c r="O69" s="7">
        <v>15550.3</v>
      </c>
      <c r="P69" s="7">
        <v>7260.2</v>
      </c>
      <c r="Q69" s="7">
        <v>10486.8</v>
      </c>
      <c r="R69" s="7">
        <v>12383.2</v>
      </c>
      <c r="S69" s="7">
        <v>9461.34</v>
      </c>
      <c r="T69" s="7">
        <v>11400.2</v>
      </c>
      <c r="U69" s="7">
        <v>10610</v>
      </c>
      <c r="V69" s="7">
        <v>18953.5</v>
      </c>
      <c r="W69" s="7">
        <v>13549.7</v>
      </c>
      <c r="X69" s="7">
        <v>9084.4</v>
      </c>
      <c r="Y69" s="7">
        <v>3880.42</v>
      </c>
      <c r="Z69" s="7">
        <v>44174.3</v>
      </c>
      <c r="AA69" s="7">
        <v>13028.4</v>
      </c>
      <c r="AB69" s="7">
        <v>9894.0300000000007</v>
      </c>
      <c r="AC69" s="7">
        <v>8174.89</v>
      </c>
      <c r="AD69" s="7">
        <v>10821.3</v>
      </c>
      <c r="AE69" s="7">
        <v>9885.92</v>
      </c>
      <c r="AF69" s="7">
        <v>6059.1</v>
      </c>
      <c r="AG69" s="7">
        <v>10508.3</v>
      </c>
      <c r="AH69" s="7">
        <v>6569.49</v>
      </c>
      <c r="AI69" s="7">
        <v>13005.1</v>
      </c>
      <c r="AJ69" s="7">
        <v>15908.9</v>
      </c>
      <c r="AK69" s="7">
        <v>8293.59</v>
      </c>
      <c r="AL69" s="7">
        <v>15112.6</v>
      </c>
      <c r="AM69" s="57">
        <f t="shared" si="32"/>
        <v>9461.34</v>
      </c>
      <c r="AN69" s="57">
        <f t="shared" si="33"/>
        <v>11400.2</v>
      </c>
      <c r="AO69" s="57">
        <f t="shared" si="34"/>
        <v>9461.34</v>
      </c>
      <c r="AP69" s="57">
        <f t="shared" si="35"/>
        <v>11400.2</v>
      </c>
      <c r="AQ69" s="57">
        <f t="shared" si="35"/>
        <v>11400.2</v>
      </c>
    </row>
    <row r="70" spans="1:44">
      <c r="A70" t="str">
        <f t="shared" si="29"/>
        <v>Cars</v>
      </c>
      <c r="B70" t="str">
        <f t="shared" si="30"/>
        <v>LPG</v>
      </c>
      <c r="C70" t="str">
        <f>VLOOKUP(F70,'000Veh'!$A$39:$B$44,2,FALSE)</f>
        <v>Exe</v>
      </c>
      <c r="E70" t="s">
        <v>38</v>
      </c>
      <c r="F70" t="s">
        <v>114</v>
      </c>
      <c r="G70" s="7"/>
      <c r="H70" s="7">
        <v>24198.7</v>
      </c>
      <c r="I70" s="7">
        <v>55498.5</v>
      </c>
      <c r="J70" s="7"/>
      <c r="K70" s="7"/>
      <c r="L70" s="7"/>
      <c r="M70" s="7">
        <v>21715.7</v>
      </c>
      <c r="N70" s="7">
        <v>23837.4</v>
      </c>
      <c r="O70" s="7"/>
      <c r="P70" s="7"/>
      <c r="Q70" s="7"/>
      <c r="R70" s="7">
        <v>8968.5300000000007</v>
      </c>
      <c r="S70" s="7">
        <v>127303</v>
      </c>
      <c r="T70" s="7">
        <v>24028.2</v>
      </c>
      <c r="U70" s="7">
        <v>100037</v>
      </c>
      <c r="V70" s="7">
        <v>106209</v>
      </c>
      <c r="W70" s="7"/>
      <c r="X70" s="7">
        <v>7900.68</v>
      </c>
      <c r="Y70" s="7"/>
      <c r="Z70" s="7"/>
      <c r="AA70" s="7">
        <v>23205.3</v>
      </c>
      <c r="AB70" s="7"/>
      <c r="AC70" s="7"/>
      <c r="AD70" s="7">
        <v>19421.3</v>
      </c>
      <c r="AE70" s="7"/>
      <c r="AF70" s="7">
        <v>10713.2</v>
      </c>
      <c r="AG70" s="7">
        <v>12294.6</v>
      </c>
      <c r="AH70" s="7">
        <v>1360.71</v>
      </c>
      <c r="AI70" s="7"/>
      <c r="AJ70" s="7"/>
      <c r="AK70" s="7">
        <v>9171.69</v>
      </c>
      <c r="AL70" s="7">
        <v>38757.4</v>
      </c>
      <c r="AM70" s="57">
        <f t="shared" si="32"/>
        <v>127303</v>
      </c>
      <c r="AN70" s="57">
        <f t="shared" si="33"/>
        <v>24028.2</v>
      </c>
      <c r="AO70" s="57">
        <f t="shared" si="34"/>
        <v>127303</v>
      </c>
      <c r="AP70" s="57">
        <f t="shared" si="35"/>
        <v>24028.2</v>
      </c>
      <c r="AQ70" s="57">
        <f t="shared" si="35"/>
        <v>24028.2</v>
      </c>
    </row>
    <row r="71" spans="1:44">
      <c r="A71" t="str">
        <f t="shared" si="29"/>
        <v>Cars</v>
      </c>
      <c r="B71" t="str">
        <f t="shared" si="30"/>
        <v>LPG</v>
      </c>
      <c r="C71" t="str">
        <f>VLOOKUP(F71,'000Veh'!$A$39:$B$44,2,FALSE)</f>
        <v>LoM</v>
      </c>
      <c r="F71" t="s">
        <v>115</v>
      </c>
      <c r="G71" s="7"/>
      <c r="H71" s="7">
        <v>24181.8</v>
      </c>
      <c r="I71" s="7">
        <v>55501.4</v>
      </c>
      <c r="J71" s="7"/>
      <c r="K71" s="7"/>
      <c r="L71" s="7"/>
      <c r="M71" s="7">
        <v>21552.3</v>
      </c>
      <c r="N71" s="7">
        <v>22719</v>
      </c>
      <c r="O71" s="7"/>
      <c r="P71" s="7"/>
      <c r="Q71" s="7"/>
      <c r="R71" s="7">
        <v>9478.58</v>
      </c>
      <c r="S71" s="7">
        <v>108955</v>
      </c>
      <c r="T71" s="7">
        <v>24028.2</v>
      </c>
      <c r="U71" s="7">
        <v>100037</v>
      </c>
      <c r="V71" s="7">
        <v>48545</v>
      </c>
      <c r="W71" s="7"/>
      <c r="X71" s="7">
        <v>8779.23</v>
      </c>
      <c r="Y71" s="7"/>
      <c r="Z71" s="7"/>
      <c r="AA71" s="7">
        <v>23205.3</v>
      </c>
      <c r="AB71" s="7"/>
      <c r="AC71" s="7"/>
      <c r="AD71" s="7">
        <v>19416.7</v>
      </c>
      <c r="AE71" s="7"/>
      <c r="AF71" s="7">
        <v>10713.2</v>
      </c>
      <c r="AG71" s="7">
        <v>12158.6</v>
      </c>
      <c r="AH71" s="7">
        <v>1360.71</v>
      </c>
      <c r="AI71" s="7"/>
      <c r="AJ71" s="7"/>
      <c r="AK71" s="7">
        <v>9171.69</v>
      </c>
      <c r="AL71" s="7">
        <v>35505.300000000003</v>
      </c>
      <c r="AM71" s="57">
        <f t="shared" si="32"/>
        <v>108955</v>
      </c>
      <c r="AN71" s="57">
        <f t="shared" si="33"/>
        <v>24028.2</v>
      </c>
      <c r="AO71" s="57">
        <f t="shared" si="34"/>
        <v>108955</v>
      </c>
      <c r="AP71" s="57">
        <f t="shared" si="35"/>
        <v>24028.2</v>
      </c>
      <c r="AQ71" s="57">
        <f t="shared" si="35"/>
        <v>24028.2</v>
      </c>
    </row>
    <row r="72" spans="1:44">
      <c r="A72" t="str">
        <f t="shared" si="29"/>
        <v>Cars</v>
      </c>
      <c r="B72" t="str">
        <f t="shared" si="30"/>
        <v>LPG</v>
      </c>
      <c r="C72" t="str">
        <f>VLOOKUP(F72,'000Veh'!$A$39:$B$44,2,FALSE)</f>
        <v>Sma</v>
      </c>
      <c r="F72" t="s">
        <v>116</v>
      </c>
      <c r="G72" s="7"/>
      <c r="H72" s="7">
        <v>24099.8</v>
      </c>
      <c r="I72" s="7">
        <v>55508</v>
      </c>
      <c r="J72" s="7"/>
      <c r="K72" s="7"/>
      <c r="L72" s="7"/>
      <c r="M72" s="7">
        <v>21462.400000000001</v>
      </c>
      <c r="N72" s="7">
        <v>21683.4</v>
      </c>
      <c r="O72" s="7"/>
      <c r="P72" s="7"/>
      <c r="Q72" s="7"/>
      <c r="R72" s="7">
        <v>9672.18</v>
      </c>
      <c r="S72" s="7">
        <v>83713.399999999994</v>
      </c>
      <c r="T72" s="7">
        <v>24028.2</v>
      </c>
      <c r="U72" s="7">
        <v>100037</v>
      </c>
      <c r="V72" s="7">
        <v>38860.300000000003</v>
      </c>
      <c r="W72" s="7"/>
      <c r="X72" s="7">
        <v>11298</v>
      </c>
      <c r="Y72" s="7"/>
      <c r="Z72" s="7"/>
      <c r="AA72" s="7">
        <v>23205.3</v>
      </c>
      <c r="AB72" s="7"/>
      <c r="AC72" s="7"/>
      <c r="AD72" s="7">
        <v>19435.599999999999</v>
      </c>
      <c r="AE72" s="7"/>
      <c r="AF72" s="7">
        <v>10713.2</v>
      </c>
      <c r="AG72" s="7">
        <v>11634.6</v>
      </c>
      <c r="AH72" s="7">
        <v>1360.71</v>
      </c>
      <c r="AI72" s="7"/>
      <c r="AJ72" s="7"/>
      <c r="AK72" s="7">
        <v>9171.69</v>
      </c>
      <c r="AL72" s="7">
        <v>29854.1</v>
      </c>
      <c r="AM72" s="57">
        <f t="shared" si="32"/>
        <v>83713.399999999994</v>
      </c>
      <c r="AN72" s="57">
        <f t="shared" si="33"/>
        <v>24028.2</v>
      </c>
      <c r="AO72" s="57">
        <f t="shared" si="34"/>
        <v>83713.399999999994</v>
      </c>
      <c r="AP72" s="57">
        <f t="shared" si="35"/>
        <v>24028.2</v>
      </c>
      <c r="AQ72" s="57">
        <f t="shared" si="35"/>
        <v>24028.2</v>
      </c>
    </row>
    <row r="73" spans="1:44">
      <c r="A73" t="str">
        <f t="shared" si="29"/>
        <v>Cars</v>
      </c>
      <c r="B73" t="str">
        <f t="shared" si="30"/>
        <v>LPG</v>
      </c>
      <c r="C73" t="str">
        <f>VLOOKUP(F73,'000Veh'!$A$39:$B$44,2,FALSE)</f>
        <v>UpM</v>
      </c>
      <c r="F73" t="s">
        <v>117</v>
      </c>
      <c r="G73" s="7"/>
      <c r="H73" s="7">
        <v>24252.9</v>
      </c>
      <c r="I73" s="7">
        <v>65521.3</v>
      </c>
      <c r="J73" s="7"/>
      <c r="K73" s="7"/>
      <c r="L73" s="7"/>
      <c r="M73" s="7">
        <v>21535.8</v>
      </c>
      <c r="N73" s="7">
        <v>22423.1</v>
      </c>
      <c r="O73" s="7"/>
      <c r="P73" s="7"/>
      <c r="Q73" s="7"/>
      <c r="R73" s="7">
        <v>9787.14</v>
      </c>
      <c r="S73" s="7">
        <v>118135</v>
      </c>
      <c r="T73" s="7">
        <v>24028.2</v>
      </c>
      <c r="U73" s="7">
        <v>100037</v>
      </c>
      <c r="V73" s="7">
        <v>34800.699999999997</v>
      </c>
      <c r="W73" s="7"/>
      <c r="X73" s="7">
        <v>8221.6</v>
      </c>
      <c r="Y73" s="7"/>
      <c r="Z73" s="7"/>
      <c r="AA73" s="7">
        <v>23205.3</v>
      </c>
      <c r="AB73" s="7"/>
      <c r="AC73" s="7"/>
      <c r="AD73" s="7">
        <v>19413.3</v>
      </c>
      <c r="AE73" s="7"/>
      <c r="AF73" s="7">
        <v>10713.2</v>
      </c>
      <c r="AG73" s="7">
        <v>12153.5</v>
      </c>
      <c r="AH73" s="7">
        <v>1360.71</v>
      </c>
      <c r="AI73" s="7"/>
      <c r="AJ73" s="7"/>
      <c r="AK73" s="7">
        <v>9171.69</v>
      </c>
      <c r="AL73" s="7">
        <v>36053.300000000003</v>
      </c>
      <c r="AM73" s="57">
        <f t="shared" si="32"/>
        <v>118135</v>
      </c>
      <c r="AN73" s="57">
        <f t="shared" si="33"/>
        <v>24028.2</v>
      </c>
      <c r="AO73" s="57">
        <f t="shared" si="34"/>
        <v>118135</v>
      </c>
      <c r="AP73" s="57">
        <f t="shared" si="35"/>
        <v>24028.2</v>
      </c>
      <c r="AQ73" s="57">
        <f t="shared" si="35"/>
        <v>24028.2</v>
      </c>
    </row>
    <row r="74" spans="1:44">
      <c r="A74" t="str">
        <f t="shared" si="29"/>
        <v>Cars</v>
      </c>
      <c r="B74" t="str">
        <f t="shared" si="30"/>
        <v>Other</v>
      </c>
      <c r="C74" t="str">
        <f>VLOOKUP(F74,'000Veh'!$A$39:$B$44,2,FALSE)</f>
        <v>Exe</v>
      </c>
      <c r="E74" t="s">
        <v>46</v>
      </c>
      <c r="F74" t="s">
        <v>114</v>
      </c>
      <c r="G74" s="7"/>
      <c r="H74" s="7"/>
      <c r="I74" s="7"/>
      <c r="J74" s="7"/>
      <c r="K74" s="7"/>
      <c r="L74" s="7">
        <v>12634.2</v>
      </c>
      <c r="M74" s="7"/>
      <c r="N74" s="7">
        <v>8840.33</v>
      </c>
      <c r="O74" s="7"/>
      <c r="P74" s="7"/>
      <c r="Q74" s="7"/>
      <c r="R74" s="7"/>
      <c r="S74" s="7"/>
      <c r="T74" s="7"/>
      <c r="U74" s="7"/>
      <c r="V74" s="7"/>
      <c r="W74" s="7">
        <v>12655.7</v>
      </c>
      <c r="X74" s="7"/>
      <c r="Y74" s="7"/>
      <c r="Z74" s="7"/>
      <c r="AA74" s="7"/>
      <c r="AB74" s="7"/>
      <c r="AC74" s="7"/>
      <c r="AD74" s="7">
        <v>13200.2</v>
      </c>
      <c r="AE74" s="7"/>
      <c r="AF74" s="7">
        <v>9114.33</v>
      </c>
      <c r="AG74" s="7">
        <v>14326.8</v>
      </c>
      <c r="AH74" s="7"/>
      <c r="AI74" s="7">
        <v>13193.1</v>
      </c>
      <c r="AJ74" s="7"/>
      <c r="AK74" s="7"/>
      <c r="AL74" s="7">
        <v>11572.5</v>
      </c>
      <c r="AM74" s="7"/>
    </row>
    <row r="75" spans="1:44">
      <c r="A75" t="str">
        <f t="shared" si="29"/>
        <v>Cars</v>
      </c>
      <c r="B75" t="str">
        <f t="shared" si="30"/>
        <v>Other</v>
      </c>
      <c r="C75" t="str">
        <f>VLOOKUP(F75,'000Veh'!$A$39:$B$44,2,FALSE)</f>
        <v>LoM</v>
      </c>
      <c r="F75" t="s">
        <v>115</v>
      </c>
      <c r="G75" s="7"/>
      <c r="H75" s="7"/>
      <c r="I75" s="7"/>
      <c r="J75" s="7"/>
      <c r="K75" s="7"/>
      <c r="L75" s="7">
        <v>12632.5</v>
      </c>
      <c r="M75" s="7"/>
      <c r="N75" s="7">
        <v>8436.99</v>
      </c>
      <c r="O75" s="7"/>
      <c r="P75" s="7"/>
      <c r="Q75" s="7"/>
      <c r="R75" s="7"/>
      <c r="S75" s="7"/>
      <c r="T75" s="7"/>
      <c r="U75" s="7"/>
      <c r="V75" s="7"/>
      <c r="W75" s="7">
        <v>12655.7</v>
      </c>
      <c r="X75" s="7"/>
      <c r="Y75" s="7"/>
      <c r="Z75" s="7"/>
      <c r="AA75" s="7"/>
      <c r="AB75" s="7"/>
      <c r="AC75" s="7"/>
      <c r="AD75" s="7">
        <v>13202</v>
      </c>
      <c r="AE75" s="7"/>
      <c r="AF75" s="7">
        <v>9114.33</v>
      </c>
      <c r="AG75" s="7">
        <v>14397.6</v>
      </c>
      <c r="AH75" s="7"/>
      <c r="AI75" s="7">
        <v>13440.2</v>
      </c>
      <c r="AJ75" s="7"/>
      <c r="AK75" s="7"/>
      <c r="AL75" s="7">
        <v>10435.4</v>
      </c>
      <c r="AM75" s="7"/>
    </row>
    <row r="76" spans="1:44">
      <c r="A76" t="str">
        <f t="shared" si="29"/>
        <v>Cars</v>
      </c>
      <c r="B76" t="str">
        <f t="shared" si="30"/>
        <v>Other</v>
      </c>
      <c r="C76" t="str">
        <f>VLOOKUP(F76,'000Veh'!$A$39:$B$44,2,FALSE)</f>
        <v>Sma</v>
      </c>
      <c r="F76" t="s">
        <v>116</v>
      </c>
      <c r="G76" s="7"/>
      <c r="H76" s="7"/>
      <c r="I76" s="7"/>
      <c r="J76" s="7"/>
      <c r="K76" s="7"/>
      <c r="L76" s="7">
        <v>11652.3</v>
      </c>
      <c r="M76" s="7"/>
      <c r="N76" s="7">
        <v>9154.74</v>
      </c>
      <c r="O76" s="7"/>
      <c r="P76" s="7"/>
      <c r="Q76" s="7"/>
      <c r="R76" s="7"/>
      <c r="S76" s="7"/>
      <c r="T76" s="7"/>
      <c r="U76" s="7"/>
      <c r="V76" s="7"/>
      <c r="W76" s="7">
        <v>12655.7</v>
      </c>
      <c r="X76" s="7"/>
      <c r="Y76" s="7"/>
      <c r="Z76" s="7"/>
      <c r="AA76" s="7"/>
      <c r="AB76" s="7"/>
      <c r="AC76" s="7"/>
      <c r="AD76" s="7">
        <v>13202.1</v>
      </c>
      <c r="AE76" s="7"/>
      <c r="AF76" s="7">
        <v>9114.33</v>
      </c>
      <c r="AG76" s="7">
        <v>14397.6</v>
      </c>
      <c r="AH76" s="7"/>
      <c r="AI76" s="7">
        <v>13390.6</v>
      </c>
      <c r="AJ76" s="7"/>
      <c r="AK76" s="7"/>
      <c r="AL76" s="7">
        <v>9148.66</v>
      </c>
      <c r="AM76" s="7"/>
    </row>
    <row r="77" spans="1:44">
      <c r="A77" t="str">
        <f t="shared" si="29"/>
        <v>Cars</v>
      </c>
      <c r="B77" t="str">
        <f t="shared" si="30"/>
        <v>Other</v>
      </c>
      <c r="C77" t="str">
        <f>VLOOKUP(F77,'000Veh'!$A$39:$B$44,2,FALSE)</f>
        <v>UpM</v>
      </c>
      <c r="F77" t="s">
        <v>117</v>
      </c>
      <c r="G77" s="7"/>
      <c r="H77" s="7"/>
      <c r="I77" s="7"/>
      <c r="J77" s="7"/>
      <c r="K77" s="7"/>
      <c r="L77" s="7">
        <v>12601.7</v>
      </c>
      <c r="M77" s="7"/>
      <c r="N77" s="7">
        <v>8552.35</v>
      </c>
      <c r="O77" s="7"/>
      <c r="P77" s="7"/>
      <c r="Q77" s="7"/>
      <c r="R77" s="7"/>
      <c r="S77" s="7"/>
      <c r="T77" s="7"/>
      <c r="U77" s="7"/>
      <c r="V77" s="7"/>
      <c r="W77" s="7">
        <v>12655.7</v>
      </c>
      <c r="X77" s="7"/>
      <c r="Y77" s="7"/>
      <c r="Z77" s="7"/>
      <c r="AA77" s="7"/>
      <c r="AB77" s="7"/>
      <c r="AC77" s="7"/>
      <c r="AD77" s="7">
        <v>13201.5</v>
      </c>
      <c r="AE77" s="7"/>
      <c r="AF77" s="7">
        <v>9114.33</v>
      </c>
      <c r="AG77" s="7">
        <v>14760.4</v>
      </c>
      <c r="AH77" s="7"/>
      <c r="AI77" s="7">
        <v>14051.7</v>
      </c>
      <c r="AJ77" s="7"/>
      <c r="AK77" s="7"/>
      <c r="AL77" s="7">
        <v>11174.3</v>
      </c>
      <c r="AM77" s="7"/>
    </row>
    <row r="78" spans="1:44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44">
      <c r="F79" s="10" t="s">
        <v>55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44" ht="14.65" thickBot="1">
      <c r="F80" s="14" t="s">
        <v>54</v>
      </c>
      <c r="G80" s="15" t="str">
        <f>G45</f>
        <v>AT</v>
      </c>
      <c r="H80" s="15" t="str">
        <f t="shared" ref="H80:AL80" si="36">H45</f>
        <v>BE</v>
      </c>
      <c r="I80" s="15" t="str">
        <f t="shared" si="36"/>
        <v>BG</v>
      </c>
      <c r="J80" s="15" t="str">
        <f t="shared" si="36"/>
        <v>CH</v>
      </c>
      <c r="K80" s="15" t="str">
        <f t="shared" si="36"/>
        <v>CY</v>
      </c>
      <c r="L80" s="15" t="str">
        <f t="shared" si="36"/>
        <v>CZ</v>
      </c>
      <c r="M80" s="15" t="str">
        <f t="shared" si="36"/>
        <v>DE</v>
      </c>
      <c r="N80" s="15" t="str">
        <f t="shared" si="36"/>
        <v>DK</v>
      </c>
      <c r="O80" s="15" t="str">
        <f t="shared" si="36"/>
        <v>EE</v>
      </c>
      <c r="P80" s="15" t="str">
        <f t="shared" si="36"/>
        <v>ES</v>
      </c>
      <c r="Q80" s="15" t="str">
        <f t="shared" si="36"/>
        <v>FI</v>
      </c>
      <c r="R80" s="15" t="str">
        <f t="shared" si="36"/>
        <v>FR</v>
      </c>
      <c r="S80" s="15" t="str">
        <f t="shared" si="36"/>
        <v>EL</v>
      </c>
      <c r="T80" s="15" t="str">
        <f t="shared" si="36"/>
        <v>HR</v>
      </c>
      <c r="U80" s="15" t="str">
        <f t="shared" si="36"/>
        <v>HU</v>
      </c>
      <c r="V80" s="15" t="str">
        <f t="shared" si="36"/>
        <v>IE</v>
      </c>
      <c r="W80" s="15" t="str">
        <f t="shared" si="36"/>
        <v>IS</v>
      </c>
      <c r="X80" s="15" t="str">
        <f t="shared" si="36"/>
        <v>IT</v>
      </c>
      <c r="Y80" s="15" t="str">
        <f t="shared" si="36"/>
        <v>LT</v>
      </c>
      <c r="Z80" s="15" t="str">
        <f t="shared" si="36"/>
        <v>LU</v>
      </c>
      <c r="AA80" s="15" t="str">
        <f t="shared" si="36"/>
        <v>LV</v>
      </c>
      <c r="AB80" s="15" t="str">
        <f t="shared" si="36"/>
        <v>MK</v>
      </c>
      <c r="AC80" s="15" t="str">
        <f t="shared" si="36"/>
        <v>MT</v>
      </c>
      <c r="AD80" s="15" t="str">
        <f t="shared" si="36"/>
        <v>NL</v>
      </c>
      <c r="AE80" s="15" t="str">
        <f t="shared" si="36"/>
        <v>NO</v>
      </c>
      <c r="AF80" s="15" t="str">
        <f t="shared" si="36"/>
        <v>PL</v>
      </c>
      <c r="AG80" s="15" t="str">
        <f t="shared" si="36"/>
        <v>PT</v>
      </c>
      <c r="AH80" s="15" t="str">
        <f t="shared" si="36"/>
        <v>RO</v>
      </c>
      <c r="AI80" s="15" t="str">
        <f t="shared" si="36"/>
        <v>SE</v>
      </c>
      <c r="AJ80" s="15" t="str">
        <f t="shared" si="36"/>
        <v>SI</v>
      </c>
      <c r="AK80" s="15" t="str">
        <f t="shared" si="36"/>
        <v>SK</v>
      </c>
      <c r="AL80" s="15" t="str">
        <f t="shared" si="36"/>
        <v>UK</v>
      </c>
      <c r="AM80" s="15" t="s">
        <v>127</v>
      </c>
      <c r="AN80" s="15" t="s">
        <v>128</v>
      </c>
      <c r="AO80" s="15" t="s">
        <v>129</v>
      </c>
      <c r="AP80" s="15" t="s">
        <v>130</v>
      </c>
      <c r="AQ80" s="15" t="s">
        <v>131</v>
      </c>
      <c r="AR80" s="14" t="s">
        <v>138</v>
      </c>
    </row>
    <row r="81" spans="6:44">
      <c r="F81" t="s">
        <v>436</v>
      </c>
      <c r="G81" s="7" t="str">
        <f>IF(G46&gt;0,0.001*G46,"")</f>
        <v/>
      </c>
      <c r="H81" s="7" t="str">
        <f t="shared" ref="H81:AQ81" si="37">IF(H46&gt;0,0.001*H46,"")</f>
        <v/>
      </c>
      <c r="I81" s="7" t="str">
        <f t="shared" si="37"/>
        <v/>
      </c>
      <c r="J81" s="7" t="str">
        <f t="shared" si="37"/>
        <v/>
      </c>
      <c r="K81" s="7" t="str">
        <f t="shared" si="37"/>
        <v/>
      </c>
      <c r="L81" s="7" t="str">
        <f t="shared" si="37"/>
        <v/>
      </c>
      <c r="M81" s="7" t="str">
        <f t="shared" si="37"/>
        <v/>
      </c>
      <c r="N81" s="7" t="str">
        <f t="shared" si="37"/>
        <v/>
      </c>
      <c r="O81" s="7" t="str">
        <f t="shared" si="37"/>
        <v/>
      </c>
      <c r="P81" s="7" t="str">
        <f t="shared" si="37"/>
        <v/>
      </c>
      <c r="Q81" s="7" t="str">
        <f t="shared" si="37"/>
        <v/>
      </c>
      <c r="R81" s="7" t="str">
        <f t="shared" si="37"/>
        <v/>
      </c>
      <c r="S81" s="7" t="str">
        <f t="shared" si="37"/>
        <v/>
      </c>
      <c r="T81" s="7" t="str">
        <f t="shared" si="37"/>
        <v/>
      </c>
      <c r="U81" s="7" t="str">
        <f t="shared" si="37"/>
        <v/>
      </c>
      <c r="V81" s="7" t="str">
        <f t="shared" si="37"/>
        <v/>
      </c>
      <c r="W81" s="7" t="str">
        <f t="shared" si="37"/>
        <v/>
      </c>
      <c r="X81" s="7" t="str">
        <f t="shared" si="37"/>
        <v/>
      </c>
      <c r="Y81" s="7" t="str">
        <f t="shared" si="37"/>
        <v/>
      </c>
      <c r="Z81" s="7" t="str">
        <f t="shared" si="37"/>
        <v/>
      </c>
      <c r="AA81" s="7" t="str">
        <f t="shared" si="37"/>
        <v/>
      </c>
      <c r="AB81" s="7" t="str">
        <f t="shared" si="37"/>
        <v/>
      </c>
      <c r="AC81" s="7" t="str">
        <f t="shared" si="37"/>
        <v/>
      </c>
      <c r="AD81" s="7" t="str">
        <f t="shared" si="37"/>
        <v/>
      </c>
      <c r="AE81" s="7" t="str">
        <f t="shared" si="37"/>
        <v/>
      </c>
      <c r="AF81" s="7" t="str">
        <f t="shared" si="37"/>
        <v/>
      </c>
      <c r="AG81" s="7" t="str">
        <f t="shared" si="37"/>
        <v/>
      </c>
      <c r="AH81" s="7" t="str">
        <f t="shared" si="37"/>
        <v/>
      </c>
      <c r="AI81" s="7">
        <f t="shared" si="37"/>
        <v>16.318000000000001</v>
      </c>
      <c r="AJ81" s="7" t="str">
        <f t="shared" si="37"/>
        <v/>
      </c>
      <c r="AK81" s="7" t="str">
        <f t="shared" si="37"/>
        <v/>
      </c>
      <c r="AL81" s="7" t="str">
        <f t="shared" si="37"/>
        <v/>
      </c>
      <c r="AM81" s="7" t="str">
        <f t="shared" si="37"/>
        <v/>
      </c>
      <c r="AN81" s="7" t="str">
        <f t="shared" si="37"/>
        <v/>
      </c>
      <c r="AO81" s="7" t="str">
        <f t="shared" si="37"/>
        <v/>
      </c>
      <c r="AP81" s="7" t="str">
        <f t="shared" si="37"/>
        <v/>
      </c>
      <c r="AQ81" s="7" t="str">
        <f t="shared" si="37"/>
        <v/>
      </c>
      <c r="AR81">
        <v>1E-3</v>
      </c>
    </row>
    <row r="82" spans="6:44">
      <c r="F82" t="s">
        <v>437</v>
      </c>
      <c r="G82" s="7" t="str">
        <f t="shared" ref="G82:AQ82" si="38">IF(G47&gt;0,0.001*G47,"")</f>
        <v/>
      </c>
      <c r="H82" s="7" t="str">
        <f t="shared" si="38"/>
        <v/>
      </c>
      <c r="I82" s="7" t="str">
        <f t="shared" si="38"/>
        <v/>
      </c>
      <c r="J82" s="7">
        <f t="shared" si="38"/>
        <v>59.1877</v>
      </c>
      <c r="K82" s="7" t="str">
        <f t="shared" si="38"/>
        <v/>
      </c>
      <c r="L82" s="7" t="str">
        <f t="shared" si="38"/>
        <v/>
      </c>
      <c r="M82" s="7">
        <f t="shared" si="38"/>
        <v>51.941800000000001</v>
      </c>
      <c r="N82" s="7" t="str">
        <f t="shared" si="38"/>
        <v/>
      </c>
      <c r="O82" s="7" t="str">
        <f t="shared" si="38"/>
        <v/>
      </c>
      <c r="P82" s="7" t="str">
        <f t="shared" si="38"/>
        <v/>
      </c>
      <c r="Q82" s="7" t="str">
        <f t="shared" si="38"/>
        <v/>
      </c>
      <c r="R82" s="7" t="str">
        <f t="shared" si="38"/>
        <v/>
      </c>
      <c r="S82" s="7" t="str">
        <f t="shared" si="38"/>
        <v/>
      </c>
      <c r="T82" s="7" t="str">
        <f t="shared" si="38"/>
        <v/>
      </c>
      <c r="U82" s="7" t="str">
        <f t="shared" si="38"/>
        <v/>
      </c>
      <c r="V82" s="7" t="str">
        <f t="shared" si="38"/>
        <v/>
      </c>
      <c r="W82" s="7" t="str">
        <f t="shared" si="38"/>
        <v/>
      </c>
      <c r="X82" s="7">
        <f t="shared" si="38"/>
        <v>23.687000000000001</v>
      </c>
      <c r="Y82" s="7" t="str">
        <f t="shared" si="38"/>
        <v/>
      </c>
      <c r="Z82" s="7" t="str">
        <f t="shared" si="38"/>
        <v/>
      </c>
      <c r="AA82" s="7" t="str">
        <f t="shared" si="38"/>
        <v/>
      </c>
      <c r="AB82" s="7" t="str">
        <f t="shared" si="38"/>
        <v/>
      </c>
      <c r="AC82" s="7" t="str">
        <f t="shared" si="38"/>
        <v/>
      </c>
      <c r="AD82" s="7">
        <f t="shared" si="38"/>
        <v>29.007900000000003</v>
      </c>
      <c r="AE82" s="7" t="str">
        <f t="shared" si="38"/>
        <v/>
      </c>
      <c r="AF82" s="7" t="str">
        <f t="shared" si="38"/>
        <v/>
      </c>
      <c r="AG82" s="7" t="str">
        <f t="shared" si="38"/>
        <v/>
      </c>
      <c r="AH82" s="7" t="str">
        <f t="shared" si="38"/>
        <v/>
      </c>
      <c r="AI82" s="7">
        <f t="shared" si="38"/>
        <v>26.069299999999998</v>
      </c>
      <c r="AJ82" s="7" t="str">
        <f t="shared" si="38"/>
        <v/>
      </c>
      <c r="AK82" s="7" t="str">
        <f t="shared" si="38"/>
        <v/>
      </c>
      <c r="AL82" s="7" t="str">
        <f t="shared" si="38"/>
        <v/>
      </c>
      <c r="AM82" s="7" t="str">
        <f t="shared" si="38"/>
        <v/>
      </c>
      <c r="AN82" s="7" t="str">
        <f t="shared" si="38"/>
        <v/>
      </c>
      <c r="AO82" s="7" t="str">
        <f t="shared" si="38"/>
        <v/>
      </c>
      <c r="AP82" s="7">
        <f t="shared" si="38"/>
        <v>23.687000000000001</v>
      </c>
      <c r="AQ82" s="7" t="str">
        <f t="shared" si="38"/>
        <v/>
      </c>
      <c r="AR82">
        <v>1E-3</v>
      </c>
    </row>
    <row r="83" spans="6:44">
      <c r="F83" t="s">
        <v>438</v>
      </c>
      <c r="G83" s="7">
        <f t="shared" ref="G83:AQ83" si="39">IF(G48&gt;0,0.001*G48,"")</f>
        <v>137.92000000000002</v>
      </c>
      <c r="H83" s="7">
        <f t="shared" si="39"/>
        <v>61.850500000000004</v>
      </c>
      <c r="I83" s="7">
        <f t="shared" si="39"/>
        <v>27.199200000000001</v>
      </c>
      <c r="J83" s="7">
        <f t="shared" si="39"/>
        <v>55.678800000000003</v>
      </c>
      <c r="K83" s="7">
        <f t="shared" si="39"/>
        <v>43.694900000000004</v>
      </c>
      <c r="L83" s="7">
        <f t="shared" si="39"/>
        <v>50.453300000000006</v>
      </c>
      <c r="M83" s="7">
        <f t="shared" si="39"/>
        <v>80.075500000000005</v>
      </c>
      <c r="N83" s="7">
        <f t="shared" si="39"/>
        <v>37.301300000000005</v>
      </c>
      <c r="O83" s="7">
        <f t="shared" si="39"/>
        <v>45.694900000000004</v>
      </c>
      <c r="P83" s="7">
        <f t="shared" si="39"/>
        <v>79.589699999999993</v>
      </c>
      <c r="Q83" s="7">
        <f t="shared" si="39"/>
        <v>59.858400000000003</v>
      </c>
      <c r="R83" s="7">
        <f t="shared" si="39"/>
        <v>44.487099999999998</v>
      </c>
      <c r="S83" s="7">
        <f t="shared" si="39"/>
        <v>90.563299999999998</v>
      </c>
      <c r="T83" s="7">
        <f t="shared" si="39"/>
        <v>82.638000000000005</v>
      </c>
      <c r="U83" s="7">
        <f t="shared" si="39"/>
        <v>61.781700000000001</v>
      </c>
      <c r="V83" s="7">
        <f t="shared" si="39"/>
        <v>54.327599999999997</v>
      </c>
      <c r="W83" s="7">
        <f t="shared" si="39"/>
        <v>46.338999999999999</v>
      </c>
      <c r="X83" s="7">
        <f t="shared" si="39"/>
        <v>42.782900000000005</v>
      </c>
      <c r="Y83" s="7">
        <f t="shared" si="39"/>
        <v>15.8658</v>
      </c>
      <c r="Z83" s="7">
        <f t="shared" si="39"/>
        <v>192.143</v>
      </c>
      <c r="AA83" s="7">
        <f t="shared" si="39"/>
        <v>89.929000000000002</v>
      </c>
      <c r="AB83" s="7">
        <f t="shared" si="39"/>
        <v>21.8232</v>
      </c>
      <c r="AC83" s="7">
        <f t="shared" si="39"/>
        <v>30.152700000000003</v>
      </c>
      <c r="AD83" s="7">
        <f t="shared" si="39"/>
        <v>65.260599999999997</v>
      </c>
      <c r="AE83" s="7">
        <f t="shared" si="39"/>
        <v>63.827599999999997</v>
      </c>
      <c r="AF83" s="7">
        <f t="shared" si="39"/>
        <v>33.9756</v>
      </c>
      <c r="AG83" s="7">
        <f t="shared" si="39"/>
        <v>37.721600000000002</v>
      </c>
      <c r="AH83" s="7">
        <f t="shared" si="39"/>
        <v>28.950700000000001</v>
      </c>
      <c r="AI83" s="7">
        <f t="shared" si="39"/>
        <v>110.72</v>
      </c>
      <c r="AJ83" s="7">
        <f t="shared" si="39"/>
        <v>115.751</v>
      </c>
      <c r="AK83" s="7">
        <f t="shared" si="39"/>
        <v>67.526399999999995</v>
      </c>
      <c r="AL83" s="7">
        <f t="shared" si="39"/>
        <v>65.053899999999999</v>
      </c>
      <c r="AM83" s="7">
        <f>IF(AM48&gt;0,0.001*AM48,"")</f>
        <v>90.563299999999998</v>
      </c>
      <c r="AN83" s="7">
        <f t="shared" si="39"/>
        <v>82.638000000000005</v>
      </c>
      <c r="AO83" s="7">
        <f t="shared" si="39"/>
        <v>90.563299999999998</v>
      </c>
      <c r="AP83" s="7">
        <f>IF(AP48&gt;0,0.001*AP48,"")</f>
        <v>82.638000000000005</v>
      </c>
      <c r="AQ83" s="7">
        <f t="shared" si="39"/>
        <v>82.638000000000005</v>
      </c>
      <c r="AR83">
        <v>1E-3</v>
      </c>
    </row>
    <row r="84" spans="6:44">
      <c r="F84" t="s">
        <v>439</v>
      </c>
      <c r="G84" s="7">
        <f t="shared" ref="G84:AQ84" si="40">IF(G49&gt;0,0.001*G49,"")</f>
        <v>103.075</v>
      </c>
      <c r="H84" s="7">
        <f t="shared" si="40"/>
        <v>68.863600000000005</v>
      </c>
      <c r="I84" s="7">
        <f t="shared" si="40"/>
        <v>23.736799999999999</v>
      </c>
      <c r="J84" s="7">
        <f t="shared" si="40"/>
        <v>56.004599999999996</v>
      </c>
      <c r="K84" s="7">
        <f t="shared" si="40"/>
        <v>36.5657</v>
      </c>
      <c r="L84" s="7">
        <f t="shared" si="40"/>
        <v>40.363800000000005</v>
      </c>
      <c r="M84" s="7">
        <f t="shared" si="40"/>
        <v>35.722800000000007</v>
      </c>
      <c r="N84" s="7">
        <f t="shared" si="40"/>
        <v>99.782899999999998</v>
      </c>
      <c r="O84" s="7" t="str">
        <f t="shared" si="40"/>
        <v/>
      </c>
      <c r="P84" s="7">
        <f t="shared" si="40"/>
        <v>31.154800000000002</v>
      </c>
      <c r="Q84" s="7">
        <f t="shared" si="40"/>
        <v>60.418599999999998</v>
      </c>
      <c r="R84" s="7">
        <f t="shared" si="40"/>
        <v>44.388800000000003</v>
      </c>
      <c r="S84" s="7">
        <f t="shared" si="40"/>
        <v>69.344200000000001</v>
      </c>
      <c r="T84" s="7">
        <f t="shared" si="40"/>
        <v>78.566500000000005</v>
      </c>
      <c r="U84" s="7">
        <f t="shared" si="40"/>
        <v>48.915199999999999</v>
      </c>
      <c r="V84" s="7">
        <f t="shared" si="40"/>
        <v>53.386300000000006</v>
      </c>
      <c r="W84" s="7">
        <f t="shared" si="40"/>
        <v>46.338999999999999</v>
      </c>
      <c r="X84" s="7">
        <f t="shared" si="40"/>
        <v>43.805699999999995</v>
      </c>
      <c r="Y84" s="7">
        <f t="shared" si="40"/>
        <v>38.915300000000002</v>
      </c>
      <c r="Z84" s="7">
        <f t="shared" si="40"/>
        <v>192.048</v>
      </c>
      <c r="AA84" s="7">
        <f t="shared" si="40"/>
        <v>99.701899999999995</v>
      </c>
      <c r="AB84" s="7">
        <f t="shared" si="40"/>
        <v>22.366299999999999</v>
      </c>
      <c r="AC84" s="7">
        <f t="shared" si="40"/>
        <v>10.2369</v>
      </c>
      <c r="AD84" s="7">
        <f t="shared" si="40"/>
        <v>65.427599999999998</v>
      </c>
      <c r="AE84" s="7">
        <f t="shared" si="40"/>
        <v>63.8277</v>
      </c>
      <c r="AF84" s="7">
        <f t="shared" si="40"/>
        <v>33.184199999999997</v>
      </c>
      <c r="AG84" s="7">
        <f t="shared" si="40"/>
        <v>31.991500000000002</v>
      </c>
      <c r="AH84" s="7">
        <f t="shared" si="40"/>
        <v>26.405999999999999</v>
      </c>
      <c r="AI84" s="7">
        <f t="shared" si="40"/>
        <v>104.86800000000001</v>
      </c>
      <c r="AJ84" s="7">
        <f t="shared" si="40"/>
        <v>19.151299999999999</v>
      </c>
      <c r="AK84" s="7">
        <f t="shared" si="40"/>
        <v>67.831000000000003</v>
      </c>
      <c r="AL84" s="7">
        <f t="shared" si="40"/>
        <v>55.870000000000005</v>
      </c>
      <c r="AM84" s="7">
        <f t="shared" si="40"/>
        <v>69.344200000000001</v>
      </c>
      <c r="AN84" s="7">
        <f t="shared" si="40"/>
        <v>78.566500000000005</v>
      </c>
      <c r="AO84" s="7">
        <f t="shared" si="40"/>
        <v>69.344200000000001</v>
      </c>
      <c r="AP84" s="7">
        <f t="shared" si="40"/>
        <v>78.566500000000005</v>
      </c>
      <c r="AQ84" s="7">
        <f t="shared" si="40"/>
        <v>78.566500000000005</v>
      </c>
      <c r="AR84">
        <v>1E-3</v>
      </c>
    </row>
    <row r="85" spans="6:44">
      <c r="F85" t="s">
        <v>440</v>
      </c>
      <c r="G85" s="7" t="str">
        <f t="shared" ref="G85:AQ85" si="41">IF(G50&gt;0,0.001*G50,"")</f>
        <v/>
      </c>
      <c r="H85" s="7" t="str">
        <f t="shared" si="41"/>
        <v/>
      </c>
      <c r="I85" s="7" t="str">
        <f t="shared" si="41"/>
        <v/>
      </c>
      <c r="J85" s="7" t="str">
        <f t="shared" si="41"/>
        <v/>
      </c>
      <c r="K85" s="7" t="str">
        <f t="shared" si="41"/>
        <v/>
      </c>
      <c r="L85" s="7">
        <f t="shared" si="41"/>
        <v>41.374499999999998</v>
      </c>
      <c r="M85" s="7" t="str">
        <f t="shared" si="41"/>
        <v/>
      </c>
      <c r="N85" s="7">
        <f t="shared" si="41"/>
        <v>10.2624</v>
      </c>
      <c r="O85" s="7" t="str">
        <f t="shared" si="41"/>
        <v/>
      </c>
      <c r="P85" s="7" t="str">
        <f t="shared" si="41"/>
        <v/>
      </c>
      <c r="Q85" s="7" t="str">
        <f t="shared" si="41"/>
        <v/>
      </c>
      <c r="R85" s="7" t="str">
        <f t="shared" si="41"/>
        <v/>
      </c>
      <c r="S85" s="7" t="str">
        <f t="shared" si="41"/>
        <v/>
      </c>
      <c r="T85" s="7" t="str">
        <f t="shared" si="41"/>
        <v/>
      </c>
      <c r="U85" s="7" t="str">
        <f t="shared" si="41"/>
        <v/>
      </c>
      <c r="V85" s="7" t="str">
        <f t="shared" si="41"/>
        <v/>
      </c>
      <c r="W85" s="7">
        <f t="shared" si="41"/>
        <v>45.081300000000006</v>
      </c>
      <c r="X85" s="7" t="str">
        <f t="shared" si="41"/>
        <v/>
      </c>
      <c r="Y85" s="7" t="str">
        <f t="shared" si="41"/>
        <v/>
      </c>
      <c r="Z85" s="7" t="str">
        <f t="shared" si="41"/>
        <v/>
      </c>
      <c r="AA85" s="7" t="str">
        <f t="shared" si="41"/>
        <v/>
      </c>
      <c r="AB85" s="7" t="str">
        <f t="shared" si="41"/>
        <v/>
      </c>
      <c r="AC85" s="7" t="str">
        <f t="shared" si="41"/>
        <v/>
      </c>
      <c r="AD85" s="7" t="str">
        <f t="shared" si="41"/>
        <v/>
      </c>
      <c r="AE85" s="7" t="str">
        <f t="shared" si="41"/>
        <v/>
      </c>
      <c r="AF85" s="7" t="str">
        <f t="shared" si="41"/>
        <v/>
      </c>
      <c r="AG85" s="7" t="str">
        <f t="shared" si="41"/>
        <v/>
      </c>
      <c r="AH85" s="7" t="str">
        <f t="shared" si="41"/>
        <v/>
      </c>
      <c r="AI85" s="7" t="str">
        <f t="shared" si="41"/>
        <v/>
      </c>
      <c r="AJ85" s="7" t="str">
        <f t="shared" si="41"/>
        <v/>
      </c>
      <c r="AK85" s="7" t="str">
        <f t="shared" si="41"/>
        <v/>
      </c>
      <c r="AL85" s="7">
        <f t="shared" si="41"/>
        <v>59.937400000000004</v>
      </c>
      <c r="AM85" s="7" t="str">
        <f t="shared" si="41"/>
        <v/>
      </c>
      <c r="AN85" s="7" t="str">
        <f t="shared" si="41"/>
        <v/>
      </c>
      <c r="AO85" s="7" t="str">
        <f t="shared" si="41"/>
        <v/>
      </c>
      <c r="AP85" s="7" t="str">
        <f t="shared" si="41"/>
        <v/>
      </c>
      <c r="AQ85" s="7" t="str">
        <f t="shared" si="41"/>
        <v/>
      </c>
      <c r="AR85">
        <v>1E-3</v>
      </c>
    </row>
    <row r="86" spans="6:44">
      <c r="F86" t="s">
        <v>441</v>
      </c>
      <c r="G86" s="7" t="str">
        <f t="shared" ref="G86:AQ86" si="42">IF(G51&gt;0,0.001*G51,"")</f>
        <v/>
      </c>
      <c r="H86" s="7" t="str">
        <f t="shared" si="42"/>
        <v/>
      </c>
      <c r="I86" s="7" t="str">
        <f t="shared" si="42"/>
        <v/>
      </c>
      <c r="J86" s="7" t="str">
        <f t="shared" si="42"/>
        <v/>
      </c>
      <c r="K86" s="7" t="str">
        <f t="shared" si="42"/>
        <v/>
      </c>
      <c r="L86" s="7">
        <f t="shared" si="42"/>
        <v>28.659400000000002</v>
      </c>
      <c r="M86" s="7" t="str">
        <f t="shared" si="42"/>
        <v/>
      </c>
      <c r="N86" s="7">
        <f t="shared" si="42"/>
        <v>36.412500000000001</v>
      </c>
      <c r="O86" s="7" t="str">
        <f t="shared" si="42"/>
        <v/>
      </c>
      <c r="P86" s="7" t="str">
        <f t="shared" si="42"/>
        <v/>
      </c>
      <c r="Q86" s="7" t="str">
        <f t="shared" si="42"/>
        <v/>
      </c>
      <c r="R86" s="7" t="str">
        <f t="shared" si="42"/>
        <v/>
      </c>
      <c r="S86" s="7" t="str">
        <f t="shared" si="42"/>
        <v/>
      </c>
      <c r="T86" s="7" t="str">
        <f t="shared" si="42"/>
        <v/>
      </c>
      <c r="U86" s="7" t="str">
        <f t="shared" si="42"/>
        <v/>
      </c>
      <c r="V86" s="7" t="str">
        <f t="shared" si="42"/>
        <v/>
      </c>
      <c r="W86" s="7">
        <f t="shared" si="42"/>
        <v>45.081300000000006</v>
      </c>
      <c r="X86" s="7" t="str">
        <f t="shared" si="42"/>
        <v/>
      </c>
      <c r="Y86" s="7" t="str">
        <f t="shared" si="42"/>
        <v/>
      </c>
      <c r="Z86" s="7" t="str">
        <f t="shared" si="42"/>
        <v/>
      </c>
      <c r="AA86" s="7" t="str">
        <f t="shared" si="42"/>
        <v/>
      </c>
      <c r="AB86" s="7">
        <f t="shared" si="42"/>
        <v>8.9095899999999997</v>
      </c>
      <c r="AC86" s="7" t="str">
        <f t="shared" si="42"/>
        <v/>
      </c>
      <c r="AD86" s="7">
        <f t="shared" si="42"/>
        <v>41.344999999999999</v>
      </c>
      <c r="AE86" s="7" t="str">
        <f t="shared" si="42"/>
        <v/>
      </c>
      <c r="AF86" s="7">
        <f t="shared" si="42"/>
        <v>14.523100000000001</v>
      </c>
      <c r="AG86" s="7">
        <f t="shared" si="42"/>
        <v>28.583600000000001</v>
      </c>
      <c r="AH86" s="7" t="str">
        <f t="shared" si="42"/>
        <v/>
      </c>
      <c r="AI86" s="7" t="str">
        <f t="shared" si="42"/>
        <v/>
      </c>
      <c r="AJ86" s="7" t="str">
        <f t="shared" si="42"/>
        <v/>
      </c>
      <c r="AK86" s="7" t="str">
        <f t="shared" si="42"/>
        <v/>
      </c>
      <c r="AL86" s="7">
        <f t="shared" si="42"/>
        <v>47.712400000000002</v>
      </c>
      <c r="AM86" s="7" t="str">
        <f t="shared" si="42"/>
        <v/>
      </c>
      <c r="AN86" s="7" t="str">
        <f t="shared" si="42"/>
        <v/>
      </c>
      <c r="AO86" s="7" t="str">
        <f t="shared" si="42"/>
        <v/>
      </c>
      <c r="AP86" s="7" t="str">
        <f t="shared" si="42"/>
        <v/>
      </c>
      <c r="AQ86" s="7" t="str">
        <f t="shared" si="42"/>
        <v/>
      </c>
      <c r="AR86">
        <v>1E-3</v>
      </c>
    </row>
    <row r="87" spans="6:44">
      <c r="F87" t="s">
        <v>442</v>
      </c>
      <c r="G87" s="7" t="str">
        <f t="shared" ref="G87:AQ87" si="43">IF(G52&gt;0,0.001*G52,"")</f>
        <v/>
      </c>
      <c r="H87" s="7" t="str">
        <f t="shared" si="43"/>
        <v/>
      </c>
      <c r="I87" s="7" t="str">
        <f t="shared" si="43"/>
        <v/>
      </c>
      <c r="J87" s="7" t="str">
        <f t="shared" si="43"/>
        <v/>
      </c>
      <c r="K87" s="7" t="str">
        <f t="shared" si="43"/>
        <v/>
      </c>
      <c r="L87" s="7" t="str">
        <f t="shared" si="43"/>
        <v/>
      </c>
      <c r="M87" s="7" t="str">
        <f t="shared" si="43"/>
        <v/>
      </c>
      <c r="N87" s="7" t="str">
        <f t="shared" si="43"/>
        <v/>
      </c>
      <c r="O87" s="7" t="str">
        <f t="shared" si="43"/>
        <v/>
      </c>
      <c r="P87" s="7" t="str">
        <f t="shared" si="43"/>
        <v/>
      </c>
      <c r="Q87" s="7" t="str">
        <f t="shared" si="43"/>
        <v/>
      </c>
      <c r="R87" s="7" t="str">
        <f t="shared" si="43"/>
        <v/>
      </c>
      <c r="S87" s="7" t="str">
        <f t="shared" si="43"/>
        <v/>
      </c>
      <c r="T87" s="7" t="str">
        <f t="shared" si="43"/>
        <v/>
      </c>
      <c r="U87" s="7" t="str">
        <f t="shared" si="43"/>
        <v/>
      </c>
      <c r="V87" s="7" t="str">
        <f t="shared" si="43"/>
        <v/>
      </c>
      <c r="W87" s="7" t="str">
        <f t="shared" si="43"/>
        <v/>
      </c>
      <c r="X87" s="7" t="str">
        <f t="shared" si="43"/>
        <v/>
      </c>
      <c r="Y87" s="7" t="str">
        <f t="shared" si="43"/>
        <v/>
      </c>
      <c r="Z87" s="7" t="str">
        <f t="shared" si="43"/>
        <v/>
      </c>
      <c r="AA87" s="7" t="str">
        <f t="shared" si="43"/>
        <v/>
      </c>
      <c r="AB87" s="7" t="str">
        <f t="shared" si="43"/>
        <v/>
      </c>
      <c r="AC87" s="7" t="str">
        <f t="shared" si="43"/>
        <v/>
      </c>
      <c r="AD87" s="7" t="str">
        <f t="shared" si="43"/>
        <v/>
      </c>
      <c r="AE87" s="7" t="str">
        <f t="shared" si="43"/>
        <v/>
      </c>
      <c r="AF87" s="7" t="str">
        <f t="shared" si="43"/>
        <v/>
      </c>
      <c r="AG87" s="7" t="str">
        <f t="shared" si="43"/>
        <v/>
      </c>
      <c r="AH87" s="7" t="str">
        <f t="shared" si="43"/>
        <v/>
      </c>
      <c r="AI87" s="7" t="str">
        <f t="shared" si="43"/>
        <v/>
      </c>
      <c r="AJ87" s="7" t="str">
        <f t="shared" si="43"/>
        <v/>
      </c>
      <c r="AK87" s="7" t="str">
        <f t="shared" si="43"/>
        <v/>
      </c>
      <c r="AL87" s="7">
        <f t="shared" si="43"/>
        <v>148.262</v>
      </c>
      <c r="AM87" s="7" t="str">
        <f t="shared" si="43"/>
        <v/>
      </c>
      <c r="AN87" s="7" t="str">
        <f t="shared" si="43"/>
        <v/>
      </c>
      <c r="AO87" s="7" t="str">
        <f t="shared" si="43"/>
        <v/>
      </c>
      <c r="AP87" s="7" t="str">
        <f t="shared" si="43"/>
        <v/>
      </c>
      <c r="AQ87" s="7" t="str">
        <f t="shared" si="43"/>
        <v/>
      </c>
      <c r="AR87">
        <v>1E-3</v>
      </c>
    </row>
    <row r="88" spans="6:44">
      <c r="F88" t="s">
        <v>443</v>
      </c>
      <c r="G88" s="7" t="str">
        <f t="shared" ref="G88:AQ88" si="44">IF(G53&gt;0,0.001*G53,"")</f>
        <v/>
      </c>
      <c r="H88" s="7" t="str">
        <f t="shared" si="44"/>
        <v/>
      </c>
      <c r="I88" s="7" t="str">
        <f t="shared" si="44"/>
        <v/>
      </c>
      <c r="J88" s="7" t="str">
        <f t="shared" si="44"/>
        <v/>
      </c>
      <c r="K88" s="7" t="str">
        <f t="shared" si="44"/>
        <v/>
      </c>
      <c r="L88" s="7" t="str">
        <f t="shared" si="44"/>
        <v/>
      </c>
      <c r="M88" s="7" t="str">
        <f t="shared" si="44"/>
        <v/>
      </c>
      <c r="N88" s="7" t="str">
        <f t="shared" si="44"/>
        <v/>
      </c>
      <c r="O88" s="7" t="str">
        <f t="shared" si="44"/>
        <v/>
      </c>
      <c r="P88" s="7" t="str">
        <f t="shared" si="44"/>
        <v/>
      </c>
      <c r="Q88" s="7" t="str">
        <f t="shared" si="44"/>
        <v/>
      </c>
      <c r="R88" s="7" t="str">
        <f t="shared" si="44"/>
        <v/>
      </c>
      <c r="S88" s="7" t="str">
        <f t="shared" si="44"/>
        <v/>
      </c>
      <c r="T88" s="7" t="str">
        <f t="shared" si="44"/>
        <v/>
      </c>
      <c r="U88" s="7" t="str">
        <f t="shared" si="44"/>
        <v/>
      </c>
      <c r="V88" s="7" t="str">
        <f t="shared" si="44"/>
        <v/>
      </c>
      <c r="W88" s="7" t="str">
        <f t="shared" si="44"/>
        <v/>
      </c>
      <c r="X88" s="7" t="str">
        <f t="shared" si="44"/>
        <v/>
      </c>
      <c r="Y88" s="7" t="str">
        <f t="shared" si="44"/>
        <v/>
      </c>
      <c r="Z88" s="7" t="str">
        <f t="shared" si="44"/>
        <v/>
      </c>
      <c r="AA88" s="7">
        <f t="shared" si="44"/>
        <v>46.743300000000005</v>
      </c>
      <c r="AB88" s="7" t="str">
        <f t="shared" si="44"/>
        <v/>
      </c>
      <c r="AC88" s="7" t="str">
        <f t="shared" si="44"/>
        <v/>
      </c>
      <c r="AD88" s="7">
        <f t="shared" si="44"/>
        <v>47.918800000000005</v>
      </c>
      <c r="AE88" s="7" t="str">
        <f t="shared" si="44"/>
        <v/>
      </c>
      <c r="AF88" s="7">
        <f t="shared" si="44"/>
        <v>24.877700000000001</v>
      </c>
      <c r="AG88" s="7">
        <f t="shared" si="44"/>
        <v>33.058599999999998</v>
      </c>
      <c r="AH88" s="7" t="str">
        <f t="shared" si="44"/>
        <v/>
      </c>
      <c r="AI88" s="7" t="str">
        <f t="shared" si="44"/>
        <v/>
      </c>
      <c r="AJ88" s="7" t="str">
        <f t="shared" si="44"/>
        <v/>
      </c>
      <c r="AK88" s="7" t="str">
        <f t="shared" si="44"/>
        <v/>
      </c>
      <c r="AL88" s="7">
        <f t="shared" si="44"/>
        <v>119.137</v>
      </c>
      <c r="AM88" s="7" t="str">
        <f t="shared" si="44"/>
        <v/>
      </c>
      <c r="AN88" s="7" t="str">
        <f t="shared" si="44"/>
        <v/>
      </c>
      <c r="AO88" s="7" t="str">
        <f t="shared" si="44"/>
        <v/>
      </c>
      <c r="AP88" s="7" t="str">
        <f t="shared" si="44"/>
        <v/>
      </c>
      <c r="AQ88" s="7" t="str">
        <f t="shared" si="44"/>
        <v/>
      </c>
      <c r="AR88">
        <v>1E-3</v>
      </c>
    </row>
    <row r="89" spans="6:44">
      <c r="F89" t="s">
        <v>444</v>
      </c>
      <c r="G89" s="7" t="str">
        <f t="shared" ref="G89:AQ89" si="45">IF(G54&gt;0,0.001*G54,"")</f>
        <v/>
      </c>
      <c r="H89" s="7" t="str">
        <f t="shared" si="45"/>
        <v/>
      </c>
      <c r="I89" s="7" t="str">
        <f t="shared" si="45"/>
        <v/>
      </c>
      <c r="J89" s="7">
        <f t="shared" si="45"/>
        <v>16.162500000000001</v>
      </c>
      <c r="K89" s="7" t="str">
        <f t="shared" si="45"/>
        <v/>
      </c>
      <c r="L89" s="7" t="str">
        <f t="shared" si="45"/>
        <v/>
      </c>
      <c r="M89" s="7">
        <f t="shared" si="45"/>
        <v>30.598700000000001</v>
      </c>
      <c r="N89" s="7" t="str">
        <f t="shared" si="45"/>
        <v/>
      </c>
      <c r="O89" s="7" t="str">
        <f t="shared" si="45"/>
        <v/>
      </c>
      <c r="P89" s="7" t="str">
        <f t="shared" si="45"/>
        <v/>
      </c>
      <c r="Q89" s="7" t="str">
        <f t="shared" si="45"/>
        <v/>
      </c>
      <c r="R89" s="7" t="str">
        <f t="shared" si="45"/>
        <v/>
      </c>
      <c r="S89" s="7" t="str">
        <f t="shared" si="45"/>
        <v/>
      </c>
      <c r="T89" s="7" t="str">
        <f t="shared" si="45"/>
        <v/>
      </c>
      <c r="U89" s="7" t="str">
        <f t="shared" si="45"/>
        <v/>
      </c>
      <c r="V89" s="7" t="str">
        <f t="shared" si="45"/>
        <v/>
      </c>
      <c r="W89" s="7" t="str">
        <f t="shared" si="45"/>
        <v/>
      </c>
      <c r="X89" s="7">
        <f t="shared" si="45"/>
        <v>12.0975</v>
      </c>
      <c r="Y89" s="7" t="str">
        <f t="shared" si="45"/>
        <v/>
      </c>
      <c r="Z89" s="7" t="str">
        <f t="shared" si="45"/>
        <v/>
      </c>
      <c r="AA89" s="7" t="str">
        <f t="shared" si="45"/>
        <v/>
      </c>
      <c r="AB89" s="7" t="str">
        <f t="shared" si="45"/>
        <v/>
      </c>
      <c r="AC89" s="7" t="str">
        <f t="shared" si="45"/>
        <v/>
      </c>
      <c r="AD89" s="7">
        <f t="shared" si="45"/>
        <v>6.6436000000000002</v>
      </c>
      <c r="AE89" s="7" t="str">
        <f t="shared" si="45"/>
        <v/>
      </c>
      <c r="AF89" s="7" t="str">
        <f t="shared" si="45"/>
        <v/>
      </c>
      <c r="AG89" s="7" t="str">
        <f t="shared" si="45"/>
        <v/>
      </c>
      <c r="AH89" s="7" t="str">
        <f t="shared" si="45"/>
        <v/>
      </c>
      <c r="AI89" s="7">
        <f t="shared" si="45"/>
        <v>5.2009799999999995</v>
      </c>
      <c r="AJ89" s="7" t="str">
        <f t="shared" si="45"/>
        <v/>
      </c>
      <c r="AK89" s="7" t="str">
        <f t="shared" si="45"/>
        <v/>
      </c>
      <c r="AL89" s="7" t="str">
        <f t="shared" si="45"/>
        <v/>
      </c>
      <c r="AM89" s="7" t="str">
        <f t="shared" si="45"/>
        <v/>
      </c>
      <c r="AN89" s="7" t="str">
        <f t="shared" si="45"/>
        <v/>
      </c>
      <c r="AO89" s="7" t="str">
        <f t="shared" si="45"/>
        <v/>
      </c>
      <c r="AP89" s="7">
        <f t="shared" si="45"/>
        <v>12.0975</v>
      </c>
      <c r="AQ89" s="7" t="str">
        <f t="shared" si="45"/>
        <v/>
      </c>
      <c r="AR89">
        <v>1E-3</v>
      </c>
    </row>
    <row r="90" spans="6:44">
      <c r="F90" t="s">
        <v>445</v>
      </c>
      <c r="G90" s="7" t="str">
        <f t="shared" ref="G90:AQ90" si="46">IF(G55&gt;0,0.001*G55,"")</f>
        <v/>
      </c>
      <c r="H90" s="7" t="str">
        <f t="shared" si="46"/>
        <v/>
      </c>
      <c r="I90" s="7" t="str">
        <f t="shared" si="46"/>
        <v/>
      </c>
      <c r="J90" s="7">
        <f t="shared" si="46"/>
        <v>16.162500000000001</v>
      </c>
      <c r="K90" s="7" t="str">
        <f t="shared" si="46"/>
        <v/>
      </c>
      <c r="L90" s="7" t="str">
        <f t="shared" si="46"/>
        <v/>
      </c>
      <c r="M90" s="7">
        <f t="shared" si="46"/>
        <v>29.810900000000004</v>
      </c>
      <c r="N90" s="7" t="str">
        <f t="shared" si="46"/>
        <v/>
      </c>
      <c r="O90" s="7" t="str">
        <f t="shared" si="46"/>
        <v/>
      </c>
      <c r="P90" s="7" t="str">
        <f t="shared" si="46"/>
        <v/>
      </c>
      <c r="Q90" s="7" t="str">
        <f t="shared" si="46"/>
        <v/>
      </c>
      <c r="R90" s="7" t="str">
        <f t="shared" si="46"/>
        <v/>
      </c>
      <c r="S90" s="7" t="str">
        <f t="shared" si="46"/>
        <v/>
      </c>
      <c r="T90" s="7" t="str">
        <f t="shared" si="46"/>
        <v/>
      </c>
      <c r="U90" s="7" t="str">
        <f t="shared" si="46"/>
        <v/>
      </c>
      <c r="V90" s="7" t="str">
        <f t="shared" si="46"/>
        <v/>
      </c>
      <c r="W90" s="7" t="str">
        <f t="shared" si="46"/>
        <v/>
      </c>
      <c r="X90" s="7">
        <f t="shared" si="46"/>
        <v>12.3414</v>
      </c>
      <c r="Y90" s="7" t="str">
        <f t="shared" si="46"/>
        <v/>
      </c>
      <c r="Z90" s="7" t="str">
        <f t="shared" si="46"/>
        <v/>
      </c>
      <c r="AA90" s="7" t="str">
        <f t="shared" si="46"/>
        <v/>
      </c>
      <c r="AB90" s="7" t="str">
        <f t="shared" si="46"/>
        <v/>
      </c>
      <c r="AC90" s="7" t="str">
        <f t="shared" si="46"/>
        <v/>
      </c>
      <c r="AD90" s="7">
        <f t="shared" si="46"/>
        <v>7.1553800000000001</v>
      </c>
      <c r="AE90" s="7" t="str">
        <f t="shared" si="46"/>
        <v/>
      </c>
      <c r="AF90" s="7" t="str">
        <f t="shared" si="46"/>
        <v/>
      </c>
      <c r="AG90" s="7" t="str">
        <f t="shared" si="46"/>
        <v/>
      </c>
      <c r="AH90" s="7" t="str">
        <f t="shared" si="46"/>
        <v/>
      </c>
      <c r="AI90" s="7">
        <f t="shared" si="46"/>
        <v>5.2818100000000001</v>
      </c>
      <c r="AJ90" s="7" t="str">
        <f t="shared" si="46"/>
        <v/>
      </c>
      <c r="AK90" s="7" t="str">
        <f t="shared" si="46"/>
        <v/>
      </c>
      <c r="AL90" s="7" t="str">
        <f t="shared" si="46"/>
        <v/>
      </c>
      <c r="AM90" s="7" t="str">
        <f t="shared" si="46"/>
        <v/>
      </c>
      <c r="AN90" s="7" t="str">
        <f t="shared" si="46"/>
        <v/>
      </c>
      <c r="AO90" s="7" t="str">
        <f t="shared" si="46"/>
        <v/>
      </c>
      <c r="AP90" s="7">
        <f t="shared" si="46"/>
        <v>12.3414</v>
      </c>
      <c r="AQ90" s="7" t="str">
        <f t="shared" si="46"/>
        <v/>
      </c>
      <c r="AR90">
        <v>1E-3</v>
      </c>
    </row>
    <row r="91" spans="6:44">
      <c r="F91" t="s">
        <v>446</v>
      </c>
      <c r="G91" s="7" t="str">
        <f t="shared" ref="G91:AQ91" si="47">IF(G56&gt;0,0.001*G56,"")</f>
        <v/>
      </c>
      <c r="H91" s="7" t="str">
        <f t="shared" si="47"/>
        <v/>
      </c>
      <c r="I91" s="7" t="str">
        <f t="shared" si="47"/>
        <v/>
      </c>
      <c r="J91" s="7">
        <f t="shared" si="47"/>
        <v>16.162500000000001</v>
      </c>
      <c r="K91" s="7" t="str">
        <f t="shared" si="47"/>
        <v/>
      </c>
      <c r="L91" s="7" t="str">
        <f t="shared" si="47"/>
        <v/>
      </c>
      <c r="M91" s="7">
        <f t="shared" si="47"/>
        <v>29.791900000000002</v>
      </c>
      <c r="N91" s="7" t="str">
        <f t="shared" si="47"/>
        <v/>
      </c>
      <c r="O91" s="7" t="str">
        <f t="shared" si="47"/>
        <v/>
      </c>
      <c r="P91" s="7" t="str">
        <f t="shared" si="47"/>
        <v/>
      </c>
      <c r="Q91" s="7" t="str">
        <f t="shared" si="47"/>
        <v/>
      </c>
      <c r="R91" s="7" t="str">
        <f t="shared" si="47"/>
        <v/>
      </c>
      <c r="S91" s="7" t="str">
        <f t="shared" si="47"/>
        <v/>
      </c>
      <c r="T91" s="7" t="str">
        <f t="shared" si="47"/>
        <v/>
      </c>
      <c r="U91" s="7" t="str">
        <f t="shared" si="47"/>
        <v/>
      </c>
      <c r="V91" s="7" t="str">
        <f t="shared" si="47"/>
        <v/>
      </c>
      <c r="W91" s="7" t="str">
        <f t="shared" si="47"/>
        <v/>
      </c>
      <c r="X91" s="7">
        <f t="shared" si="47"/>
        <v>15.121200000000002</v>
      </c>
      <c r="Y91" s="7" t="str">
        <f t="shared" si="47"/>
        <v/>
      </c>
      <c r="Z91" s="7" t="str">
        <f t="shared" si="47"/>
        <v/>
      </c>
      <c r="AA91" s="7" t="str">
        <f t="shared" si="47"/>
        <v/>
      </c>
      <c r="AB91" s="7" t="str">
        <f t="shared" si="47"/>
        <v/>
      </c>
      <c r="AC91" s="7" t="str">
        <f t="shared" si="47"/>
        <v/>
      </c>
      <c r="AD91" s="7">
        <f t="shared" si="47"/>
        <v>6.6436000000000002</v>
      </c>
      <c r="AE91" s="7" t="str">
        <f t="shared" si="47"/>
        <v/>
      </c>
      <c r="AF91" s="7" t="str">
        <f t="shared" si="47"/>
        <v/>
      </c>
      <c r="AG91" s="7" t="str">
        <f t="shared" si="47"/>
        <v/>
      </c>
      <c r="AH91" s="7" t="str">
        <f t="shared" si="47"/>
        <v/>
      </c>
      <c r="AI91" s="7">
        <f t="shared" si="47"/>
        <v>5.2904600000000004</v>
      </c>
      <c r="AJ91" s="7" t="str">
        <f t="shared" si="47"/>
        <v/>
      </c>
      <c r="AK91" s="7" t="str">
        <f t="shared" si="47"/>
        <v/>
      </c>
      <c r="AL91" s="7" t="str">
        <f t="shared" si="47"/>
        <v/>
      </c>
      <c r="AM91" s="7" t="str">
        <f t="shared" si="47"/>
        <v/>
      </c>
      <c r="AN91" s="7" t="str">
        <f t="shared" si="47"/>
        <v/>
      </c>
      <c r="AO91" s="7" t="str">
        <f t="shared" si="47"/>
        <v/>
      </c>
      <c r="AP91" s="7">
        <f t="shared" si="47"/>
        <v>15.121200000000002</v>
      </c>
      <c r="AQ91" s="7" t="str">
        <f t="shared" si="47"/>
        <v/>
      </c>
      <c r="AR91">
        <v>1E-3</v>
      </c>
    </row>
    <row r="92" spans="6:44">
      <c r="F92" t="s">
        <v>447</v>
      </c>
      <c r="G92" s="7" t="str">
        <f t="shared" ref="G92:AQ92" si="48">IF(G57&gt;0,0.001*G57,"")</f>
        <v/>
      </c>
      <c r="H92" s="7" t="str">
        <f t="shared" si="48"/>
        <v/>
      </c>
      <c r="I92" s="7" t="str">
        <f t="shared" si="48"/>
        <v/>
      </c>
      <c r="J92" s="7">
        <f t="shared" si="48"/>
        <v>16.162500000000001</v>
      </c>
      <c r="K92" s="7" t="str">
        <f t="shared" si="48"/>
        <v/>
      </c>
      <c r="L92" s="7" t="str">
        <f t="shared" si="48"/>
        <v/>
      </c>
      <c r="M92" s="7">
        <f t="shared" si="48"/>
        <v>30.252400000000002</v>
      </c>
      <c r="N92" s="7" t="str">
        <f t="shared" si="48"/>
        <v/>
      </c>
      <c r="O92" s="7" t="str">
        <f t="shared" si="48"/>
        <v/>
      </c>
      <c r="P92" s="7" t="str">
        <f t="shared" si="48"/>
        <v/>
      </c>
      <c r="Q92" s="7" t="str">
        <f t="shared" si="48"/>
        <v/>
      </c>
      <c r="R92" s="7" t="str">
        <f t="shared" si="48"/>
        <v/>
      </c>
      <c r="S92" s="7" t="str">
        <f t="shared" si="48"/>
        <v/>
      </c>
      <c r="T92" s="7" t="str">
        <f t="shared" si="48"/>
        <v/>
      </c>
      <c r="U92" s="7" t="str">
        <f t="shared" si="48"/>
        <v/>
      </c>
      <c r="V92" s="7" t="str">
        <f t="shared" si="48"/>
        <v/>
      </c>
      <c r="W92" s="7" t="str">
        <f t="shared" si="48"/>
        <v/>
      </c>
      <c r="X92" s="7">
        <f t="shared" si="48"/>
        <v>12.7515</v>
      </c>
      <c r="Y92" s="7" t="str">
        <f t="shared" si="48"/>
        <v/>
      </c>
      <c r="Z92" s="7" t="str">
        <f t="shared" si="48"/>
        <v/>
      </c>
      <c r="AA92" s="7" t="str">
        <f t="shared" si="48"/>
        <v/>
      </c>
      <c r="AB92" s="7" t="str">
        <f t="shared" si="48"/>
        <v/>
      </c>
      <c r="AC92" s="7" t="str">
        <f t="shared" si="48"/>
        <v/>
      </c>
      <c r="AD92" s="7">
        <f t="shared" si="48"/>
        <v>8.0601900000000004</v>
      </c>
      <c r="AE92" s="7" t="str">
        <f t="shared" si="48"/>
        <v/>
      </c>
      <c r="AF92" s="7" t="str">
        <f t="shared" si="48"/>
        <v/>
      </c>
      <c r="AG92" s="7" t="str">
        <f t="shared" si="48"/>
        <v/>
      </c>
      <c r="AH92" s="7" t="str">
        <f t="shared" si="48"/>
        <v/>
      </c>
      <c r="AI92" s="7">
        <f t="shared" si="48"/>
        <v>5.4882900000000001</v>
      </c>
      <c r="AJ92" s="7" t="str">
        <f t="shared" si="48"/>
        <v/>
      </c>
      <c r="AK92" s="7" t="str">
        <f t="shared" si="48"/>
        <v/>
      </c>
      <c r="AL92" s="7" t="str">
        <f t="shared" si="48"/>
        <v/>
      </c>
      <c r="AM92" s="7" t="str">
        <f t="shared" si="48"/>
        <v/>
      </c>
      <c r="AN92" s="7" t="str">
        <f t="shared" si="48"/>
        <v/>
      </c>
      <c r="AO92" s="7" t="str">
        <f t="shared" si="48"/>
        <v/>
      </c>
      <c r="AP92" s="7">
        <f t="shared" si="48"/>
        <v>12.7515</v>
      </c>
      <c r="AQ92" s="7" t="str">
        <f t="shared" si="48"/>
        <v/>
      </c>
      <c r="AR92">
        <v>1E-3</v>
      </c>
    </row>
    <row r="93" spans="6:44">
      <c r="F93" t="s">
        <v>448</v>
      </c>
      <c r="G93" s="7">
        <f t="shared" ref="G93:AQ93" si="49">IF(G58&gt;0,0.001*G58,"")</f>
        <v>28.644600000000001</v>
      </c>
      <c r="H93" s="7">
        <f t="shared" si="49"/>
        <v>22.202900000000003</v>
      </c>
      <c r="I93" s="7">
        <f t="shared" si="49"/>
        <v>11.162799999999999</v>
      </c>
      <c r="J93" s="7">
        <f t="shared" si="49"/>
        <v>19.091900000000003</v>
      </c>
      <c r="K93" s="7">
        <f t="shared" si="49"/>
        <v>17.9343</v>
      </c>
      <c r="L93" s="7">
        <f t="shared" si="49"/>
        <v>20.240099999999998</v>
      </c>
      <c r="M93" s="7">
        <f t="shared" si="49"/>
        <v>24.641500000000001</v>
      </c>
      <c r="N93" s="7">
        <f t="shared" si="49"/>
        <v>32.213500000000003</v>
      </c>
      <c r="O93" s="7">
        <f t="shared" si="49"/>
        <v>22.435200000000002</v>
      </c>
      <c r="P93" s="7">
        <f t="shared" si="49"/>
        <v>19.0031</v>
      </c>
      <c r="Q93" s="7">
        <f t="shared" si="49"/>
        <v>23.7821</v>
      </c>
      <c r="R93" s="7">
        <f t="shared" si="49"/>
        <v>18.8005</v>
      </c>
      <c r="S93" s="7">
        <f t="shared" si="49"/>
        <v>23.029799999999998</v>
      </c>
      <c r="T93" s="7">
        <f t="shared" si="49"/>
        <v>20.534800000000001</v>
      </c>
      <c r="U93" s="7">
        <f t="shared" si="49"/>
        <v>25.579000000000001</v>
      </c>
      <c r="V93" s="7">
        <f t="shared" si="49"/>
        <v>22.860800000000001</v>
      </c>
      <c r="W93" s="7">
        <f t="shared" si="49"/>
        <v>16.421800000000001</v>
      </c>
      <c r="X93" s="7">
        <f t="shared" si="49"/>
        <v>16.1706</v>
      </c>
      <c r="Y93" s="7">
        <f t="shared" si="49"/>
        <v>7.6256599999999999</v>
      </c>
      <c r="Z93" s="7">
        <f t="shared" si="49"/>
        <v>67.863</v>
      </c>
      <c r="AA93" s="7">
        <f t="shared" si="49"/>
        <v>24.470099999999999</v>
      </c>
      <c r="AB93" s="7">
        <f t="shared" si="49"/>
        <v>30.495000000000001</v>
      </c>
      <c r="AC93" s="7">
        <f t="shared" si="49"/>
        <v>3.3300399999999999</v>
      </c>
      <c r="AD93" s="7">
        <f t="shared" si="49"/>
        <v>33.462699999999998</v>
      </c>
      <c r="AE93" s="7">
        <f t="shared" si="49"/>
        <v>23.327099999999998</v>
      </c>
      <c r="AF93" s="7">
        <f t="shared" si="49"/>
        <v>13.8141</v>
      </c>
      <c r="AG93" s="7">
        <f t="shared" si="49"/>
        <v>19.518599999999999</v>
      </c>
      <c r="AH93" s="7">
        <f t="shared" si="49"/>
        <v>10.7438</v>
      </c>
      <c r="AI93" s="7">
        <f t="shared" si="49"/>
        <v>39.236400000000003</v>
      </c>
      <c r="AJ93" s="7">
        <f t="shared" si="49"/>
        <v>24.852499999999999</v>
      </c>
      <c r="AK93" s="7">
        <f t="shared" si="49"/>
        <v>11.883900000000001</v>
      </c>
      <c r="AL93" s="7">
        <f t="shared" si="49"/>
        <v>19.110400000000002</v>
      </c>
      <c r="AM93" s="7">
        <f t="shared" si="49"/>
        <v>23.029799999999998</v>
      </c>
      <c r="AN93" s="7">
        <f t="shared" si="49"/>
        <v>20.534800000000001</v>
      </c>
      <c r="AO93" s="7">
        <f t="shared" si="49"/>
        <v>23.029799999999998</v>
      </c>
      <c r="AP93" s="7">
        <f t="shared" si="49"/>
        <v>20.534800000000001</v>
      </c>
      <c r="AQ93" s="7">
        <f t="shared" si="49"/>
        <v>20.534800000000001</v>
      </c>
      <c r="AR93">
        <v>1E-3</v>
      </c>
    </row>
    <row r="94" spans="6:44">
      <c r="F94" t="s">
        <v>449</v>
      </c>
      <c r="G94" s="7">
        <f t="shared" ref="G94:AQ94" si="50">IF(G59&gt;0,0.001*G59,"")</f>
        <v>26.341100000000001</v>
      </c>
      <c r="H94" s="7">
        <f t="shared" si="50"/>
        <v>23.735900000000001</v>
      </c>
      <c r="I94" s="7">
        <f t="shared" si="50"/>
        <v>12.522500000000001</v>
      </c>
      <c r="J94" s="7">
        <f t="shared" si="50"/>
        <v>17.0763</v>
      </c>
      <c r="K94" s="7">
        <f t="shared" si="50"/>
        <v>13.663600000000001</v>
      </c>
      <c r="L94" s="7">
        <f t="shared" si="50"/>
        <v>18.413400000000003</v>
      </c>
      <c r="M94" s="7">
        <f t="shared" si="50"/>
        <v>24.1191</v>
      </c>
      <c r="N94" s="7">
        <f t="shared" si="50"/>
        <v>30.905900000000003</v>
      </c>
      <c r="O94" s="7">
        <f t="shared" si="50"/>
        <v>19.766500000000001</v>
      </c>
      <c r="P94" s="7">
        <f t="shared" si="50"/>
        <v>17.291700000000002</v>
      </c>
      <c r="Q94" s="7">
        <f t="shared" si="50"/>
        <v>23.4268</v>
      </c>
      <c r="R94" s="7">
        <f t="shared" si="50"/>
        <v>17.762599999999999</v>
      </c>
      <c r="S94" s="7">
        <f t="shared" si="50"/>
        <v>19.682599999999997</v>
      </c>
      <c r="T94" s="7">
        <f t="shared" si="50"/>
        <v>18.903299999999998</v>
      </c>
      <c r="U94" s="7">
        <f t="shared" si="50"/>
        <v>23.867100000000001</v>
      </c>
      <c r="V94" s="7">
        <f t="shared" si="50"/>
        <v>22.054200000000002</v>
      </c>
      <c r="W94" s="7">
        <f t="shared" si="50"/>
        <v>18.053799999999999</v>
      </c>
      <c r="X94" s="7">
        <f t="shared" si="50"/>
        <v>15.0969</v>
      </c>
      <c r="Y94" s="7">
        <f t="shared" si="50"/>
        <v>5.9673100000000003</v>
      </c>
      <c r="Z94" s="7">
        <f t="shared" si="50"/>
        <v>69.064600000000013</v>
      </c>
      <c r="AA94" s="7">
        <f t="shared" si="50"/>
        <v>20.394500000000001</v>
      </c>
      <c r="AB94" s="7">
        <f t="shared" si="50"/>
        <v>27.66</v>
      </c>
      <c r="AC94" s="7">
        <f t="shared" si="50"/>
        <v>3.5101399999999998</v>
      </c>
      <c r="AD94" s="7">
        <f t="shared" si="50"/>
        <v>33.128900000000002</v>
      </c>
      <c r="AE94" s="7">
        <f t="shared" si="50"/>
        <v>23.597799999999999</v>
      </c>
      <c r="AF94" s="7">
        <f t="shared" si="50"/>
        <v>14.1127</v>
      </c>
      <c r="AG94" s="7">
        <f t="shared" si="50"/>
        <v>19.518599999999999</v>
      </c>
      <c r="AH94" s="7">
        <f t="shared" si="50"/>
        <v>9.1672700000000003</v>
      </c>
      <c r="AI94" s="7">
        <f t="shared" si="50"/>
        <v>35.022100000000002</v>
      </c>
      <c r="AJ94" s="7">
        <f t="shared" si="50"/>
        <v>24.9801</v>
      </c>
      <c r="AK94" s="7">
        <f t="shared" si="50"/>
        <v>11.8965</v>
      </c>
      <c r="AL94" s="7">
        <f t="shared" si="50"/>
        <v>17.5383</v>
      </c>
      <c r="AM94" s="7">
        <f t="shared" si="50"/>
        <v>19.682599999999997</v>
      </c>
      <c r="AN94" s="7">
        <f t="shared" si="50"/>
        <v>18.903299999999998</v>
      </c>
      <c r="AO94" s="7">
        <f t="shared" si="50"/>
        <v>19.682599999999997</v>
      </c>
      <c r="AP94" s="7">
        <f t="shared" si="50"/>
        <v>18.903299999999998</v>
      </c>
      <c r="AQ94" s="7">
        <f t="shared" si="50"/>
        <v>18.903299999999998</v>
      </c>
      <c r="AR94">
        <v>1E-3</v>
      </c>
    </row>
    <row r="95" spans="6:44">
      <c r="F95" t="s">
        <v>450</v>
      </c>
      <c r="G95" s="7">
        <f t="shared" ref="G95:AQ95" si="51">IF(G60&gt;0,0.001*G60,"")</f>
        <v>26.522500000000001</v>
      </c>
      <c r="H95" s="7">
        <f t="shared" si="51"/>
        <v>21.687000000000001</v>
      </c>
      <c r="I95" s="7">
        <f t="shared" si="51"/>
        <v>12.512200000000002</v>
      </c>
      <c r="J95" s="7">
        <f t="shared" si="51"/>
        <v>17.064799999999998</v>
      </c>
      <c r="K95" s="7">
        <f t="shared" si="51"/>
        <v>12.8825</v>
      </c>
      <c r="L95" s="7">
        <f t="shared" si="51"/>
        <v>18.413400000000003</v>
      </c>
      <c r="M95" s="7">
        <f t="shared" si="51"/>
        <v>24.033000000000001</v>
      </c>
      <c r="N95" s="7">
        <f t="shared" si="51"/>
        <v>29.330000000000002</v>
      </c>
      <c r="O95" s="7">
        <f t="shared" si="51"/>
        <v>21.111900000000002</v>
      </c>
      <c r="P95" s="7">
        <f t="shared" si="51"/>
        <v>17.0657</v>
      </c>
      <c r="Q95" s="7">
        <f t="shared" si="51"/>
        <v>24.872200000000003</v>
      </c>
      <c r="R95" s="7">
        <f t="shared" si="51"/>
        <v>17.9041</v>
      </c>
      <c r="S95" s="7">
        <f t="shared" si="51"/>
        <v>13.2971</v>
      </c>
      <c r="T95" s="7">
        <f t="shared" si="51"/>
        <v>18.903299999999998</v>
      </c>
      <c r="U95" s="7">
        <f t="shared" si="51"/>
        <v>23.867100000000001</v>
      </c>
      <c r="V95" s="7">
        <f t="shared" si="51"/>
        <v>22.225900000000003</v>
      </c>
      <c r="W95" s="7">
        <f t="shared" si="51"/>
        <v>17.6751</v>
      </c>
      <c r="X95" s="7">
        <f t="shared" si="51"/>
        <v>16.965900000000001</v>
      </c>
      <c r="Y95" s="7">
        <f t="shared" si="51"/>
        <v>5.9673100000000003</v>
      </c>
      <c r="Z95" s="7">
        <f t="shared" si="51"/>
        <v>68.787399999999991</v>
      </c>
      <c r="AA95" s="7">
        <f t="shared" si="51"/>
        <v>23.053900000000002</v>
      </c>
      <c r="AB95" s="7">
        <f t="shared" si="51"/>
        <v>25.8461</v>
      </c>
      <c r="AC95" s="7">
        <f t="shared" si="51"/>
        <v>3.6430799999999999</v>
      </c>
      <c r="AD95" s="7">
        <f t="shared" si="51"/>
        <v>32.542200000000001</v>
      </c>
      <c r="AE95" s="7">
        <f t="shared" si="51"/>
        <v>23.7897</v>
      </c>
      <c r="AF95" s="7">
        <f t="shared" si="51"/>
        <v>13.330399999999999</v>
      </c>
      <c r="AG95" s="7">
        <f t="shared" si="51"/>
        <v>19.518599999999999</v>
      </c>
      <c r="AH95" s="7">
        <f t="shared" si="51"/>
        <v>9.1672700000000003</v>
      </c>
      <c r="AI95" s="7">
        <f t="shared" si="51"/>
        <v>34.8127</v>
      </c>
      <c r="AJ95" s="7">
        <f t="shared" si="51"/>
        <v>23.4068</v>
      </c>
      <c r="AK95" s="7">
        <f t="shared" si="51"/>
        <v>11.8965</v>
      </c>
      <c r="AL95" s="7">
        <f t="shared" si="51"/>
        <v>14.9747</v>
      </c>
      <c r="AM95" s="7">
        <f t="shared" si="51"/>
        <v>13.2971</v>
      </c>
      <c r="AN95" s="7">
        <f t="shared" si="51"/>
        <v>18.903299999999998</v>
      </c>
      <c r="AO95" s="7">
        <f t="shared" si="51"/>
        <v>13.2971</v>
      </c>
      <c r="AP95" s="7">
        <f t="shared" si="51"/>
        <v>18.903299999999998</v>
      </c>
      <c r="AQ95" s="7">
        <f t="shared" si="51"/>
        <v>18.903299999999998</v>
      </c>
      <c r="AR95">
        <v>1E-3</v>
      </c>
    </row>
    <row r="96" spans="6:44">
      <c r="F96" t="s">
        <v>451</v>
      </c>
      <c r="G96" s="7">
        <f t="shared" ref="G96:AQ96" si="52">IF(G61&gt;0,0.001*G61,"")</f>
        <v>26.933800000000002</v>
      </c>
      <c r="H96" s="7">
        <f t="shared" si="52"/>
        <v>22.461900000000004</v>
      </c>
      <c r="I96" s="7">
        <f t="shared" si="52"/>
        <v>6.6320800000000002</v>
      </c>
      <c r="J96" s="7">
        <f t="shared" si="52"/>
        <v>18.041</v>
      </c>
      <c r="K96" s="7">
        <f t="shared" si="52"/>
        <v>13.648100000000001</v>
      </c>
      <c r="L96" s="7">
        <f t="shared" si="52"/>
        <v>18.413400000000003</v>
      </c>
      <c r="M96" s="7">
        <f t="shared" si="52"/>
        <v>24.665200000000002</v>
      </c>
      <c r="N96" s="7">
        <f t="shared" si="52"/>
        <v>29.5565</v>
      </c>
      <c r="O96" s="7">
        <f t="shared" si="52"/>
        <v>20.333600000000001</v>
      </c>
      <c r="P96" s="7">
        <f t="shared" si="52"/>
        <v>17.088699999999999</v>
      </c>
      <c r="Q96" s="7">
        <f t="shared" si="52"/>
        <v>22.436199999999999</v>
      </c>
      <c r="R96" s="7">
        <f t="shared" si="52"/>
        <v>18.046800000000001</v>
      </c>
      <c r="S96" s="7">
        <f t="shared" si="52"/>
        <v>20.250599999999999</v>
      </c>
      <c r="T96" s="7">
        <f t="shared" si="52"/>
        <v>19.439499999999999</v>
      </c>
      <c r="U96" s="7">
        <f t="shared" si="52"/>
        <v>23.867100000000001</v>
      </c>
      <c r="V96" s="7">
        <f t="shared" si="52"/>
        <v>22.016400000000001</v>
      </c>
      <c r="W96" s="7">
        <f t="shared" si="52"/>
        <v>19.264700000000001</v>
      </c>
      <c r="X96" s="7">
        <f t="shared" si="52"/>
        <v>15.4991</v>
      </c>
      <c r="Y96" s="7">
        <f t="shared" si="52"/>
        <v>5.9673100000000003</v>
      </c>
      <c r="Z96" s="7">
        <f t="shared" si="52"/>
        <v>73.225000000000009</v>
      </c>
      <c r="AA96" s="7">
        <f t="shared" si="52"/>
        <v>25.421200000000002</v>
      </c>
      <c r="AB96" s="7">
        <f t="shared" si="52"/>
        <v>27.66</v>
      </c>
      <c r="AC96" s="7">
        <f t="shared" si="52"/>
        <v>3.5163099999999998</v>
      </c>
      <c r="AD96" s="7">
        <f t="shared" si="52"/>
        <v>32.637300000000003</v>
      </c>
      <c r="AE96" s="7">
        <f t="shared" si="52"/>
        <v>23.148</v>
      </c>
      <c r="AF96" s="7">
        <f t="shared" si="52"/>
        <v>13.9253</v>
      </c>
      <c r="AG96" s="7">
        <f t="shared" si="52"/>
        <v>19.518599999999999</v>
      </c>
      <c r="AH96" s="7">
        <f t="shared" si="52"/>
        <v>9.1672700000000003</v>
      </c>
      <c r="AI96" s="7">
        <f t="shared" si="52"/>
        <v>36.3048</v>
      </c>
      <c r="AJ96" s="7">
        <f t="shared" si="52"/>
        <v>25.445900000000002</v>
      </c>
      <c r="AK96" s="7">
        <f t="shared" si="52"/>
        <v>11.8965</v>
      </c>
      <c r="AL96" s="7">
        <f t="shared" si="52"/>
        <v>18.377200000000002</v>
      </c>
      <c r="AM96" s="7">
        <f t="shared" si="52"/>
        <v>20.250599999999999</v>
      </c>
      <c r="AN96" s="7">
        <f t="shared" si="52"/>
        <v>19.439499999999999</v>
      </c>
      <c r="AO96" s="7">
        <f t="shared" si="52"/>
        <v>20.250599999999999</v>
      </c>
      <c r="AP96" s="7">
        <f t="shared" si="52"/>
        <v>19.439499999999999</v>
      </c>
      <c r="AQ96" s="7">
        <f t="shared" si="52"/>
        <v>19.439499999999999</v>
      </c>
      <c r="AR96">
        <v>1E-3</v>
      </c>
    </row>
    <row r="97" spans="6:44">
      <c r="F97" t="s">
        <v>452</v>
      </c>
      <c r="G97" s="7" t="str">
        <f t="shared" ref="G97:AQ97" si="53">IF(G62&gt;0,0.001*G62,"")</f>
        <v/>
      </c>
      <c r="H97" s="7" t="str">
        <f t="shared" si="53"/>
        <v/>
      </c>
      <c r="I97" s="7" t="str">
        <f t="shared" si="53"/>
        <v/>
      </c>
      <c r="J97" s="7">
        <f t="shared" si="53"/>
        <v>11.1287</v>
      </c>
      <c r="K97" s="7" t="str">
        <f t="shared" si="53"/>
        <v/>
      </c>
      <c r="L97" s="7" t="str">
        <f t="shared" si="53"/>
        <v/>
      </c>
      <c r="M97" s="7" t="str">
        <f t="shared" si="53"/>
        <v/>
      </c>
      <c r="N97" s="7" t="str">
        <f t="shared" si="53"/>
        <v/>
      </c>
      <c r="O97" s="7" t="str">
        <f t="shared" si="53"/>
        <v/>
      </c>
      <c r="P97" s="7" t="str">
        <f t="shared" si="53"/>
        <v/>
      </c>
      <c r="Q97" s="7" t="str">
        <f t="shared" si="53"/>
        <v/>
      </c>
      <c r="R97" s="7" t="str">
        <f t="shared" si="53"/>
        <v/>
      </c>
      <c r="S97" s="7" t="str">
        <f t="shared" si="53"/>
        <v/>
      </c>
      <c r="T97" s="7" t="str">
        <f t="shared" si="53"/>
        <v/>
      </c>
      <c r="U97" s="7" t="str">
        <f t="shared" si="53"/>
        <v/>
      </c>
      <c r="V97" s="7" t="str">
        <f t="shared" si="53"/>
        <v/>
      </c>
      <c r="W97" s="7" t="str">
        <f t="shared" si="53"/>
        <v/>
      </c>
      <c r="X97" s="7" t="str">
        <f t="shared" si="53"/>
        <v/>
      </c>
      <c r="Y97" s="7" t="str">
        <f t="shared" si="53"/>
        <v/>
      </c>
      <c r="Z97" s="7" t="str">
        <f t="shared" si="53"/>
        <v/>
      </c>
      <c r="AA97" s="7" t="str">
        <f t="shared" si="53"/>
        <v/>
      </c>
      <c r="AB97" s="7" t="str">
        <f t="shared" si="53"/>
        <v/>
      </c>
      <c r="AC97" s="7" t="str">
        <f t="shared" si="53"/>
        <v/>
      </c>
      <c r="AD97" s="7" t="str">
        <f t="shared" si="53"/>
        <v/>
      </c>
      <c r="AE97" s="7" t="str">
        <f t="shared" si="53"/>
        <v/>
      </c>
      <c r="AF97" s="7" t="str">
        <f t="shared" si="53"/>
        <v/>
      </c>
      <c r="AG97" s="7" t="str">
        <f t="shared" si="53"/>
        <v/>
      </c>
      <c r="AH97" s="7" t="str">
        <f t="shared" si="53"/>
        <v/>
      </c>
      <c r="AI97" s="7">
        <f t="shared" si="53"/>
        <v>16.749200000000002</v>
      </c>
      <c r="AJ97" s="7" t="str">
        <f t="shared" si="53"/>
        <v/>
      </c>
      <c r="AK97" s="7" t="str">
        <f t="shared" si="53"/>
        <v/>
      </c>
      <c r="AL97" s="7" t="str">
        <f t="shared" si="53"/>
        <v/>
      </c>
      <c r="AM97" s="7" t="str">
        <f t="shared" si="53"/>
        <v/>
      </c>
      <c r="AN97" s="7" t="str">
        <f t="shared" si="53"/>
        <v/>
      </c>
      <c r="AO97" s="7" t="str">
        <f t="shared" si="53"/>
        <v/>
      </c>
      <c r="AP97" s="7" t="str">
        <f t="shared" si="53"/>
        <v/>
      </c>
      <c r="AQ97" s="7" t="str">
        <f t="shared" si="53"/>
        <v/>
      </c>
      <c r="AR97">
        <v>1E-3</v>
      </c>
    </row>
    <row r="98" spans="6:44">
      <c r="F98" t="s">
        <v>453</v>
      </c>
      <c r="G98" s="7" t="str">
        <f t="shared" ref="G98:AQ98" si="54">IF(G63&gt;0,0.001*G63,"")</f>
        <v/>
      </c>
      <c r="H98" s="7" t="str">
        <f t="shared" si="54"/>
        <v/>
      </c>
      <c r="I98" s="7" t="str">
        <f t="shared" si="54"/>
        <v/>
      </c>
      <c r="J98" s="7">
        <f t="shared" si="54"/>
        <v>11.1287</v>
      </c>
      <c r="K98" s="7" t="str">
        <f t="shared" si="54"/>
        <v/>
      </c>
      <c r="L98" s="7" t="str">
        <f t="shared" si="54"/>
        <v/>
      </c>
      <c r="M98" s="7" t="str">
        <f t="shared" si="54"/>
        <v/>
      </c>
      <c r="N98" s="7" t="str">
        <f t="shared" si="54"/>
        <v/>
      </c>
      <c r="O98" s="7" t="str">
        <f t="shared" si="54"/>
        <v/>
      </c>
      <c r="P98" s="7" t="str">
        <f t="shared" si="54"/>
        <v/>
      </c>
      <c r="Q98" s="7" t="str">
        <f t="shared" si="54"/>
        <v/>
      </c>
      <c r="R98" s="7" t="str">
        <f t="shared" si="54"/>
        <v/>
      </c>
      <c r="S98" s="7" t="str">
        <f t="shared" si="54"/>
        <v/>
      </c>
      <c r="T98" s="7" t="str">
        <f t="shared" si="54"/>
        <v/>
      </c>
      <c r="U98" s="7" t="str">
        <f t="shared" si="54"/>
        <v/>
      </c>
      <c r="V98" s="7" t="str">
        <f t="shared" si="54"/>
        <v/>
      </c>
      <c r="W98" s="7" t="str">
        <f t="shared" si="54"/>
        <v/>
      </c>
      <c r="X98" s="7" t="str">
        <f t="shared" si="54"/>
        <v/>
      </c>
      <c r="Y98" s="7" t="str">
        <f t="shared" si="54"/>
        <v/>
      </c>
      <c r="Z98" s="7" t="str">
        <f t="shared" si="54"/>
        <v/>
      </c>
      <c r="AA98" s="7" t="str">
        <f t="shared" si="54"/>
        <v/>
      </c>
      <c r="AB98" s="7" t="str">
        <f t="shared" si="54"/>
        <v/>
      </c>
      <c r="AC98" s="7" t="str">
        <f t="shared" si="54"/>
        <v/>
      </c>
      <c r="AD98" s="7" t="str">
        <f t="shared" si="54"/>
        <v/>
      </c>
      <c r="AE98" s="7" t="str">
        <f t="shared" si="54"/>
        <v/>
      </c>
      <c r="AF98" s="7" t="str">
        <f t="shared" si="54"/>
        <v/>
      </c>
      <c r="AG98" s="7" t="str">
        <f t="shared" si="54"/>
        <v/>
      </c>
      <c r="AH98" s="7" t="str">
        <f t="shared" si="54"/>
        <v/>
      </c>
      <c r="AI98" s="7">
        <f t="shared" si="54"/>
        <v>16.370799999999999</v>
      </c>
      <c r="AJ98" s="7" t="str">
        <f t="shared" si="54"/>
        <v/>
      </c>
      <c r="AK98" s="7" t="str">
        <f t="shared" si="54"/>
        <v/>
      </c>
      <c r="AL98" s="7" t="str">
        <f t="shared" si="54"/>
        <v/>
      </c>
      <c r="AM98" s="7" t="str">
        <f t="shared" si="54"/>
        <v/>
      </c>
      <c r="AN98" s="7" t="str">
        <f t="shared" si="54"/>
        <v/>
      </c>
      <c r="AO98" s="7" t="str">
        <f t="shared" si="54"/>
        <v/>
      </c>
      <c r="AP98" s="7" t="str">
        <f t="shared" si="54"/>
        <v/>
      </c>
      <c r="AQ98" s="7" t="str">
        <f t="shared" si="54"/>
        <v/>
      </c>
      <c r="AR98">
        <v>1E-3</v>
      </c>
    </row>
    <row r="99" spans="6:44">
      <c r="F99" t="s">
        <v>454</v>
      </c>
      <c r="G99" s="7" t="str">
        <f t="shared" ref="G99:AQ99" si="55">IF(G64&gt;0,0.001*G64,"")</f>
        <v/>
      </c>
      <c r="H99" s="7" t="str">
        <f t="shared" si="55"/>
        <v/>
      </c>
      <c r="I99" s="7" t="str">
        <f t="shared" si="55"/>
        <v/>
      </c>
      <c r="J99" s="7">
        <f t="shared" si="55"/>
        <v>11.1287</v>
      </c>
      <c r="K99" s="7" t="str">
        <f t="shared" si="55"/>
        <v/>
      </c>
      <c r="L99" s="7" t="str">
        <f t="shared" si="55"/>
        <v/>
      </c>
      <c r="M99" s="7" t="str">
        <f t="shared" si="55"/>
        <v/>
      </c>
      <c r="N99" s="7" t="str">
        <f t="shared" si="55"/>
        <v/>
      </c>
      <c r="O99" s="7" t="str">
        <f t="shared" si="55"/>
        <v/>
      </c>
      <c r="P99" s="7" t="str">
        <f t="shared" si="55"/>
        <v/>
      </c>
      <c r="Q99" s="7" t="str">
        <f t="shared" si="55"/>
        <v/>
      </c>
      <c r="R99" s="7" t="str">
        <f t="shared" si="55"/>
        <v/>
      </c>
      <c r="S99" s="7" t="str">
        <f t="shared" si="55"/>
        <v/>
      </c>
      <c r="T99" s="7" t="str">
        <f t="shared" si="55"/>
        <v/>
      </c>
      <c r="U99" s="7" t="str">
        <f t="shared" si="55"/>
        <v/>
      </c>
      <c r="V99" s="7" t="str">
        <f t="shared" si="55"/>
        <v/>
      </c>
      <c r="W99" s="7" t="str">
        <f t="shared" si="55"/>
        <v/>
      </c>
      <c r="X99" s="7" t="str">
        <f t="shared" si="55"/>
        <v/>
      </c>
      <c r="Y99" s="7" t="str">
        <f t="shared" si="55"/>
        <v/>
      </c>
      <c r="Z99" s="7" t="str">
        <f t="shared" si="55"/>
        <v/>
      </c>
      <c r="AA99" s="7" t="str">
        <f t="shared" si="55"/>
        <v/>
      </c>
      <c r="AB99" s="7" t="str">
        <f t="shared" si="55"/>
        <v/>
      </c>
      <c r="AC99" s="7" t="str">
        <f t="shared" si="55"/>
        <v/>
      </c>
      <c r="AD99" s="7" t="str">
        <f t="shared" si="55"/>
        <v/>
      </c>
      <c r="AE99" s="7" t="str">
        <f t="shared" si="55"/>
        <v/>
      </c>
      <c r="AF99" s="7" t="str">
        <f t="shared" si="55"/>
        <v/>
      </c>
      <c r="AG99" s="7" t="str">
        <f t="shared" si="55"/>
        <v/>
      </c>
      <c r="AH99" s="7" t="str">
        <f t="shared" si="55"/>
        <v/>
      </c>
      <c r="AI99" s="7">
        <f t="shared" si="55"/>
        <v>15.3071</v>
      </c>
      <c r="AJ99" s="7" t="str">
        <f t="shared" si="55"/>
        <v/>
      </c>
      <c r="AK99" s="7" t="str">
        <f t="shared" si="55"/>
        <v/>
      </c>
      <c r="AL99" s="7" t="str">
        <f t="shared" si="55"/>
        <v/>
      </c>
      <c r="AM99" s="7" t="str">
        <f t="shared" si="55"/>
        <v/>
      </c>
      <c r="AN99" s="7" t="str">
        <f t="shared" si="55"/>
        <v/>
      </c>
      <c r="AO99" s="7" t="str">
        <f t="shared" si="55"/>
        <v/>
      </c>
      <c r="AP99" s="7" t="str">
        <f t="shared" si="55"/>
        <v/>
      </c>
      <c r="AQ99" s="7" t="str">
        <f t="shared" si="55"/>
        <v/>
      </c>
      <c r="AR99">
        <v>1E-3</v>
      </c>
    </row>
    <row r="100" spans="6:44">
      <c r="F100" t="s">
        <v>455</v>
      </c>
      <c r="G100" s="7" t="str">
        <f t="shared" ref="G100:AQ100" si="56">IF(G65&gt;0,0.001*G65,"")</f>
        <v/>
      </c>
      <c r="H100" s="7" t="str">
        <f t="shared" si="56"/>
        <v/>
      </c>
      <c r="I100" s="7" t="str">
        <f t="shared" si="56"/>
        <v/>
      </c>
      <c r="J100" s="7">
        <f t="shared" si="56"/>
        <v>11.1287</v>
      </c>
      <c r="K100" s="7" t="str">
        <f t="shared" si="56"/>
        <v/>
      </c>
      <c r="L100" s="7" t="str">
        <f t="shared" si="56"/>
        <v/>
      </c>
      <c r="M100" s="7" t="str">
        <f t="shared" si="56"/>
        <v/>
      </c>
      <c r="N100" s="7" t="str">
        <f t="shared" si="56"/>
        <v/>
      </c>
      <c r="O100" s="7" t="str">
        <f t="shared" si="56"/>
        <v/>
      </c>
      <c r="P100" s="7" t="str">
        <f t="shared" si="56"/>
        <v/>
      </c>
      <c r="Q100" s="7" t="str">
        <f t="shared" si="56"/>
        <v/>
      </c>
      <c r="R100" s="7" t="str">
        <f t="shared" si="56"/>
        <v/>
      </c>
      <c r="S100" s="7" t="str">
        <f t="shared" si="56"/>
        <v/>
      </c>
      <c r="T100" s="7" t="str">
        <f t="shared" si="56"/>
        <v/>
      </c>
      <c r="U100" s="7" t="str">
        <f t="shared" si="56"/>
        <v/>
      </c>
      <c r="V100" s="7" t="str">
        <f t="shared" si="56"/>
        <v/>
      </c>
      <c r="W100" s="7" t="str">
        <f t="shared" si="56"/>
        <v/>
      </c>
      <c r="X100" s="7" t="str">
        <f t="shared" si="56"/>
        <v/>
      </c>
      <c r="Y100" s="7" t="str">
        <f t="shared" si="56"/>
        <v/>
      </c>
      <c r="Z100" s="7" t="str">
        <f t="shared" si="56"/>
        <v/>
      </c>
      <c r="AA100" s="7" t="str">
        <f t="shared" si="56"/>
        <v/>
      </c>
      <c r="AB100" s="7" t="str">
        <f t="shared" si="56"/>
        <v/>
      </c>
      <c r="AC100" s="7" t="str">
        <f t="shared" si="56"/>
        <v/>
      </c>
      <c r="AD100" s="7" t="str">
        <f t="shared" si="56"/>
        <v/>
      </c>
      <c r="AE100" s="7" t="str">
        <f t="shared" si="56"/>
        <v/>
      </c>
      <c r="AF100" s="7" t="str">
        <f t="shared" si="56"/>
        <v/>
      </c>
      <c r="AG100" s="7" t="str">
        <f t="shared" si="56"/>
        <v/>
      </c>
      <c r="AH100" s="7" t="str">
        <f t="shared" si="56"/>
        <v/>
      </c>
      <c r="AI100" s="7">
        <f t="shared" si="56"/>
        <v>16.805099999999999</v>
      </c>
      <c r="AJ100" s="7" t="str">
        <f t="shared" si="56"/>
        <v/>
      </c>
      <c r="AK100" s="7" t="str">
        <f t="shared" si="56"/>
        <v/>
      </c>
      <c r="AL100" s="7" t="str">
        <f t="shared" si="56"/>
        <v/>
      </c>
      <c r="AM100" s="7" t="str">
        <f t="shared" si="56"/>
        <v/>
      </c>
      <c r="AN100" s="7" t="str">
        <f t="shared" si="56"/>
        <v/>
      </c>
      <c r="AO100" s="7" t="str">
        <f t="shared" si="56"/>
        <v/>
      </c>
      <c r="AP100" s="7" t="str">
        <f t="shared" si="56"/>
        <v/>
      </c>
      <c r="AQ100" s="7" t="str">
        <f t="shared" si="56"/>
        <v/>
      </c>
      <c r="AR100">
        <v>1E-3</v>
      </c>
    </row>
    <row r="101" spans="6:44">
      <c r="F101" t="s">
        <v>456</v>
      </c>
      <c r="G101" s="7">
        <f t="shared" ref="G101:AQ101" si="57">IF(G66&gt;0,0.001*G66,"")</f>
        <v>15.466000000000001</v>
      </c>
      <c r="H101" s="7">
        <f t="shared" si="57"/>
        <v>8.2721299999999989</v>
      </c>
      <c r="I101" s="7">
        <f t="shared" si="57"/>
        <v>5.7729600000000003</v>
      </c>
      <c r="J101" s="7">
        <f t="shared" si="57"/>
        <v>14.979000000000001</v>
      </c>
      <c r="K101" s="7">
        <f t="shared" si="57"/>
        <v>15.1014</v>
      </c>
      <c r="L101" s="7">
        <f t="shared" si="57"/>
        <v>9.3872199999999992</v>
      </c>
      <c r="M101" s="7">
        <f t="shared" si="57"/>
        <v>12.5715</v>
      </c>
      <c r="N101" s="7">
        <f t="shared" si="57"/>
        <v>19.9298</v>
      </c>
      <c r="O101" s="7">
        <f t="shared" si="57"/>
        <v>16.203299999999999</v>
      </c>
      <c r="P101" s="7">
        <f t="shared" si="57"/>
        <v>14.092200000000002</v>
      </c>
      <c r="Q101" s="7">
        <f t="shared" si="57"/>
        <v>10.5501</v>
      </c>
      <c r="R101" s="7">
        <f t="shared" si="57"/>
        <v>12.7613</v>
      </c>
      <c r="S101" s="7">
        <f t="shared" si="57"/>
        <v>9.7206799999999998</v>
      </c>
      <c r="T101" s="7">
        <f t="shared" si="57"/>
        <v>11.6698</v>
      </c>
      <c r="U101" s="7">
        <f t="shared" si="57"/>
        <v>10.6456</v>
      </c>
      <c r="V101" s="7">
        <f t="shared" si="57"/>
        <v>19.9739</v>
      </c>
      <c r="W101" s="7">
        <f t="shared" si="57"/>
        <v>12.864799999999999</v>
      </c>
      <c r="X101" s="7">
        <f t="shared" si="57"/>
        <v>11.2913</v>
      </c>
      <c r="Y101" s="7">
        <f t="shared" si="57"/>
        <v>5.1572299999999993</v>
      </c>
      <c r="Z101" s="7">
        <f t="shared" si="57"/>
        <v>44.097999999999999</v>
      </c>
      <c r="AA101" s="7">
        <f t="shared" si="57"/>
        <v>15.652100000000001</v>
      </c>
      <c r="AB101" s="7">
        <f t="shared" si="57"/>
        <v>10.1213</v>
      </c>
      <c r="AC101" s="7">
        <f t="shared" si="57"/>
        <v>8.0372400000000006</v>
      </c>
      <c r="AD101" s="7">
        <f t="shared" si="57"/>
        <v>10.5364</v>
      </c>
      <c r="AE101" s="7">
        <f t="shared" si="57"/>
        <v>9.9621399999999998</v>
      </c>
      <c r="AF101" s="7">
        <f t="shared" si="57"/>
        <v>5.9304199999999998</v>
      </c>
      <c r="AG101" s="7">
        <f t="shared" si="57"/>
        <v>10.6304</v>
      </c>
      <c r="AH101" s="7">
        <f t="shared" si="57"/>
        <v>6.4411000000000005</v>
      </c>
      <c r="AI101" s="7">
        <f t="shared" si="57"/>
        <v>13.471399999999999</v>
      </c>
      <c r="AJ101" s="7">
        <f t="shared" si="57"/>
        <v>15.4709</v>
      </c>
      <c r="AK101" s="7">
        <f t="shared" si="57"/>
        <v>12.963600000000001</v>
      </c>
      <c r="AL101" s="7">
        <f t="shared" si="57"/>
        <v>15.4458</v>
      </c>
      <c r="AM101" s="7">
        <f t="shared" si="57"/>
        <v>9.7206799999999998</v>
      </c>
      <c r="AN101" s="7">
        <f t="shared" si="57"/>
        <v>11.6698</v>
      </c>
      <c r="AO101" s="7">
        <f t="shared" si="57"/>
        <v>9.7206799999999998</v>
      </c>
      <c r="AP101" s="7">
        <f t="shared" si="57"/>
        <v>11.6698</v>
      </c>
      <c r="AQ101" s="7">
        <f t="shared" si="57"/>
        <v>11.6698</v>
      </c>
      <c r="AR101">
        <v>1E-3</v>
      </c>
    </row>
    <row r="102" spans="6:44">
      <c r="F102" t="s">
        <v>457</v>
      </c>
      <c r="G102" s="7">
        <f t="shared" ref="G102:AQ102" si="58">IF(G67&gt;0,0.001*G67,"")</f>
        <v>14.9224</v>
      </c>
      <c r="H102" s="7">
        <f t="shared" si="58"/>
        <v>9.6917000000000009</v>
      </c>
      <c r="I102" s="7">
        <f t="shared" si="58"/>
        <v>5.4128300000000005</v>
      </c>
      <c r="J102" s="7">
        <f t="shared" si="58"/>
        <v>13.435</v>
      </c>
      <c r="K102" s="7">
        <f t="shared" si="58"/>
        <v>13.7628</v>
      </c>
      <c r="L102" s="7">
        <f t="shared" si="58"/>
        <v>9.1841500000000007</v>
      </c>
      <c r="M102" s="7">
        <f t="shared" si="58"/>
        <v>10.887700000000001</v>
      </c>
      <c r="N102" s="7">
        <f t="shared" si="58"/>
        <v>15.368200000000002</v>
      </c>
      <c r="O102" s="7">
        <f t="shared" si="58"/>
        <v>14.897</v>
      </c>
      <c r="P102" s="7">
        <f t="shared" si="58"/>
        <v>7.6632500000000006</v>
      </c>
      <c r="Q102" s="7">
        <f t="shared" si="58"/>
        <v>10.515600000000001</v>
      </c>
      <c r="R102" s="7">
        <f t="shared" si="58"/>
        <v>11.874700000000001</v>
      </c>
      <c r="S102" s="7">
        <f t="shared" si="58"/>
        <v>9.1454400000000007</v>
      </c>
      <c r="T102" s="7">
        <f t="shared" si="58"/>
        <v>11.881200000000002</v>
      </c>
      <c r="U102" s="7">
        <f t="shared" si="58"/>
        <v>10.7989</v>
      </c>
      <c r="V102" s="7">
        <f t="shared" si="58"/>
        <v>17.970200000000002</v>
      </c>
      <c r="W102" s="7">
        <f t="shared" si="58"/>
        <v>13.395899999999999</v>
      </c>
      <c r="X102" s="7">
        <f t="shared" si="58"/>
        <v>9.6733600000000006</v>
      </c>
      <c r="Y102" s="7">
        <f t="shared" si="58"/>
        <v>3.9107099999999999</v>
      </c>
      <c r="Z102" s="7">
        <f t="shared" si="58"/>
        <v>44.284500000000001</v>
      </c>
      <c r="AA102" s="7">
        <f t="shared" si="58"/>
        <v>13.428799999999999</v>
      </c>
      <c r="AB102" s="7">
        <f t="shared" si="58"/>
        <v>9.737639999999999</v>
      </c>
      <c r="AC102" s="7">
        <f t="shared" si="58"/>
        <v>8.5177999999999994</v>
      </c>
      <c r="AD102" s="7">
        <f t="shared" si="58"/>
        <v>10.7516</v>
      </c>
      <c r="AE102" s="7">
        <f t="shared" si="58"/>
        <v>10.1554</v>
      </c>
      <c r="AF102" s="7">
        <f t="shared" si="58"/>
        <v>6.1784300000000005</v>
      </c>
      <c r="AG102" s="7">
        <f t="shared" si="58"/>
        <v>10.5128</v>
      </c>
      <c r="AH102" s="7">
        <f t="shared" si="58"/>
        <v>6.6146899999999995</v>
      </c>
      <c r="AI102" s="7">
        <f t="shared" si="58"/>
        <v>12.647500000000001</v>
      </c>
      <c r="AJ102" s="7">
        <f t="shared" si="58"/>
        <v>17.744299999999999</v>
      </c>
      <c r="AK102" s="7">
        <f t="shared" si="58"/>
        <v>8.5815800000000007</v>
      </c>
      <c r="AL102" s="7">
        <f t="shared" si="58"/>
        <v>14.109299999999999</v>
      </c>
      <c r="AM102" s="7">
        <f t="shared" si="58"/>
        <v>9.1454400000000007</v>
      </c>
      <c r="AN102" s="7">
        <f t="shared" si="58"/>
        <v>11.881200000000002</v>
      </c>
      <c r="AO102" s="7">
        <f t="shared" si="58"/>
        <v>9.1454400000000007</v>
      </c>
      <c r="AP102" s="7">
        <f t="shared" si="58"/>
        <v>11.881200000000002</v>
      </c>
      <c r="AQ102" s="7">
        <f t="shared" si="58"/>
        <v>11.881200000000002</v>
      </c>
      <c r="AR102">
        <v>1E-3</v>
      </c>
    </row>
    <row r="103" spans="6:44">
      <c r="F103" t="s">
        <v>458</v>
      </c>
      <c r="G103" s="7">
        <f t="shared" ref="G103:AQ103" si="59">IF(G68&gt;0,0.001*G68,"")</f>
        <v>13.423</v>
      </c>
      <c r="H103" s="7">
        <f t="shared" si="59"/>
        <v>10.481400000000001</v>
      </c>
      <c r="I103" s="7">
        <f t="shared" si="59"/>
        <v>5.80105</v>
      </c>
      <c r="J103" s="7">
        <f t="shared" si="59"/>
        <v>11.076700000000001</v>
      </c>
      <c r="K103" s="7">
        <f t="shared" si="59"/>
        <v>12.084299999999999</v>
      </c>
      <c r="L103" s="7">
        <f t="shared" si="59"/>
        <v>8.6676299999999991</v>
      </c>
      <c r="M103" s="7">
        <f t="shared" si="59"/>
        <v>9.0140700000000002</v>
      </c>
      <c r="N103" s="7">
        <f t="shared" si="59"/>
        <v>13.966600000000001</v>
      </c>
      <c r="O103" s="7">
        <f t="shared" si="59"/>
        <v>13.2774</v>
      </c>
      <c r="P103" s="7">
        <f t="shared" si="59"/>
        <v>6.5508999999999995</v>
      </c>
      <c r="Q103" s="7">
        <f t="shared" si="59"/>
        <v>10.7516</v>
      </c>
      <c r="R103" s="7">
        <f t="shared" si="59"/>
        <v>9.9579799999999992</v>
      </c>
      <c r="S103" s="7">
        <f t="shared" si="59"/>
        <v>6.59924</v>
      </c>
      <c r="T103" s="7">
        <f t="shared" si="59"/>
        <v>11.511000000000001</v>
      </c>
      <c r="U103" s="7">
        <f t="shared" si="59"/>
        <v>9.9195799999999998</v>
      </c>
      <c r="V103" s="7">
        <f t="shared" si="59"/>
        <v>17.7197</v>
      </c>
      <c r="W103" s="7">
        <f t="shared" si="59"/>
        <v>12.9208</v>
      </c>
      <c r="X103" s="7">
        <f t="shared" si="59"/>
        <v>7.0178799999999999</v>
      </c>
      <c r="Y103" s="7">
        <f t="shared" si="59"/>
        <v>3.8383000000000003</v>
      </c>
      <c r="Z103" s="7">
        <f t="shared" si="59"/>
        <v>44.016100000000002</v>
      </c>
      <c r="AA103" s="7">
        <f t="shared" si="59"/>
        <v>13.573500000000001</v>
      </c>
      <c r="AB103" s="7">
        <f t="shared" si="59"/>
        <v>9.0625699999999991</v>
      </c>
      <c r="AC103" s="7">
        <f t="shared" si="59"/>
        <v>7.9329200000000002</v>
      </c>
      <c r="AD103" s="7">
        <f t="shared" si="59"/>
        <v>10.516299999999999</v>
      </c>
      <c r="AE103" s="7">
        <f t="shared" si="59"/>
        <v>9.972290000000001</v>
      </c>
      <c r="AF103" s="7">
        <f t="shared" si="59"/>
        <v>6.03932</v>
      </c>
      <c r="AG103" s="7">
        <f t="shared" si="59"/>
        <v>10.059700000000001</v>
      </c>
      <c r="AH103" s="7">
        <f t="shared" si="59"/>
        <v>5.0827200000000001</v>
      </c>
      <c r="AI103" s="7">
        <f t="shared" si="59"/>
        <v>10.941700000000001</v>
      </c>
      <c r="AJ103" s="7">
        <f t="shared" si="59"/>
        <v>11.984200000000001</v>
      </c>
      <c r="AK103" s="7">
        <f t="shared" si="59"/>
        <v>8.5815800000000007</v>
      </c>
      <c r="AL103" s="7">
        <f t="shared" si="59"/>
        <v>12.337100000000001</v>
      </c>
      <c r="AM103" s="7">
        <f t="shared" si="59"/>
        <v>6.59924</v>
      </c>
      <c r="AN103" s="7">
        <f t="shared" si="59"/>
        <v>11.511000000000001</v>
      </c>
      <c r="AO103" s="7">
        <f t="shared" si="59"/>
        <v>6.59924</v>
      </c>
      <c r="AP103" s="7">
        <f t="shared" si="59"/>
        <v>11.511000000000001</v>
      </c>
      <c r="AQ103" s="7">
        <f t="shared" si="59"/>
        <v>11.511000000000001</v>
      </c>
      <c r="AR103">
        <v>1E-3</v>
      </c>
    </row>
    <row r="104" spans="6:44">
      <c r="F104" t="s">
        <v>459</v>
      </c>
      <c r="G104" s="7">
        <f t="shared" ref="G104:AQ104" si="60">IF(G69&gt;0,0.001*G69,"")</f>
        <v>14.8161</v>
      </c>
      <c r="H104" s="7">
        <f t="shared" si="60"/>
        <v>9.1909700000000001</v>
      </c>
      <c r="I104" s="7">
        <f t="shared" si="60"/>
        <v>5.4803600000000001</v>
      </c>
      <c r="J104" s="7">
        <f t="shared" si="60"/>
        <v>13.176600000000001</v>
      </c>
      <c r="K104" s="7">
        <f t="shared" si="60"/>
        <v>13.317200000000001</v>
      </c>
      <c r="L104" s="7">
        <f t="shared" si="60"/>
        <v>9.2827999999999999</v>
      </c>
      <c r="M104" s="7">
        <f t="shared" si="60"/>
        <v>11.116400000000001</v>
      </c>
      <c r="N104" s="7">
        <f t="shared" si="60"/>
        <v>15.3376</v>
      </c>
      <c r="O104" s="7">
        <f t="shared" si="60"/>
        <v>15.5503</v>
      </c>
      <c r="P104" s="7">
        <f t="shared" si="60"/>
        <v>7.2602000000000002</v>
      </c>
      <c r="Q104" s="7">
        <f t="shared" si="60"/>
        <v>10.486799999999999</v>
      </c>
      <c r="R104" s="7">
        <f t="shared" si="60"/>
        <v>12.3832</v>
      </c>
      <c r="S104" s="7">
        <f t="shared" si="60"/>
        <v>9.4613399999999999</v>
      </c>
      <c r="T104" s="7">
        <f t="shared" si="60"/>
        <v>11.400200000000002</v>
      </c>
      <c r="U104" s="7">
        <f t="shared" si="60"/>
        <v>10.61</v>
      </c>
      <c r="V104" s="7">
        <f t="shared" si="60"/>
        <v>18.953500000000002</v>
      </c>
      <c r="W104" s="7">
        <f t="shared" si="60"/>
        <v>13.549700000000001</v>
      </c>
      <c r="X104" s="7">
        <f t="shared" si="60"/>
        <v>9.0844000000000005</v>
      </c>
      <c r="Y104" s="7">
        <f t="shared" si="60"/>
        <v>3.88042</v>
      </c>
      <c r="Z104" s="7">
        <f t="shared" si="60"/>
        <v>44.174300000000002</v>
      </c>
      <c r="AA104" s="7">
        <f t="shared" si="60"/>
        <v>13.0284</v>
      </c>
      <c r="AB104" s="7">
        <f t="shared" si="60"/>
        <v>9.8940300000000008</v>
      </c>
      <c r="AC104" s="7">
        <f t="shared" si="60"/>
        <v>8.1748900000000013</v>
      </c>
      <c r="AD104" s="7">
        <f t="shared" si="60"/>
        <v>10.821299999999999</v>
      </c>
      <c r="AE104" s="7">
        <f t="shared" si="60"/>
        <v>9.8859200000000005</v>
      </c>
      <c r="AF104" s="7">
        <f t="shared" si="60"/>
        <v>6.0591000000000008</v>
      </c>
      <c r="AG104" s="7">
        <f t="shared" si="60"/>
        <v>10.5083</v>
      </c>
      <c r="AH104" s="7">
        <f t="shared" si="60"/>
        <v>6.5694900000000001</v>
      </c>
      <c r="AI104" s="7">
        <f t="shared" si="60"/>
        <v>13.005100000000001</v>
      </c>
      <c r="AJ104" s="7">
        <f t="shared" si="60"/>
        <v>15.908899999999999</v>
      </c>
      <c r="AK104" s="7">
        <f t="shared" si="60"/>
        <v>8.29359</v>
      </c>
      <c r="AL104" s="7">
        <f t="shared" si="60"/>
        <v>15.1126</v>
      </c>
      <c r="AM104" s="7">
        <f t="shared" si="60"/>
        <v>9.4613399999999999</v>
      </c>
      <c r="AN104" s="7">
        <f t="shared" si="60"/>
        <v>11.400200000000002</v>
      </c>
      <c r="AO104" s="7">
        <f t="shared" si="60"/>
        <v>9.4613399999999999</v>
      </c>
      <c r="AP104" s="7">
        <f t="shared" si="60"/>
        <v>11.400200000000002</v>
      </c>
      <c r="AQ104" s="7">
        <f t="shared" si="60"/>
        <v>11.400200000000002</v>
      </c>
      <c r="AR104">
        <v>1E-3</v>
      </c>
    </row>
    <row r="105" spans="6:44">
      <c r="F105" t="s">
        <v>460</v>
      </c>
      <c r="G105" s="7" t="str">
        <f t="shared" ref="G105:AQ105" si="61">IF(G70&gt;0,0.001*G70,"")</f>
        <v/>
      </c>
      <c r="H105" s="7">
        <f t="shared" si="61"/>
        <v>24.198700000000002</v>
      </c>
      <c r="I105" s="7">
        <f t="shared" si="61"/>
        <v>55.4985</v>
      </c>
      <c r="J105" s="7" t="str">
        <f t="shared" si="61"/>
        <v/>
      </c>
      <c r="K105" s="7" t="str">
        <f t="shared" si="61"/>
        <v/>
      </c>
      <c r="L105" s="7" t="str">
        <f t="shared" si="61"/>
        <v/>
      </c>
      <c r="M105" s="7">
        <f t="shared" si="61"/>
        <v>21.715700000000002</v>
      </c>
      <c r="N105" s="7">
        <f t="shared" si="61"/>
        <v>23.837400000000002</v>
      </c>
      <c r="O105" s="7" t="str">
        <f t="shared" si="61"/>
        <v/>
      </c>
      <c r="P105" s="7" t="str">
        <f t="shared" si="61"/>
        <v/>
      </c>
      <c r="Q105" s="7" t="str">
        <f t="shared" si="61"/>
        <v/>
      </c>
      <c r="R105" s="7">
        <f t="shared" si="61"/>
        <v>8.9685300000000012</v>
      </c>
      <c r="S105" s="7">
        <f t="shared" si="61"/>
        <v>127.303</v>
      </c>
      <c r="T105" s="7">
        <f t="shared" si="61"/>
        <v>24.028200000000002</v>
      </c>
      <c r="U105" s="7">
        <f t="shared" si="61"/>
        <v>100.03700000000001</v>
      </c>
      <c r="V105" s="7">
        <f t="shared" si="61"/>
        <v>106.209</v>
      </c>
      <c r="W105" s="7" t="str">
        <f t="shared" si="61"/>
        <v/>
      </c>
      <c r="X105" s="7">
        <f t="shared" si="61"/>
        <v>7.9006800000000004</v>
      </c>
      <c r="Y105" s="7" t="str">
        <f t="shared" si="61"/>
        <v/>
      </c>
      <c r="Z105" s="7" t="str">
        <f t="shared" si="61"/>
        <v/>
      </c>
      <c r="AA105" s="7">
        <f t="shared" si="61"/>
        <v>23.205300000000001</v>
      </c>
      <c r="AB105" s="7" t="str">
        <f t="shared" si="61"/>
        <v/>
      </c>
      <c r="AC105" s="7" t="str">
        <f t="shared" si="61"/>
        <v/>
      </c>
      <c r="AD105" s="7">
        <f t="shared" si="61"/>
        <v>19.421299999999999</v>
      </c>
      <c r="AE105" s="7" t="str">
        <f t="shared" si="61"/>
        <v/>
      </c>
      <c r="AF105" s="7">
        <f t="shared" si="61"/>
        <v>10.713200000000001</v>
      </c>
      <c r="AG105" s="7">
        <f t="shared" si="61"/>
        <v>12.294600000000001</v>
      </c>
      <c r="AH105" s="7">
        <f t="shared" si="61"/>
        <v>1.3607100000000001</v>
      </c>
      <c r="AI105" s="7" t="str">
        <f t="shared" si="61"/>
        <v/>
      </c>
      <c r="AJ105" s="7" t="str">
        <f t="shared" si="61"/>
        <v/>
      </c>
      <c r="AK105" s="7">
        <f t="shared" si="61"/>
        <v>9.1716899999999999</v>
      </c>
      <c r="AL105" s="7">
        <f t="shared" si="61"/>
        <v>38.757400000000004</v>
      </c>
      <c r="AM105" s="7">
        <f t="shared" si="61"/>
        <v>127.303</v>
      </c>
      <c r="AN105" s="7">
        <f t="shared" si="61"/>
        <v>24.028200000000002</v>
      </c>
      <c r="AO105" s="7">
        <f t="shared" si="61"/>
        <v>127.303</v>
      </c>
      <c r="AP105" s="7">
        <f t="shared" si="61"/>
        <v>24.028200000000002</v>
      </c>
      <c r="AQ105" s="7">
        <f t="shared" si="61"/>
        <v>24.028200000000002</v>
      </c>
      <c r="AR105">
        <v>1E-3</v>
      </c>
    </row>
    <row r="106" spans="6:44">
      <c r="F106" t="s">
        <v>461</v>
      </c>
      <c r="G106" s="7" t="str">
        <f t="shared" ref="G106:AQ106" si="62">IF(G71&gt;0,0.001*G71,"")</f>
        <v/>
      </c>
      <c r="H106" s="7">
        <f t="shared" si="62"/>
        <v>24.181799999999999</v>
      </c>
      <c r="I106" s="7">
        <f t="shared" si="62"/>
        <v>55.501400000000004</v>
      </c>
      <c r="J106" s="7" t="str">
        <f t="shared" si="62"/>
        <v/>
      </c>
      <c r="K106" s="7" t="str">
        <f t="shared" si="62"/>
        <v/>
      </c>
      <c r="L106" s="7" t="str">
        <f t="shared" si="62"/>
        <v/>
      </c>
      <c r="M106" s="7">
        <f t="shared" si="62"/>
        <v>21.552299999999999</v>
      </c>
      <c r="N106" s="7">
        <f t="shared" si="62"/>
        <v>22.719000000000001</v>
      </c>
      <c r="O106" s="7" t="str">
        <f t="shared" si="62"/>
        <v/>
      </c>
      <c r="P106" s="7" t="str">
        <f t="shared" si="62"/>
        <v/>
      </c>
      <c r="Q106" s="7" t="str">
        <f t="shared" si="62"/>
        <v/>
      </c>
      <c r="R106" s="7">
        <f t="shared" si="62"/>
        <v>9.4785800000000009</v>
      </c>
      <c r="S106" s="7">
        <f t="shared" si="62"/>
        <v>108.955</v>
      </c>
      <c r="T106" s="7">
        <f t="shared" si="62"/>
        <v>24.028200000000002</v>
      </c>
      <c r="U106" s="7">
        <f t="shared" si="62"/>
        <v>100.03700000000001</v>
      </c>
      <c r="V106" s="7">
        <f t="shared" si="62"/>
        <v>48.545000000000002</v>
      </c>
      <c r="W106" s="7" t="str">
        <f t="shared" si="62"/>
        <v/>
      </c>
      <c r="X106" s="7">
        <f t="shared" si="62"/>
        <v>8.7792300000000001</v>
      </c>
      <c r="Y106" s="7" t="str">
        <f t="shared" si="62"/>
        <v/>
      </c>
      <c r="Z106" s="7" t="str">
        <f t="shared" si="62"/>
        <v/>
      </c>
      <c r="AA106" s="7">
        <f t="shared" si="62"/>
        <v>23.205300000000001</v>
      </c>
      <c r="AB106" s="7" t="str">
        <f t="shared" si="62"/>
        <v/>
      </c>
      <c r="AC106" s="7" t="str">
        <f t="shared" si="62"/>
        <v/>
      </c>
      <c r="AD106" s="7">
        <f t="shared" si="62"/>
        <v>19.416700000000002</v>
      </c>
      <c r="AE106" s="7" t="str">
        <f t="shared" si="62"/>
        <v/>
      </c>
      <c r="AF106" s="7">
        <f t="shared" si="62"/>
        <v>10.713200000000001</v>
      </c>
      <c r="AG106" s="7">
        <f t="shared" si="62"/>
        <v>12.1586</v>
      </c>
      <c r="AH106" s="7">
        <f t="shared" si="62"/>
        <v>1.3607100000000001</v>
      </c>
      <c r="AI106" s="7" t="str">
        <f t="shared" si="62"/>
        <v/>
      </c>
      <c r="AJ106" s="7" t="str">
        <f t="shared" si="62"/>
        <v/>
      </c>
      <c r="AK106" s="7">
        <f t="shared" si="62"/>
        <v>9.1716899999999999</v>
      </c>
      <c r="AL106" s="7">
        <f t="shared" si="62"/>
        <v>35.505300000000005</v>
      </c>
      <c r="AM106" s="7">
        <f t="shared" si="62"/>
        <v>108.955</v>
      </c>
      <c r="AN106" s="7">
        <f t="shared" si="62"/>
        <v>24.028200000000002</v>
      </c>
      <c r="AO106" s="7">
        <f t="shared" si="62"/>
        <v>108.955</v>
      </c>
      <c r="AP106" s="7">
        <f t="shared" si="62"/>
        <v>24.028200000000002</v>
      </c>
      <c r="AQ106" s="7">
        <f t="shared" si="62"/>
        <v>24.028200000000002</v>
      </c>
      <c r="AR106">
        <v>1E-3</v>
      </c>
    </row>
    <row r="107" spans="6:44">
      <c r="F107" t="s">
        <v>462</v>
      </c>
      <c r="G107" s="7" t="str">
        <f t="shared" ref="G107:AQ107" si="63">IF(G72&gt;0,0.001*G72,"")</f>
        <v/>
      </c>
      <c r="H107" s="7">
        <f t="shared" si="63"/>
        <v>24.099799999999998</v>
      </c>
      <c r="I107" s="7">
        <f t="shared" si="63"/>
        <v>55.508000000000003</v>
      </c>
      <c r="J107" s="7" t="str">
        <f t="shared" si="63"/>
        <v/>
      </c>
      <c r="K107" s="7" t="str">
        <f t="shared" si="63"/>
        <v/>
      </c>
      <c r="L107" s="7" t="str">
        <f t="shared" si="63"/>
        <v/>
      </c>
      <c r="M107" s="7">
        <f t="shared" si="63"/>
        <v>21.462400000000002</v>
      </c>
      <c r="N107" s="7">
        <f t="shared" si="63"/>
        <v>21.683400000000002</v>
      </c>
      <c r="O107" s="7" t="str">
        <f t="shared" si="63"/>
        <v/>
      </c>
      <c r="P107" s="7" t="str">
        <f t="shared" si="63"/>
        <v/>
      </c>
      <c r="Q107" s="7" t="str">
        <f t="shared" si="63"/>
        <v/>
      </c>
      <c r="R107" s="7">
        <f t="shared" si="63"/>
        <v>9.6721800000000009</v>
      </c>
      <c r="S107" s="7">
        <f t="shared" si="63"/>
        <v>83.713399999999993</v>
      </c>
      <c r="T107" s="7">
        <f t="shared" si="63"/>
        <v>24.028200000000002</v>
      </c>
      <c r="U107" s="7">
        <f t="shared" si="63"/>
        <v>100.03700000000001</v>
      </c>
      <c r="V107" s="7">
        <f t="shared" si="63"/>
        <v>38.860300000000002</v>
      </c>
      <c r="W107" s="7" t="str">
        <f t="shared" si="63"/>
        <v/>
      </c>
      <c r="X107" s="7">
        <f t="shared" si="63"/>
        <v>11.298</v>
      </c>
      <c r="Y107" s="7" t="str">
        <f t="shared" si="63"/>
        <v/>
      </c>
      <c r="Z107" s="7" t="str">
        <f t="shared" si="63"/>
        <v/>
      </c>
      <c r="AA107" s="7">
        <f t="shared" si="63"/>
        <v>23.205300000000001</v>
      </c>
      <c r="AB107" s="7" t="str">
        <f t="shared" si="63"/>
        <v/>
      </c>
      <c r="AC107" s="7" t="str">
        <f t="shared" si="63"/>
        <v/>
      </c>
      <c r="AD107" s="7">
        <f t="shared" si="63"/>
        <v>19.435599999999997</v>
      </c>
      <c r="AE107" s="7" t="str">
        <f t="shared" si="63"/>
        <v/>
      </c>
      <c r="AF107" s="7">
        <f t="shared" si="63"/>
        <v>10.713200000000001</v>
      </c>
      <c r="AG107" s="7">
        <f t="shared" si="63"/>
        <v>11.634600000000001</v>
      </c>
      <c r="AH107" s="7">
        <f t="shared" si="63"/>
        <v>1.3607100000000001</v>
      </c>
      <c r="AI107" s="7" t="str">
        <f t="shared" si="63"/>
        <v/>
      </c>
      <c r="AJ107" s="7" t="str">
        <f t="shared" si="63"/>
        <v/>
      </c>
      <c r="AK107" s="7">
        <f t="shared" si="63"/>
        <v>9.1716899999999999</v>
      </c>
      <c r="AL107" s="7">
        <f t="shared" si="63"/>
        <v>29.854099999999999</v>
      </c>
      <c r="AM107" s="7">
        <f t="shared" si="63"/>
        <v>83.713399999999993</v>
      </c>
      <c r="AN107" s="7">
        <f t="shared" si="63"/>
        <v>24.028200000000002</v>
      </c>
      <c r="AO107" s="7">
        <f t="shared" si="63"/>
        <v>83.713399999999993</v>
      </c>
      <c r="AP107" s="7">
        <f t="shared" si="63"/>
        <v>24.028200000000002</v>
      </c>
      <c r="AQ107" s="7">
        <f t="shared" si="63"/>
        <v>24.028200000000002</v>
      </c>
      <c r="AR107">
        <v>1E-3</v>
      </c>
    </row>
    <row r="108" spans="6:44">
      <c r="F108" t="s">
        <v>463</v>
      </c>
      <c r="G108" s="7" t="str">
        <f t="shared" ref="G108:AQ108" si="64">IF(G73&gt;0,0.001*G73,"")</f>
        <v/>
      </c>
      <c r="H108" s="7">
        <f t="shared" si="64"/>
        <v>24.2529</v>
      </c>
      <c r="I108" s="7">
        <f t="shared" si="64"/>
        <v>65.521300000000011</v>
      </c>
      <c r="J108" s="7" t="str">
        <f t="shared" si="64"/>
        <v/>
      </c>
      <c r="K108" s="7" t="str">
        <f t="shared" si="64"/>
        <v/>
      </c>
      <c r="L108" s="7" t="str">
        <f t="shared" si="64"/>
        <v/>
      </c>
      <c r="M108" s="7">
        <f t="shared" si="64"/>
        <v>21.535799999999998</v>
      </c>
      <c r="N108" s="7">
        <f t="shared" si="64"/>
        <v>22.423099999999998</v>
      </c>
      <c r="O108" s="7" t="str">
        <f t="shared" si="64"/>
        <v/>
      </c>
      <c r="P108" s="7" t="str">
        <f t="shared" si="64"/>
        <v/>
      </c>
      <c r="Q108" s="7" t="str">
        <f t="shared" si="64"/>
        <v/>
      </c>
      <c r="R108" s="7">
        <f t="shared" si="64"/>
        <v>9.7871399999999991</v>
      </c>
      <c r="S108" s="7">
        <f t="shared" si="64"/>
        <v>118.13500000000001</v>
      </c>
      <c r="T108" s="7">
        <f t="shared" si="64"/>
        <v>24.028200000000002</v>
      </c>
      <c r="U108" s="7">
        <f t="shared" si="64"/>
        <v>100.03700000000001</v>
      </c>
      <c r="V108" s="7">
        <f t="shared" si="64"/>
        <v>34.800699999999999</v>
      </c>
      <c r="W108" s="7" t="str">
        <f t="shared" si="64"/>
        <v/>
      </c>
      <c r="X108" s="7">
        <f t="shared" si="64"/>
        <v>8.2216000000000005</v>
      </c>
      <c r="Y108" s="7" t="str">
        <f t="shared" si="64"/>
        <v/>
      </c>
      <c r="Z108" s="7" t="str">
        <f t="shared" si="64"/>
        <v/>
      </c>
      <c r="AA108" s="7">
        <f t="shared" si="64"/>
        <v>23.205300000000001</v>
      </c>
      <c r="AB108" s="7" t="str">
        <f t="shared" si="64"/>
        <v/>
      </c>
      <c r="AC108" s="7" t="str">
        <f t="shared" si="64"/>
        <v/>
      </c>
      <c r="AD108" s="7">
        <f t="shared" si="64"/>
        <v>19.4133</v>
      </c>
      <c r="AE108" s="7" t="str">
        <f t="shared" si="64"/>
        <v/>
      </c>
      <c r="AF108" s="7">
        <f t="shared" si="64"/>
        <v>10.713200000000001</v>
      </c>
      <c r="AG108" s="7">
        <f t="shared" si="64"/>
        <v>12.153500000000001</v>
      </c>
      <c r="AH108" s="7">
        <f t="shared" si="64"/>
        <v>1.3607100000000001</v>
      </c>
      <c r="AI108" s="7" t="str">
        <f t="shared" si="64"/>
        <v/>
      </c>
      <c r="AJ108" s="7" t="str">
        <f t="shared" si="64"/>
        <v/>
      </c>
      <c r="AK108" s="7">
        <f t="shared" si="64"/>
        <v>9.1716899999999999</v>
      </c>
      <c r="AL108" s="7">
        <f t="shared" si="64"/>
        <v>36.0533</v>
      </c>
      <c r="AM108" s="7">
        <f t="shared" si="64"/>
        <v>118.13500000000001</v>
      </c>
      <c r="AN108" s="7">
        <f t="shared" si="64"/>
        <v>24.028200000000002</v>
      </c>
      <c r="AO108" s="7">
        <f t="shared" si="64"/>
        <v>118.13500000000001</v>
      </c>
      <c r="AP108" s="7">
        <f t="shared" si="64"/>
        <v>24.028200000000002</v>
      </c>
      <c r="AQ108" s="7">
        <f t="shared" si="64"/>
        <v>24.028200000000002</v>
      </c>
      <c r="AR108">
        <v>1E-3</v>
      </c>
    </row>
    <row r="109" spans="6:44">
      <c r="F109" t="s">
        <v>464</v>
      </c>
      <c r="G109" s="7" t="str">
        <f t="shared" ref="G109:AQ109" si="65">IF(G74&gt;0,0.001*G74,"")</f>
        <v/>
      </c>
      <c r="H109" s="7" t="str">
        <f t="shared" si="65"/>
        <v/>
      </c>
      <c r="I109" s="7" t="str">
        <f t="shared" si="65"/>
        <v/>
      </c>
      <c r="J109" s="7" t="str">
        <f t="shared" si="65"/>
        <v/>
      </c>
      <c r="K109" s="7" t="str">
        <f t="shared" si="65"/>
        <v/>
      </c>
      <c r="L109" s="7">
        <f t="shared" si="65"/>
        <v>12.634200000000002</v>
      </c>
      <c r="M109" s="7" t="str">
        <f t="shared" si="65"/>
        <v/>
      </c>
      <c r="N109" s="7">
        <f t="shared" si="65"/>
        <v>8.8403299999999998</v>
      </c>
      <c r="O109" s="7" t="str">
        <f t="shared" si="65"/>
        <v/>
      </c>
      <c r="P109" s="7" t="str">
        <f t="shared" si="65"/>
        <v/>
      </c>
      <c r="Q109" s="7" t="str">
        <f t="shared" si="65"/>
        <v/>
      </c>
      <c r="R109" s="7" t="str">
        <f t="shared" si="65"/>
        <v/>
      </c>
      <c r="S109" s="7" t="str">
        <f t="shared" si="65"/>
        <v/>
      </c>
      <c r="T109" s="7" t="str">
        <f t="shared" si="65"/>
        <v/>
      </c>
      <c r="U109" s="7" t="str">
        <f t="shared" si="65"/>
        <v/>
      </c>
      <c r="V109" s="7" t="str">
        <f t="shared" si="65"/>
        <v/>
      </c>
      <c r="W109" s="7">
        <f t="shared" si="65"/>
        <v>12.655700000000001</v>
      </c>
      <c r="X109" s="7" t="str">
        <f t="shared" si="65"/>
        <v/>
      </c>
      <c r="Y109" s="7" t="str">
        <f t="shared" si="65"/>
        <v/>
      </c>
      <c r="Z109" s="7" t="str">
        <f t="shared" si="65"/>
        <v/>
      </c>
      <c r="AA109" s="7" t="str">
        <f t="shared" si="65"/>
        <v/>
      </c>
      <c r="AB109" s="7" t="str">
        <f t="shared" si="65"/>
        <v/>
      </c>
      <c r="AC109" s="7" t="str">
        <f t="shared" si="65"/>
        <v/>
      </c>
      <c r="AD109" s="7">
        <f t="shared" si="65"/>
        <v>13.200200000000001</v>
      </c>
      <c r="AE109" s="7" t="str">
        <f t="shared" si="65"/>
        <v/>
      </c>
      <c r="AF109" s="7">
        <f t="shared" si="65"/>
        <v>9.1143300000000007</v>
      </c>
      <c r="AG109" s="7">
        <f t="shared" si="65"/>
        <v>14.3268</v>
      </c>
      <c r="AH109" s="7" t="str">
        <f t="shared" si="65"/>
        <v/>
      </c>
      <c r="AI109" s="7">
        <f t="shared" si="65"/>
        <v>13.193100000000001</v>
      </c>
      <c r="AJ109" s="7" t="str">
        <f t="shared" si="65"/>
        <v/>
      </c>
      <c r="AK109" s="7" t="str">
        <f t="shared" si="65"/>
        <v/>
      </c>
      <c r="AL109" s="7">
        <f t="shared" si="65"/>
        <v>11.5725</v>
      </c>
      <c r="AM109" s="7" t="str">
        <f t="shared" si="65"/>
        <v/>
      </c>
      <c r="AN109" s="7" t="str">
        <f t="shared" si="65"/>
        <v/>
      </c>
      <c r="AO109" s="7" t="str">
        <f t="shared" si="65"/>
        <v/>
      </c>
      <c r="AP109" s="7" t="str">
        <f t="shared" si="65"/>
        <v/>
      </c>
      <c r="AQ109" s="7" t="str">
        <f t="shared" si="65"/>
        <v/>
      </c>
      <c r="AR109">
        <v>1E-3</v>
      </c>
    </row>
    <row r="110" spans="6:44">
      <c r="F110" t="s">
        <v>465</v>
      </c>
      <c r="G110" s="7" t="str">
        <f t="shared" ref="G110:AQ110" si="66">IF(G75&gt;0,0.001*G75,"")</f>
        <v/>
      </c>
      <c r="H110" s="7" t="str">
        <f t="shared" si="66"/>
        <v/>
      </c>
      <c r="I110" s="7" t="str">
        <f t="shared" si="66"/>
        <v/>
      </c>
      <c r="J110" s="7" t="str">
        <f t="shared" si="66"/>
        <v/>
      </c>
      <c r="K110" s="7" t="str">
        <f t="shared" si="66"/>
        <v/>
      </c>
      <c r="L110" s="7">
        <f t="shared" si="66"/>
        <v>12.6325</v>
      </c>
      <c r="M110" s="7" t="str">
        <f t="shared" si="66"/>
        <v/>
      </c>
      <c r="N110" s="7">
        <f t="shared" si="66"/>
        <v>8.4369899999999998</v>
      </c>
      <c r="O110" s="7" t="str">
        <f t="shared" si="66"/>
        <v/>
      </c>
      <c r="P110" s="7" t="str">
        <f t="shared" si="66"/>
        <v/>
      </c>
      <c r="Q110" s="7" t="str">
        <f t="shared" si="66"/>
        <v/>
      </c>
      <c r="R110" s="7" t="str">
        <f t="shared" si="66"/>
        <v/>
      </c>
      <c r="S110" s="7" t="str">
        <f t="shared" si="66"/>
        <v/>
      </c>
      <c r="T110" s="7" t="str">
        <f t="shared" si="66"/>
        <v/>
      </c>
      <c r="U110" s="7" t="str">
        <f t="shared" si="66"/>
        <v/>
      </c>
      <c r="V110" s="7" t="str">
        <f t="shared" si="66"/>
        <v/>
      </c>
      <c r="W110" s="7">
        <f t="shared" si="66"/>
        <v>12.655700000000001</v>
      </c>
      <c r="X110" s="7" t="str">
        <f t="shared" si="66"/>
        <v/>
      </c>
      <c r="Y110" s="7" t="str">
        <f t="shared" si="66"/>
        <v/>
      </c>
      <c r="Z110" s="7" t="str">
        <f t="shared" si="66"/>
        <v/>
      </c>
      <c r="AA110" s="7" t="str">
        <f t="shared" si="66"/>
        <v/>
      </c>
      <c r="AB110" s="7" t="str">
        <f t="shared" si="66"/>
        <v/>
      </c>
      <c r="AC110" s="7" t="str">
        <f t="shared" si="66"/>
        <v/>
      </c>
      <c r="AD110" s="7">
        <f t="shared" si="66"/>
        <v>13.202</v>
      </c>
      <c r="AE110" s="7" t="str">
        <f t="shared" si="66"/>
        <v/>
      </c>
      <c r="AF110" s="7">
        <f t="shared" si="66"/>
        <v>9.1143300000000007</v>
      </c>
      <c r="AG110" s="7">
        <f t="shared" si="66"/>
        <v>14.397600000000001</v>
      </c>
      <c r="AH110" s="7" t="str">
        <f t="shared" si="66"/>
        <v/>
      </c>
      <c r="AI110" s="7">
        <f t="shared" si="66"/>
        <v>13.440200000000001</v>
      </c>
      <c r="AJ110" s="7" t="str">
        <f t="shared" si="66"/>
        <v/>
      </c>
      <c r="AK110" s="7" t="str">
        <f t="shared" si="66"/>
        <v/>
      </c>
      <c r="AL110" s="7">
        <f t="shared" si="66"/>
        <v>10.4354</v>
      </c>
      <c r="AM110" s="7" t="str">
        <f t="shared" si="66"/>
        <v/>
      </c>
      <c r="AN110" s="7" t="str">
        <f t="shared" si="66"/>
        <v/>
      </c>
      <c r="AO110" s="7" t="str">
        <f t="shared" si="66"/>
        <v/>
      </c>
      <c r="AP110" s="7" t="str">
        <f t="shared" si="66"/>
        <v/>
      </c>
      <c r="AQ110" s="7" t="str">
        <f t="shared" si="66"/>
        <v/>
      </c>
      <c r="AR110">
        <v>1E-3</v>
      </c>
    </row>
    <row r="111" spans="6:44">
      <c r="F111" t="s">
        <v>466</v>
      </c>
      <c r="G111" s="7" t="str">
        <f t="shared" ref="G111:AQ111" si="67">IF(G76&gt;0,0.001*G76,"")</f>
        <v/>
      </c>
      <c r="H111" s="7" t="str">
        <f t="shared" si="67"/>
        <v/>
      </c>
      <c r="I111" s="7" t="str">
        <f t="shared" si="67"/>
        <v/>
      </c>
      <c r="J111" s="7" t="str">
        <f t="shared" si="67"/>
        <v/>
      </c>
      <c r="K111" s="7" t="str">
        <f t="shared" si="67"/>
        <v/>
      </c>
      <c r="L111" s="7">
        <f t="shared" si="67"/>
        <v>11.6523</v>
      </c>
      <c r="M111" s="7" t="str">
        <f t="shared" si="67"/>
        <v/>
      </c>
      <c r="N111" s="7">
        <f t="shared" si="67"/>
        <v>9.1547400000000003</v>
      </c>
      <c r="O111" s="7" t="str">
        <f t="shared" si="67"/>
        <v/>
      </c>
      <c r="P111" s="7" t="str">
        <f t="shared" si="67"/>
        <v/>
      </c>
      <c r="Q111" s="7" t="str">
        <f t="shared" si="67"/>
        <v/>
      </c>
      <c r="R111" s="7" t="str">
        <f t="shared" si="67"/>
        <v/>
      </c>
      <c r="S111" s="7" t="str">
        <f t="shared" si="67"/>
        <v/>
      </c>
      <c r="T111" s="7" t="str">
        <f t="shared" si="67"/>
        <v/>
      </c>
      <c r="U111" s="7" t="str">
        <f t="shared" si="67"/>
        <v/>
      </c>
      <c r="V111" s="7" t="str">
        <f t="shared" si="67"/>
        <v/>
      </c>
      <c r="W111" s="7">
        <f t="shared" si="67"/>
        <v>12.655700000000001</v>
      </c>
      <c r="X111" s="7" t="str">
        <f t="shared" si="67"/>
        <v/>
      </c>
      <c r="Y111" s="7" t="str">
        <f t="shared" si="67"/>
        <v/>
      </c>
      <c r="Z111" s="7" t="str">
        <f t="shared" si="67"/>
        <v/>
      </c>
      <c r="AA111" s="7" t="str">
        <f t="shared" si="67"/>
        <v/>
      </c>
      <c r="AB111" s="7" t="str">
        <f t="shared" si="67"/>
        <v/>
      </c>
      <c r="AC111" s="7" t="str">
        <f t="shared" si="67"/>
        <v/>
      </c>
      <c r="AD111" s="7">
        <f t="shared" si="67"/>
        <v>13.202100000000002</v>
      </c>
      <c r="AE111" s="7" t="str">
        <f t="shared" si="67"/>
        <v/>
      </c>
      <c r="AF111" s="7">
        <f t="shared" si="67"/>
        <v>9.1143300000000007</v>
      </c>
      <c r="AG111" s="7">
        <f t="shared" si="67"/>
        <v>14.397600000000001</v>
      </c>
      <c r="AH111" s="7" t="str">
        <f t="shared" si="67"/>
        <v/>
      </c>
      <c r="AI111" s="7">
        <f t="shared" si="67"/>
        <v>13.390600000000001</v>
      </c>
      <c r="AJ111" s="7" t="str">
        <f t="shared" si="67"/>
        <v/>
      </c>
      <c r="AK111" s="7" t="str">
        <f t="shared" si="67"/>
        <v/>
      </c>
      <c r="AL111" s="7">
        <f t="shared" si="67"/>
        <v>9.1486599999999996</v>
      </c>
      <c r="AM111" s="7" t="str">
        <f t="shared" si="67"/>
        <v/>
      </c>
      <c r="AN111" s="7" t="str">
        <f t="shared" si="67"/>
        <v/>
      </c>
      <c r="AO111" s="7" t="str">
        <f t="shared" si="67"/>
        <v/>
      </c>
      <c r="AP111" s="7" t="str">
        <f t="shared" si="67"/>
        <v/>
      </c>
      <c r="AQ111" s="7" t="str">
        <f t="shared" si="67"/>
        <v/>
      </c>
      <c r="AR111">
        <v>1E-3</v>
      </c>
    </row>
    <row r="112" spans="6:44">
      <c r="F112" t="s">
        <v>467</v>
      </c>
      <c r="G112" s="7" t="str">
        <f t="shared" ref="G112:AQ112" si="68">IF(G77&gt;0,0.001*G77,"")</f>
        <v/>
      </c>
      <c r="H112" s="7" t="str">
        <f t="shared" si="68"/>
        <v/>
      </c>
      <c r="I112" s="7" t="str">
        <f t="shared" si="68"/>
        <v/>
      </c>
      <c r="J112" s="7" t="str">
        <f t="shared" si="68"/>
        <v/>
      </c>
      <c r="K112" s="7" t="str">
        <f t="shared" si="68"/>
        <v/>
      </c>
      <c r="L112" s="7">
        <f t="shared" si="68"/>
        <v>12.601700000000001</v>
      </c>
      <c r="M112" s="7" t="str">
        <f t="shared" si="68"/>
        <v/>
      </c>
      <c r="N112" s="7">
        <f t="shared" si="68"/>
        <v>8.5523500000000006</v>
      </c>
      <c r="O112" s="7" t="str">
        <f t="shared" si="68"/>
        <v/>
      </c>
      <c r="P112" s="7" t="str">
        <f t="shared" si="68"/>
        <v/>
      </c>
      <c r="Q112" s="7" t="str">
        <f t="shared" si="68"/>
        <v/>
      </c>
      <c r="R112" s="7" t="str">
        <f t="shared" si="68"/>
        <v/>
      </c>
      <c r="S112" s="7" t="str">
        <f t="shared" si="68"/>
        <v/>
      </c>
      <c r="T112" s="7" t="str">
        <f t="shared" si="68"/>
        <v/>
      </c>
      <c r="U112" s="7" t="str">
        <f t="shared" si="68"/>
        <v/>
      </c>
      <c r="V112" s="7" t="str">
        <f t="shared" si="68"/>
        <v/>
      </c>
      <c r="W112" s="7">
        <f t="shared" si="68"/>
        <v>12.655700000000001</v>
      </c>
      <c r="X112" s="7" t="str">
        <f t="shared" si="68"/>
        <v/>
      </c>
      <c r="Y112" s="7" t="str">
        <f t="shared" si="68"/>
        <v/>
      </c>
      <c r="Z112" s="7" t="str">
        <f t="shared" si="68"/>
        <v/>
      </c>
      <c r="AA112" s="7" t="str">
        <f t="shared" si="68"/>
        <v/>
      </c>
      <c r="AB112" s="7" t="str">
        <f t="shared" si="68"/>
        <v/>
      </c>
      <c r="AC112" s="7" t="str">
        <f t="shared" si="68"/>
        <v/>
      </c>
      <c r="AD112" s="7">
        <f t="shared" si="68"/>
        <v>13.201500000000001</v>
      </c>
      <c r="AE112" s="7" t="str">
        <f t="shared" si="68"/>
        <v/>
      </c>
      <c r="AF112" s="7">
        <f t="shared" si="68"/>
        <v>9.1143300000000007</v>
      </c>
      <c r="AG112" s="7">
        <f t="shared" si="68"/>
        <v>14.760400000000001</v>
      </c>
      <c r="AH112" s="7" t="str">
        <f t="shared" si="68"/>
        <v/>
      </c>
      <c r="AI112" s="7">
        <f t="shared" si="68"/>
        <v>14.0517</v>
      </c>
      <c r="AJ112" s="7" t="str">
        <f t="shared" si="68"/>
        <v/>
      </c>
      <c r="AK112" s="7" t="str">
        <f t="shared" si="68"/>
        <v/>
      </c>
      <c r="AL112" s="7">
        <f t="shared" si="68"/>
        <v>11.174299999999999</v>
      </c>
      <c r="AM112" s="7" t="str">
        <f t="shared" si="68"/>
        <v/>
      </c>
      <c r="AN112" s="7" t="str">
        <f t="shared" si="68"/>
        <v/>
      </c>
      <c r="AO112" s="7" t="str">
        <f t="shared" si="68"/>
        <v/>
      </c>
      <c r="AP112" s="7" t="str">
        <f t="shared" si="68"/>
        <v/>
      </c>
      <c r="AQ112" s="7" t="str">
        <f t="shared" si="68"/>
        <v/>
      </c>
      <c r="AR112">
        <v>1E-3</v>
      </c>
    </row>
  </sheetData>
  <mergeCells count="60">
    <mergeCell ref="AM3:AM4"/>
    <mergeCell ref="AN3:AN4"/>
    <mergeCell ref="AO3:AO4"/>
    <mergeCell ref="AP3:AP4"/>
    <mergeCell ref="AQ3:AQ4"/>
    <mergeCell ref="P3:P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D3:E3"/>
    <mergeCell ref="G3:G4"/>
    <mergeCell ref="H3:H4"/>
    <mergeCell ref="I3:I4"/>
    <mergeCell ref="J3:J4"/>
    <mergeCell ref="U3:U4"/>
    <mergeCell ref="X3:X4"/>
    <mergeCell ref="Y3:Y4"/>
    <mergeCell ref="Z3:Z4"/>
    <mergeCell ref="AA3:AA4"/>
    <mergeCell ref="W3:W4"/>
    <mergeCell ref="V3:V4"/>
    <mergeCell ref="AB3:AB4"/>
    <mergeCell ref="AI3:AI4"/>
    <mergeCell ref="AJ3:AJ4"/>
    <mergeCell ref="AK3:AK4"/>
    <mergeCell ref="AL3:AL4"/>
    <mergeCell ref="AC3:AC4"/>
    <mergeCell ref="AD3:AD4"/>
    <mergeCell ref="AE3:AE4"/>
    <mergeCell ref="AF3:AF4"/>
    <mergeCell ref="AG3:AG4"/>
    <mergeCell ref="AH3:AH4"/>
    <mergeCell ref="D5:D8"/>
    <mergeCell ref="E5:F5"/>
    <mergeCell ref="E6:F6"/>
    <mergeCell ref="E7:F7"/>
    <mergeCell ref="E8:F8"/>
    <mergeCell ref="D9:D10"/>
    <mergeCell ref="E9:F9"/>
    <mergeCell ref="E10:F10"/>
    <mergeCell ref="D11:D14"/>
    <mergeCell ref="E11:F11"/>
    <mergeCell ref="E12:F12"/>
    <mergeCell ref="E13:F13"/>
    <mergeCell ref="E14:F14"/>
    <mergeCell ref="E15:F15"/>
    <mergeCell ref="E16:F16"/>
    <mergeCell ref="D17:D22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A36"/>
  <sheetViews>
    <sheetView zoomScale="85" zoomScaleNormal="85" workbookViewId="0">
      <selection activeCell="E20" sqref="E20"/>
    </sheetView>
  </sheetViews>
  <sheetFormatPr defaultRowHeight="14.25"/>
  <cols>
    <col min="1" max="1" width="31.59765625" bestFit="1" customWidth="1"/>
    <col min="2" max="2" width="36.59765625" bestFit="1" customWidth="1"/>
    <col min="3" max="3" width="9.3984375" bestFit="1" customWidth="1"/>
    <col min="4" max="4" width="26.3984375" bestFit="1" customWidth="1"/>
    <col min="5" max="6" width="7.59765625" bestFit="1" customWidth="1"/>
    <col min="7" max="8" width="6.59765625" bestFit="1" customWidth="1"/>
    <col min="9" max="9" width="7.59765625" bestFit="1" customWidth="1"/>
    <col min="10" max="10" width="8.59765625" bestFit="1" customWidth="1"/>
    <col min="11" max="11" width="7.59765625" bestFit="1" customWidth="1"/>
    <col min="12" max="12" width="5.59765625" bestFit="1" customWidth="1"/>
    <col min="13" max="13" width="7.59765625" bestFit="1" customWidth="1"/>
    <col min="14" max="14" width="8.59765625" bestFit="1" customWidth="1"/>
    <col min="15" max="15" width="7.59765625" bestFit="1" customWidth="1"/>
    <col min="16" max="16" width="8.59765625" bestFit="1" customWidth="1"/>
    <col min="17" max="18" width="6.59765625" bestFit="1" customWidth="1"/>
    <col min="19" max="19" width="7.59765625" bestFit="1" customWidth="1"/>
    <col min="20" max="20" width="8.59765625" bestFit="1" customWidth="1"/>
    <col min="21" max="24" width="6.59765625" bestFit="1" customWidth="1"/>
    <col min="25" max="27" width="7.59765625" bestFit="1" customWidth="1"/>
    <col min="28" max="28" width="6.59765625" bestFit="1" customWidth="1"/>
    <col min="29" max="29" width="7.59765625" bestFit="1" customWidth="1"/>
    <col min="30" max="30" width="5.59765625" bestFit="1" customWidth="1"/>
    <col min="31" max="31" width="6.59765625" bestFit="1" customWidth="1"/>
    <col min="32" max="32" width="8.59765625" bestFit="1" customWidth="1"/>
    <col min="33" max="41" width="8.59765625" customWidth="1"/>
    <col min="43" max="43" width="1.86328125" customWidth="1"/>
    <col min="44" max="44" width="5.73046875" bestFit="1" customWidth="1"/>
    <col min="46" max="46" width="20.3984375" bestFit="1" customWidth="1"/>
    <col min="47" max="47" width="29.3984375" bestFit="1" customWidth="1"/>
  </cols>
  <sheetData>
    <row r="1" spans="1:51">
      <c r="A1" s="16" t="s">
        <v>287</v>
      </c>
    </row>
    <row r="2" spans="1:51">
      <c r="A2" s="65">
        <f>1000/23884.58966275</f>
        <v>4.1867999999999288E-2</v>
      </c>
      <c r="B2" s="65" t="s">
        <v>152</v>
      </c>
      <c r="D2" t="s">
        <v>139</v>
      </c>
      <c r="E2" s="9" t="s">
        <v>1</v>
      </c>
      <c r="F2" s="9" t="s">
        <v>2</v>
      </c>
      <c r="G2" s="9" t="s">
        <v>3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110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22</v>
      </c>
      <c r="Y2" s="9" t="s">
        <v>23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4</v>
      </c>
      <c r="AH2" s="9" t="s">
        <v>16</v>
      </c>
      <c r="AI2" s="9" t="s">
        <v>24</v>
      </c>
      <c r="AJ2" s="9" t="s">
        <v>127</v>
      </c>
      <c r="AK2" s="9" t="s">
        <v>128</v>
      </c>
      <c r="AL2" s="9" t="s">
        <v>129</v>
      </c>
      <c r="AM2" s="9" t="s">
        <v>21</v>
      </c>
      <c r="AN2" s="9" t="s">
        <v>130</v>
      </c>
      <c r="AO2" s="9" t="s">
        <v>131</v>
      </c>
      <c r="AS2" s="10" t="s">
        <v>64</v>
      </c>
      <c r="AT2" s="12"/>
      <c r="AU2" s="13"/>
      <c r="AV2" s="13"/>
      <c r="AW2" s="13"/>
      <c r="AX2" s="13"/>
      <c r="AY2" s="13"/>
    </row>
    <row r="3" spans="1:51" ht="14.65" thickBot="1">
      <c r="A3" t="s">
        <v>140</v>
      </c>
      <c r="B3" t="s">
        <v>141</v>
      </c>
      <c r="AG3" s="82"/>
      <c r="AH3" s="82"/>
      <c r="AI3" s="82"/>
      <c r="AJ3" s="82"/>
      <c r="AK3" s="82"/>
      <c r="AL3" s="82"/>
      <c r="AM3" s="82"/>
      <c r="AN3" s="82"/>
      <c r="AO3" s="82"/>
      <c r="AS3" s="14" t="s">
        <v>65</v>
      </c>
      <c r="AT3" s="14" t="s">
        <v>54</v>
      </c>
      <c r="AU3" s="14" t="s">
        <v>66</v>
      </c>
      <c r="AV3" s="14" t="s">
        <v>67</v>
      </c>
      <c r="AW3" s="14" t="s">
        <v>68</v>
      </c>
      <c r="AX3" s="14" t="s">
        <v>69</v>
      </c>
      <c r="AY3" s="14" t="s">
        <v>70</v>
      </c>
    </row>
    <row r="4" spans="1:51">
      <c r="A4" s="11" t="s">
        <v>142</v>
      </c>
      <c r="B4" s="11" t="s">
        <v>143</v>
      </c>
      <c r="E4" s="4">
        <v>29.389700000000001</v>
      </c>
      <c r="F4" s="4">
        <v>310.47500000000002</v>
      </c>
      <c r="G4" s="4">
        <v>3.2823699999999998</v>
      </c>
      <c r="H4" s="4">
        <v>5.7995999999999999</v>
      </c>
      <c r="I4" s="4">
        <v>7.2791100000000002</v>
      </c>
      <c r="J4" s="4">
        <v>962.38199999999995</v>
      </c>
      <c r="K4" s="4">
        <v>28.150400000000001</v>
      </c>
      <c r="L4" s="4">
        <v>0.79232100000000005</v>
      </c>
      <c r="M4" s="4">
        <v>11.22</v>
      </c>
      <c r="N4" s="4">
        <v>151.001</v>
      </c>
      <c r="O4" s="4">
        <v>30.152899999999999</v>
      </c>
      <c r="P4" s="4">
        <v>370.47199999999998</v>
      </c>
      <c r="Q4" s="4">
        <v>0.48772399999999999</v>
      </c>
      <c r="R4" s="4">
        <v>9.0212599999999998</v>
      </c>
      <c r="S4" s="4">
        <v>23.1906</v>
      </c>
      <c r="T4" s="4">
        <v>138.74</v>
      </c>
      <c r="U4" s="4">
        <v>0.806535</v>
      </c>
      <c r="V4" s="4">
        <v>276.74900000000002</v>
      </c>
      <c r="W4" s="4">
        <v>1.0911599999999999</v>
      </c>
      <c r="X4" s="4">
        <v>2.8274699999999999</v>
      </c>
      <c r="Y4" s="4">
        <v>538.78300000000002</v>
      </c>
      <c r="Z4" s="4">
        <v>8.4607700000000001</v>
      </c>
      <c r="AA4" s="4">
        <v>36.413899999999998</v>
      </c>
      <c r="AB4" s="4">
        <v>2.7007300000000001</v>
      </c>
      <c r="AC4" s="4">
        <v>31.4557</v>
      </c>
      <c r="AD4" s="4">
        <v>0.23124700000000001</v>
      </c>
      <c r="AE4" s="4">
        <v>1.08822</v>
      </c>
      <c r="AF4" s="4">
        <v>673.73099999999999</v>
      </c>
      <c r="AG4" s="51">
        <f t="shared" ref="AG4:AO4" si="0">SUM(AG5:AG6)</f>
        <v>78.986284123488943</v>
      </c>
      <c r="AH4" s="51">
        <f t="shared" si="0"/>
        <v>6.0722159906620856</v>
      </c>
      <c r="AI4" s="51">
        <f t="shared" si="0"/>
        <v>28.599940723406938</v>
      </c>
      <c r="AJ4" s="51">
        <f t="shared" si="0"/>
        <v>0.14452316944332616</v>
      </c>
      <c r="AK4" s="51">
        <f t="shared" si="0"/>
        <v>5.0733473424006803E-2</v>
      </c>
      <c r="AL4" s="51">
        <f t="shared" si="0"/>
        <v>2.662756136316376E-2</v>
      </c>
      <c r="AM4" s="51">
        <f t="shared" si="0"/>
        <v>2.7091693760654678E-2</v>
      </c>
      <c r="AN4" s="51">
        <f t="shared" si="0"/>
        <v>0.14279742907272919</v>
      </c>
      <c r="AO4" s="51">
        <f t="shared" si="0"/>
        <v>0.15360677321015714</v>
      </c>
      <c r="AP4" s="4"/>
      <c r="AQ4" s="4"/>
      <c r="AR4" s="4"/>
      <c r="AS4" t="s">
        <v>71</v>
      </c>
      <c r="AT4" t="str">
        <f>"TRA_Avi_"&amp;A21</f>
        <v>TRA_Avi_Frt_Extra-EU</v>
      </c>
      <c r="AU4" t="s">
        <v>186</v>
      </c>
      <c r="AV4" t="s">
        <v>194</v>
      </c>
      <c r="AW4" t="s">
        <v>195</v>
      </c>
    </row>
    <row r="5" spans="1:51">
      <c r="A5" s="85" t="s">
        <v>142</v>
      </c>
      <c r="B5" s="85" t="s">
        <v>144</v>
      </c>
      <c r="D5" t="s">
        <v>143</v>
      </c>
      <c r="E5" s="4">
        <v>5.0473100000000004</v>
      </c>
      <c r="F5" s="4">
        <v>37.895299999999999</v>
      </c>
      <c r="G5" s="4">
        <v>1.6093500000000001</v>
      </c>
      <c r="H5" s="4">
        <v>4.8927699999999996</v>
      </c>
      <c r="I5" s="4">
        <v>4.0359100000000003</v>
      </c>
      <c r="J5" s="4">
        <v>109.779</v>
      </c>
      <c r="K5" s="4">
        <v>6.9598199999999997</v>
      </c>
      <c r="L5" s="4">
        <v>0.24296699999999999</v>
      </c>
      <c r="M5" s="4">
        <v>6.6741000000000001</v>
      </c>
      <c r="N5" s="4">
        <v>36.349299999999999</v>
      </c>
      <c r="O5" s="4">
        <v>8.7221600000000006</v>
      </c>
      <c r="P5" s="4">
        <v>124.726</v>
      </c>
      <c r="Q5" s="4">
        <v>0.48772399999999999</v>
      </c>
      <c r="R5" s="4">
        <v>2.8653</v>
      </c>
      <c r="S5" s="4">
        <v>6.5380399999999996</v>
      </c>
      <c r="T5" s="4">
        <v>27.142900000000001</v>
      </c>
      <c r="U5" s="4">
        <v>0.50302599999999997</v>
      </c>
      <c r="V5" s="4">
        <v>6.2280899999999999</v>
      </c>
      <c r="W5" s="4">
        <v>0.71103300000000003</v>
      </c>
      <c r="X5" s="4">
        <v>2.32342</v>
      </c>
      <c r="Y5" s="4">
        <v>32.085299999999997</v>
      </c>
      <c r="Z5" s="4">
        <v>2.6942599999999999</v>
      </c>
      <c r="AA5" s="4">
        <v>13.5777</v>
      </c>
      <c r="AB5" s="4">
        <v>2.31427</v>
      </c>
      <c r="AC5" s="4">
        <v>10.3421</v>
      </c>
      <c r="AD5" s="4">
        <v>0.12526699999999999</v>
      </c>
      <c r="AE5" s="4">
        <v>0.52245900000000001</v>
      </c>
      <c r="AF5" s="4">
        <v>55.833100000000002</v>
      </c>
      <c r="AG5" s="51">
        <f>'Eurostat-IEA'!F$38/$A$2-Aviation!AG8+'Eurostat-IEA'!F$26/$A$2-SUM(Aviation!AG6,Aviation!AG9:AG10)</f>
        <v>10.603989036905887</v>
      </c>
      <c r="AH5" s="51">
        <f>'Eurostat-IEA'!G$38/$A$2-Aviation!AH8+'Eurostat-IEA'!G$26/$A$2-SUM(Aviation!AH6,Aviation!AH9:AH10)</f>
        <v>1.5328597451360366</v>
      </c>
      <c r="AI5" s="51">
        <f>'Eurostat-IEA'!H$38/$A$2-Aviation!AI8+'Eurostat-IEA'!H$26/$A$2-SUM(Aviation!AI6,Aviation!AI9:AI10)</f>
        <v>12.713073584268386</v>
      </c>
      <c r="AJ5" s="51">
        <f>'Eurostat-IEA'!I$38/$A$2-Aviation!AJ8+'Eurostat-IEA'!I$26/$A$2-SUM(Aviation!AJ6,Aviation!AJ9:AJ10)</f>
        <v>7.8714500413376243E-2</v>
      </c>
      <c r="AK5" s="51">
        <f>'Eurostat-IEA'!J$38/$A$2-Aviation!AK8+'Eurostat-IEA'!J$26/$A$2-SUM(Aviation!AK6,Aviation!AK9:AK10)</f>
        <v>5.0733473424006803E-2</v>
      </c>
      <c r="AL5" s="51">
        <f>'Eurostat-IEA'!K$38/$A$2-Aviation!AL8+'Eurostat-IEA'!K$26/$A$2-SUM(Aviation!AL6,Aviation!AL9:AL10)</f>
        <v>1.4502693222140373E-2</v>
      </c>
      <c r="AM5" s="51">
        <f>'Eurostat-IEA'!L$38/$A$2-Aviation!AM8+'Eurostat-IEA'!L$26/$A$2-SUM(Aviation!AM6,Aviation!AM9:AM10)</f>
        <v>2.7091693760654678E-2</v>
      </c>
      <c r="AN5" s="51">
        <f>'Eurostat-IEA'!M$38/$A$2-Aviation!AN8+'Eurostat-IEA'!M$26/$A$2-SUM(Aviation!AN6,Aviation!AN9:AN10)</f>
        <v>0.14279742907272919</v>
      </c>
      <c r="AO5" s="51">
        <f>'Eurostat-IEA'!N$38/$A$2-Aviation!AO8+'Eurostat-IEA'!N$26/$A$2-SUM(Aviation!AO6,Aviation!AO9:AO10)</f>
        <v>0.15360677321015714</v>
      </c>
      <c r="AP5" s="4"/>
      <c r="AQ5" s="4"/>
      <c r="AR5" s="4"/>
      <c r="AT5" t="str">
        <f>"TRA_Avi_"&amp;A22</f>
        <v>TRA_Avi_Frt_Intra-EU</v>
      </c>
      <c r="AU5" t="s">
        <v>187</v>
      </c>
      <c r="AV5" t="s">
        <v>194</v>
      </c>
      <c r="AW5" t="s">
        <v>195</v>
      </c>
    </row>
    <row r="6" spans="1:51">
      <c r="A6" s="85" t="s">
        <v>142</v>
      </c>
      <c r="B6" s="85" t="s">
        <v>145</v>
      </c>
      <c r="D6" t="s">
        <v>143</v>
      </c>
      <c r="E6" s="4">
        <v>24.342300000000002</v>
      </c>
      <c r="F6" s="4">
        <v>272.58</v>
      </c>
      <c r="G6" s="4">
        <v>1.67302</v>
      </c>
      <c r="H6" s="4">
        <v>0.90683100000000005</v>
      </c>
      <c r="I6" s="4">
        <v>3.2431999999999999</v>
      </c>
      <c r="J6" s="4">
        <v>852.60400000000004</v>
      </c>
      <c r="K6" s="4">
        <v>21.1906</v>
      </c>
      <c r="L6" s="4">
        <v>0.54935400000000001</v>
      </c>
      <c r="M6" s="4">
        <v>4.54589</v>
      </c>
      <c r="N6" s="4">
        <v>114.651</v>
      </c>
      <c r="O6" s="4">
        <v>21.430700000000002</v>
      </c>
      <c r="P6" s="4">
        <v>245.74600000000001</v>
      </c>
      <c r="Q6" s="4"/>
      <c r="R6" s="4">
        <v>6.1559600000000003</v>
      </c>
      <c r="S6" s="4">
        <v>16.6526</v>
      </c>
      <c r="T6" s="4">
        <v>111.59699999999999</v>
      </c>
      <c r="U6" s="4">
        <v>0.30350899999999997</v>
      </c>
      <c r="V6" s="4">
        <v>270.52100000000002</v>
      </c>
      <c r="W6" s="4">
        <v>0.38012499999999999</v>
      </c>
      <c r="X6" s="4">
        <v>0.50405500000000003</v>
      </c>
      <c r="Y6" s="4">
        <v>506.69799999999998</v>
      </c>
      <c r="Z6" s="4">
        <v>5.7665100000000002</v>
      </c>
      <c r="AA6" s="4">
        <v>22.836200000000002</v>
      </c>
      <c r="AB6" s="4">
        <v>0.38645499999999999</v>
      </c>
      <c r="AC6" s="4">
        <v>21.113600000000002</v>
      </c>
      <c r="AD6" s="4">
        <v>0.10598</v>
      </c>
      <c r="AE6" s="4">
        <v>0.56576400000000004</v>
      </c>
      <c r="AF6" s="4">
        <v>617.89800000000002</v>
      </c>
      <c r="AG6" s="51">
        <f>'Eurostat-IEA'!F$26/$A$2*$J6/SUM($J$9:$J$10,$J$6,$J$10/SUM($J$8,$O$10)*$J$5)</f>
        <v>68.382295086583056</v>
      </c>
      <c r="AH6" s="51">
        <f>'Eurostat-IEA'!G$26/$A$2*$O6/SUM($O$9:$O$10,$O$6,$O$10/SUM($O$8,$O$10)*$O$5)</f>
        <v>4.539356245526049</v>
      </c>
      <c r="AI6" s="51">
        <f>'Eurostat-IEA'!H$26/$A$2*$O6/SUM($O$9:$O$10,$O$6,$O$10/SUM($O$8,$O$10)*$O$5)</f>
        <v>15.886867139138552</v>
      </c>
      <c r="AJ6" s="51">
        <f>'Eurostat-IEA'!I$26/$A$2*$M6/SUM($M$9:$M$10,$M$6,$M$10/SUM($M$8,$M$10)*$M$5)</f>
        <v>6.5808669029949918E-2</v>
      </c>
      <c r="AK6" s="51">
        <f>'Eurostat-IEA'!J$26/$A$2*$Q6/SUM($Q$9:$Q$10,$Q$6,$Q$10/SUM($Q$8,$Q$10)*$Q$5)</f>
        <v>0</v>
      </c>
      <c r="AL6" s="51">
        <f>'Eurostat-IEA'!K$26/$A$2*$M6/SUM($M$9:$M$10,$M$6,$M$10/SUM($M$8,$M$10)*$M$5)</f>
        <v>1.2124868141023388E-2</v>
      </c>
      <c r="AM6" s="51">
        <f>'Eurostat-IEA'!L$26/$A$2*$Q6/SUM($Q$9:$Q$10,$Q$6,$Q$10/SUM($Q$8,$Q$10)*$Q$5)</f>
        <v>0</v>
      </c>
      <c r="AN6" s="51">
        <f>'Eurostat-IEA'!M$26/$A$2*$Q6/SUM($Q$9:$Q$10,$Q$6,$Q$10/SUM($Q$8,$Q$10)*$Q$5)</f>
        <v>0</v>
      </c>
      <c r="AO6" s="51">
        <f>'Eurostat-IEA'!N$26/$A$2*$Q6/SUM($Q$9:$Q$10,$Q$6,$Q$10/SUM($Q$8,$Q$10)*$Q$5)</f>
        <v>0</v>
      </c>
      <c r="AP6" s="4"/>
      <c r="AQ6" s="4"/>
      <c r="AR6" s="4"/>
      <c r="AT6" t="str">
        <f>"TRA_Avi_"&amp;A25</f>
        <v>TRA_Avi_Pas_Dom</v>
      </c>
      <c r="AU6" t="s">
        <v>188</v>
      </c>
      <c r="AV6" t="s">
        <v>196</v>
      </c>
      <c r="AW6" t="s">
        <v>197</v>
      </c>
    </row>
    <row r="7" spans="1:51">
      <c r="A7" t="s">
        <v>142</v>
      </c>
      <c r="B7" t="s">
        <v>146</v>
      </c>
      <c r="E7" s="4">
        <v>676.93700000000001</v>
      </c>
      <c r="F7" s="4">
        <v>1230.1300000000001</v>
      </c>
      <c r="G7" s="4">
        <v>179.55500000000001</v>
      </c>
      <c r="H7" s="4">
        <v>271.50099999999998</v>
      </c>
      <c r="I7" s="4">
        <v>336.1</v>
      </c>
      <c r="J7" s="4">
        <v>7769.99</v>
      </c>
      <c r="K7" s="4">
        <v>848.76199999999994</v>
      </c>
      <c r="L7" s="4">
        <v>37.207700000000003</v>
      </c>
      <c r="M7" s="4">
        <v>907.97900000000004</v>
      </c>
      <c r="N7" s="4">
        <v>5246.27</v>
      </c>
      <c r="O7" s="4">
        <v>651.40599999999995</v>
      </c>
      <c r="P7" s="4">
        <v>6310.91</v>
      </c>
      <c r="Q7" s="4">
        <v>108.724</v>
      </c>
      <c r="R7" s="4">
        <v>220.70099999999999</v>
      </c>
      <c r="S7" s="4">
        <v>726.59500000000003</v>
      </c>
      <c r="T7" s="4">
        <v>3743.92</v>
      </c>
      <c r="U7" s="4">
        <v>47.644399999999997</v>
      </c>
      <c r="V7" s="4">
        <v>154.631</v>
      </c>
      <c r="W7" s="4">
        <v>116.563</v>
      </c>
      <c r="X7" s="4">
        <v>98.848699999999994</v>
      </c>
      <c r="Y7" s="4">
        <v>2927.29</v>
      </c>
      <c r="Z7" s="4">
        <v>504.12700000000001</v>
      </c>
      <c r="AA7" s="4">
        <v>1007.13</v>
      </c>
      <c r="AB7" s="4">
        <v>274.78100000000001</v>
      </c>
      <c r="AC7" s="4">
        <v>811.81399999999996</v>
      </c>
      <c r="AD7" s="4">
        <v>26.817799999999998</v>
      </c>
      <c r="AE7" s="4">
        <v>40.280799999999999</v>
      </c>
      <c r="AF7" s="4">
        <v>10999.1</v>
      </c>
      <c r="AG7" s="51">
        <f t="shared" ref="AG7:AO7" si="1">SUM(AG8:AG10)</f>
        <v>642.23072259339688</v>
      </c>
      <c r="AH7" s="51">
        <f t="shared" si="1"/>
        <v>124.38541274727842</v>
      </c>
      <c r="AI7" s="51">
        <f t="shared" si="1"/>
        <v>752.78441009345931</v>
      </c>
      <c r="AJ7" s="51">
        <f t="shared" si="1"/>
        <v>11.263398741297395</v>
      </c>
      <c r="AK7" s="51">
        <f t="shared" si="1"/>
        <v>15.469766180252043</v>
      </c>
      <c r="AL7" s="51">
        <f t="shared" si="1"/>
        <v>2.0752163289588359</v>
      </c>
      <c r="AM7" s="51">
        <f t="shared" si="1"/>
        <v>8.2608609192135951</v>
      </c>
      <c r="AN7" s="51">
        <f t="shared" si="1"/>
        <v>43.54211706409702</v>
      </c>
      <c r="AO7" s="51">
        <f t="shared" si="1"/>
        <v>46.838126879359244</v>
      </c>
      <c r="AP7" s="4"/>
      <c r="AQ7" s="4"/>
      <c r="AR7" s="4"/>
      <c r="AT7" t="str">
        <f>"TRA_Avi_"&amp;A26</f>
        <v>TRA_Avi_Pas_Extra-EU</v>
      </c>
      <c r="AU7" t="s">
        <v>189</v>
      </c>
      <c r="AV7" t="s">
        <v>196</v>
      </c>
      <c r="AW7" t="s">
        <v>197</v>
      </c>
    </row>
    <row r="8" spans="1:51">
      <c r="A8" s="84" t="s">
        <v>146</v>
      </c>
      <c r="B8" s="84" t="s">
        <v>147</v>
      </c>
      <c r="E8" s="4">
        <v>27.349900000000002</v>
      </c>
      <c r="F8" s="4"/>
      <c r="G8" s="4">
        <v>3.79047</v>
      </c>
      <c r="H8" s="4"/>
      <c r="I8" s="4">
        <v>4.9601800000000003</v>
      </c>
      <c r="J8" s="4">
        <v>655.49099999999999</v>
      </c>
      <c r="K8" s="4">
        <v>39.495899999999999</v>
      </c>
      <c r="L8" s="4"/>
      <c r="M8" s="4">
        <v>129.93199999999999</v>
      </c>
      <c r="N8" s="4">
        <v>1519.25</v>
      </c>
      <c r="O8" s="4">
        <v>97.454599999999999</v>
      </c>
      <c r="P8" s="4">
        <v>1010.07</v>
      </c>
      <c r="Q8" s="4">
        <v>7.5812799999999996</v>
      </c>
      <c r="R8" s="4"/>
      <c r="S8" s="4">
        <v>7.6080500000000004</v>
      </c>
      <c r="T8" s="4">
        <v>715.27200000000005</v>
      </c>
      <c r="U8" s="4"/>
      <c r="V8" s="4"/>
      <c r="W8" s="4"/>
      <c r="X8" s="4"/>
      <c r="Y8" s="4"/>
      <c r="Z8" s="4">
        <v>30.695599999999999</v>
      </c>
      <c r="AA8" s="4">
        <v>112.93</v>
      </c>
      <c r="AB8" s="4">
        <v>23.467600000000001</v>
      </c>
      <c r="AC8" s="4">
        <v>154.12700000000001</v>
      </c>
      <c r="AD8" s="4"/>
      <c r="AE8" s="4"/>
      <c r="AF8" s="4">
        <v>721.64800000000002</v>
      </c>
      <c r="AG8" s="51">
        <f>'Eurostat-IEA'!F$38/$A$2*$J8/SUM($J$8,(1-$J$10/SUM($J$8,$J$10))*$J$5)</f>
        <v>60.313979781962061</v>
      </c>
      <c r="AH8" s="51">
        <f>'Eurostat-IEA'!G$38/$A$2*$O8/SUM($O$8,(1-$O$10/SUM($O$8,$O$10))*$O$5)</f>
        <v>7.0499579294049814</v>
      </c>
      <c r="AI8" s="51">
        <f>'Eurostat-IEA'!H$38/$A$2*$O8/SUM($O$8,(1-$O$10/SUM($O$8,$O$10))*$O$5)</f>
        <v>342.13305766013053</v>
      </c>
      <c r="AJ8" s="51">
        <f>'Eurostat-IEA'!I$38/$A$2*$M8/SUM($M$8,(1-$M$10/SUM($M$8,$M$10))*$M$5)</f>
        <v>0</v>
      </c>
      <c r="AK8" s="51">
        <f>'Eurostat-IEA'!J$38/$A$2*$Q8/SUM($Q$8,(1-$Q$10/SUM($Q$8,$Q$10))*$Q$5)</f>
        <v>0</v>
      </c>
      <c r="AL8" s="51">
        <f>'Eurostat-IEA'!K$38/$A$2*$M8/SUM($M$8,(1-$M$10/SUM($M$8,$M$10))*$M$5)</f>
        <v>0</v>
      </c>
      <c r="AM8" s="51">
        <f>'Eurostat-IEA'!L$38/$A$2*$Q8/SUM($Q$8,(1-$Q$10/SUM($Q$8,$Q$10))*$Q$5)</f>
        <v>0</v>
      </c>
      <c r="AN8" s="51">
        <f>'Eurostat-IEA'!M$38/$A$2*$Q8/SUM($Q$8,(1-$Q$10/SUM($Q$8,$Q$10))*$Q$5)</f>
        <v>0</v>
      </c>
      <c r="AO8" s="51">
        <f>'Eurostat-IEA'!N$38/$A$2*$Q8/SUM($Q$8,(1-$Q$10/SUM($Q$8,$Q$10))*$Q$5)</f>
        <v>0</v>
      </c>
      <c r="AP8" s="4"/>
      <c r="AQ8" s="4"/>
      <c r="AR8" s="4"/>
      <c r="AT8" t="str">
        <f>"TRA_Avi_"&amp;A27</f>
        <v>TRA_Avi_Pas_Intra-EU</v>
      </c>
      <c r="AU8" t="s">
        <v>190</v>
      </c>
      <c r="AV8" t="s">
        <v>196</v>
      </c>
      <c r="AW8" t="s">
        <v>197</v>
      </c>
    </row>
    <row r="9" spans="1:51">
      <c r="A9" s="84" t="s">
        <v>146</v>
      </c>
      <c r="B9" s="84" t="s">
        <v>145</v>
      </c>
      <c r="E9" s="4">
        <v>374.04199999999997</v>
      </c>
      <c r="F9" s="4">
        <v>756.86599999999999</v>
      </c>
      <c r="G9" s="4">
        <v>34.529499999999999</v>
      </c>
      <c r="H9" s="4">
        <v>61.484000000000002</v>
      </c>
      <c r="I9" s="4">
        <v>86.736599999999996</v>
      </c>
      <c r="J9" s="4">
        <v>5046.42</v>
      </c>
      <c r="K9" s="4">
        <v>397.41899999999998</v>
      </c>
      <c r="L9" s="4">
        <v>7.7976099999999997</v>
      </c>
      <c r="M9" s="4">
        <v>206.779</v>
      </c>
      <c r="N9" s="4">
        <v>1597</v>
      </c>
      <c r="O9" s="4">
        <v>274.596</v>
      </c>
      <c r="P9" s="4">
        <v>3915.22</v>
      </c>
      <c r="Q9" s="4">
        <v>85.025400000000005</v>
      </c>
      <c r="R9" s="4">
        <v>68.757199999999997</v>
      </c>
      <c r="S9" s="4">
        <v>297.11599999999999</v>
      </c>
      <c r="T9" s="4">
        <v>1816.88</v>
      </c>
      <c r="U9" s="4">
        <v>6.8933299999999997</v>
      </c>
      <c r="V9" s="4">
        <v>31.380600000000001</v>
      </c>
      <c r="W9" s="4">
        <v>39.158700000000003</v>
      </c>
      <c r="X9" s="4">
        <v>15.98</v>
      </c>
      <c r="Y9" s="4">
        <v>2145.9</v>
      </c>
      <c r="Z9" s="4">
        <v>194.904</v>
      </c>
      <c r="AA9" s="4">
        <v>344.58100000000002</v>
      </c>
      <c r="AB9" s="4">
        <v>43.521799999999999</v>
      </c>
      <c r="AC9" s="4">
        <v>270.697</v>
      </c>
      <c r="AD9" s="4">
        <v>14.356</v>
      </c>
      <c r="AE9" s="4">
        <v>7.8807400000000003</v>
      </c>
      <c r="AF9" s="4">
        <v>7449.84</v>
      </c>
      <c r="AG9" s="51">
        <f>'Eurostat-IEA'!F$26/$A$2*$J9/SUM($J$9:$J$10,$J$6,$J$10/SUM($J$8,$J$10)*$J$5)</f>
        <v>412.76214621666753</v>
      </c>
      <c r="AH9" s="51">
        <f>'Eurostat-IEA'!G$26/$A$2*$O9/SUM($O$9:$O$10,$O$6,$O$10/SUM($O$8,$O$10)*$O$5)</f>
        <v>58.163712225754217</v>
      </c>
      <c r="AI9" s="51">
        <f>'Eurostat-IEA'!H$26/$A$2*$O9/SUM($O$9:$O$10,$O$6,$O$10/SUM($O$8,$O$10)*$O$5)</f>
        <v>203.56172075288671</v>
      </c>
      <c r="AJ9" s="51">
        <f>'Eurostat-IEA'!I$26/$A$2*$M9/SUM($M$9:$M$10,$M$6,$M$10/SUM($M$8,$M$10)*$M$5)</f>
        <v>2.993440398545502</v>
      </c>
      <c r="AK9" s="51">
        <f>'Eurostat-IEA'!J$26/$A$2*$Q9/SUM($Q$9:$Q$10,$Q$6,$Q$10/SUM($Q$8,$Q$10)*$Q$5)</f>
        <v>13.00458813148119</v>
      </c>
      <c r="AL9" s="51">
        <f>'Eurostat-IEA'!K$26/$A$2*$M9/SUM($M$9:$M$10,$M$6,$M$10/SUM($M$8,$M$10)*$M$5)</f>
        <v>0.55152414803980632</v>
      </c>
      <c r="AM9" s="51">
        <f>'Eurostat-IEA'!L$26/$A$2*$Q9/SUM($Q$9:$Q$10,$Q$6,$Q$10/SUM($Q$8,$Q$10)*$Q$5)</f>
        <v>6.9444549202663906</v>
      </c>
      <c r="AN9" s="51">
        <f>'Eurostat-IEA'!M$26/$A$2*$Q9/SUM($Q$9:$Q$10,$Q$6,$Q$10/SUM($Q$8,$Q$10)*$Q$5)</f>
        <v>36.603481409703832</v>
      </c>
      <c r="AO9" s="51">
        <f>'Eurostat-IEA'!N$26/$A$2*$Q9/SUM($Q$9:$Q$10,$Q$6,$Q$10/SUM($Q$8,$Q$10)*$Q$5)</f>
        <v>39.374256974464586</v>
      </c>
      <c r="AP9" s="4"/>
      <c r="AQ9" s="4"/>
      <c r="AR9" s="4"/>
    </row>
    <row r="10" spans="1:51">
      <c r="A10" s="84" t="s">
        <v>146</v>
      </c>
      <c r="B10" s="84" t="s">
        <v>148</v>
      </c>
      <c r="E10" s="4">
        <v>275.54500000000002</v>
      </c>
      <c r="F10" s="4">
        <v>473.26299999999998</v>
      </c>
      <c r="G10" s="4">
        <v>141.23500000000001</v>
      </c>
      <c r="H10" s="4">
        <v>210.017</v>
      </c>
      <c r="I10" s="4">
        <v>244.40299999999999</v>
      </c>
      <c r="J10" s="4">
        <v>2068.08</v>
      </c>
      <c r="K10" s="4">
        <v>411.84800000000001</v>
      </c>
      <c r="L10" s="4">
        <v>29.4101</v>
      </c>
      <c r="M10" s="4">
        <v>571.26700000000005</v>
      </c>
      <c r="N10" s="4">
        <v>2130.02</v>
      </c>
      <c r="O10" s="4">
        <v>279.35500000000002</v>
      </c>
      <c r="P10" s="4">
        <v>1385.62</v>
      </c>
      <c r="Q10" s="4">
        <v>16.117599999999999</v>
      </c>
      <c r="R10" s="4">
        <v>151.94399999999999</v>
      </c>
      <c r="S10" s="4">
        <v>421.87200000000001</v>
      </c>
      <c r="T10" s="4">
        <v>1211.77</v>
      </c>
      <c r="U10" s="4">
        <v>40.750999999999998</v>
      </c>
      <c r="V10" s="4">
        <v>123.25</v>
      </c>
      <c r="W10" s="4">
        <v>77.404200000000003</v>
      </c>
      <c r="X10" s="4">
        <v>82.868700000000004</v>
      </c>
      <c r="Y10" s="4">
        <v>781.38699999999994</v>
      </c>
      <c r="Z10" s="4">
        <v>278.52800000000002</v>
      </c>
      <c r="AA10" s="4">
        <v>549.61699999999996</v>
      </c>
      <c r="AB10" s="4">
        <v>207.792</v>
      </c>
      <c r="AC10" s="4">
        <v>386.99</v>
      </c>
      <c r="AD10" s="4">
        <v>12.4618</v>
      </c>
      <c r="AE10" s="4">
        <v>32.4</v>
      </c>
      <c r="AF10" s="4">
        <v>2827.57</v>
      </c>
      <c r="AG10" s="51">
        <f>'Eurostat-IEA'!F$26/$A$2*$J10/SUM($J$9:$J$10,$J$6,$J$10/SUM($J$8,$J$10)*$J$5)</f>
        <v>169.15459659476733</v>
      </c>
      <c r="AH10" s="51">
        <f>'Eurostat-IEA'!G$26/$A$2*$O10/SUM($O$9:$O$10,$O$6,$O$10/SUM($O$8,$O$10)*$O$5)</f>
        <v>59.171742592119223</v>
      </c>
      <c r="AI10" s="51">
        <f>'Eurostat-IEA'!H$26/$A$2*$O10/SUM($O$9:$O$10,$O$6,$O$10/SUM($O$8,$O$10)*$O$5)</f>
        <v>207.08963168044207</v>
      </c>
      <c r="AJ10" s="51">
        <f>'Eurostat-IEA'!I$26/$A$2*$M10/SUM($M$9:$M$10,$M$6,$M$10/SUM($M$8,$M$10)*$M$5)</f>
        <v>8.2699583427518935</v>
      </c>
      <c r="AK10" s="51">
        <f>'Eurostat-IEA'!J$26/$A$2*$Q10/SUM($Q$9:$Q$10,$Q$6,$Q$10/SUM($Q$8,$Q$10)*$Q$5)</f>
        <v>2.4651780487708526</v>
      </c>
      <c r="AL10" s="51">
        <f>'Eurostat-IEA'!K$26/$A$2*$M10/SUM($M$9:$M$10,$M$6,$M$10/SUM($M$8,$M$10)*$M$5)</f>
        <v>1.5236921809190296</v>
      </c>
      <c r="AM10" s="51">
        <f>'Eurostat-IEA'!L$26/$A$2*$Q10/SUM($Q$9:$Q$10,$Q$6,$Q$10/SUM($Q$8,$Q$10)*$Q$5)</f>
        <v>1.3164059989472037</v>
      </c>
      <c r="AN10" s="51">
        <f>'Eurostat-IEA'!M$26/$A$2*$Q10/SUM($Q$9:$Q$10,$Q$6,$Q$10/SUM($Q$8,$Q$10)*$Q$5)</f>
        <v>6.9386356543931864</v>
      </c>
      <c r="AO10" s="51">
        <f>'Eurostat-IEA'!N$26/$A$2*$Q10/SUM($Q$9:$Q$10,$Q$6,$Q$10/SUM($Q$8,$Q$10)*$Q$5)</f>
        <v>7.4638699048946586</v>
      </c>
      <c r="AP10" s="4"/>
      <c r="AQ10" s="4"/>
      <c r="AR10" s="4"/>
    </row>
    <row r="11" spans="1:51">
      <c r="A11" s="11" t="s">
        <v>149</v>
      </c>
      <c r="B11" s="11" t="s">
        <v>150</v>
      </c>
      <c r="E11" s="4">
        <v>391.91899999999998</v>
      </c>
      <c r="F11" s="4">
        <v>2344.6</v>
      </c>
      <c r="G11" s="4">
        <v>15.8329</v>
      </c>
      <c r="H11" s="4">
        <v>42.936900000000001</v>
      </c>
      <c r="I11" s="4">
        <v>61.948399999999999</v>
      </c>
      <c r="J11" s="4">
        <v>11269</v>
      </c>
      <c r="K11" s="4">
        <v>198.32900000000001</v>
      </c>
      <c r="L11" s="4">
        <v>4.6381600000000001</v>
      </c>
      <c r="M11" s="4">
        <v>82.552000000000007</v>
      </c>
      <c r="N11" s="4">
        <v>1076.19</v>
      </c>
      <c r="O11" s="4">
        <v>309.81799999999998</v>
      </c>
      <c r="P11" s="4">
        <v>3453.63</v>
      </c>
      <c r="Q11" s="4">
        <v>1.1209</v>
      </c>
      <c r="R11" s="4">
        <v>44.712000000000003</v>
      </c>
      <c r="S11" s="4">
        <v>127.96599999999999</v>
      </c>
      <c r="T11" s="4">
        <v>1431.07</v>
      </c>
      <c r="U11" s="4">
        <v>4.1111199999999997</v>
      </c>
      <c r="V11" s="4">
        <v>1549.38</v>
      </c>
      <c r="W11" s="4">
        <v>5.4093799999999996</v>
      </c>
      <c r="X11" s="4">
        <v>13.636100000000001</v>
      </c>
      <c r="Y11" s="4">
        <v>4812.7299999999996</v>
      </c>
      <c r="Z11" s="4">
        <v>59.529000000000003</v>
      </c>
      <c r="AA11" s="4">
        <v>230.23099999999999</v>
      </c>
      <c r="AB11" s="4">
        <v>18.308299999999999</v>
      </c>
      <c r="AC11" s="4">
        <v>260.20999999999998</v>
      </c>
      <c r="AD11" s="4">
        <v>2.0224299999999999</v>
      </c>
      <c r="AE11" s="4">
        <v>7.5583</v>
      </c>
      <c r="AF11" s="4">
        <v>6653.77</v>
      </c>
      <c r="AG11" s="51">
        <f t="shared" ref="AG11:AO11" si="2">SUM(AG12:AG13)</f>
        <v>913.34807873868499</v>
      </c>
      <c r="AH11" s="51">
        <f t="shared" si="2"/>
        <v>64.065827918563926</v>
      </c>
      <c r="AI11" s="51">
        <f t="shared" si="2"/>
        <v>260.613103566051</v>
      </c>
      <c r="AJ11" s="51">
        <f t="shared" si="2"/>
        <v>1.0758330688342943</v>
      </c>
      <c r="AK11" s="51">
        <f t="shared" si="2"/>
        <v>0.11659699002093238</v>
      </c>
      <c r="AL11" s="51">
        <f t="shared" si="2"/>
        <v>0.19821604499297665</v>
      </c>
      <c r="AM11" s="51">
        <f t="shared" si="2"/>
        <v>6.2262836227698085E-2</v>
      </c>
      <c r="AN11" s="51">
        <f t="shared" si="2"/>
        <v>0.32818077077942054</v>
      </c>
      <c r="AO11" s="51">
        <f t="shared" si="2"/>
        <v>0.35302308701492058</v>
      </c>
      <c r="AP11" s="4"/>
      <c r="AQ11" s="4"/>
      <c r="AR11" s="4"/>
    </row>
    <row r="12" spans="1:51">
      <c r="A12" s="85" t="s">
        <v>149</v>
      </c>
      <c r="B12" s="85" t="s">
        <v>144</v>
      </c>
      <c r="D12" t="s">
        <v>150</v>
      </c>
      <c r="E12" s="4">
        <v>30.971299999999999</v>
      </c>
      <c r="F12" s="4">
        <v>153.41900000000001</v>
      </c>
      <c r="G12" s="4">
        <v>6.9417099999999996</v>
      </c>
      <c r="H12" s="4">
        <v>33.702300000000001</v>
      </c>
      <c r="I12" s="4">
        <v>27.230699999999999</v>
      </c>
      <c r="J12" s="4">
        <v>581.14599999999996</v>
      </c>
      <c r="K12" s="4">
        <v>33.350900000000003</v>
      </c>
      <c r="L12" s="4">
        <v>1.4416199999999999</v>
      </c>
      <c r="M12" s="4">
        <v>44.448399999999999</v>
      </c>
      <c r="N12" s="4">
        <v>193.39099999999999</v>
      </c>
      <c r="O12" s="4">
        <v>43.199300000000001</v>
      </c>
      <c r="P12" s="4">
        <v>630.09900000000005</v>
      </c>
      <c r="Q12" s="4">
        <v>1.1209</v>
      </c>
      <c r="R12" s="4">
        <v>12.974600000000001</v>
      </c>
      <c r="S12" s="4">
        <v>24.8019</v>
      </c>
      <c r="T12" s="4">
        <v>152.535</v>
      </c>
      <c r="U12" s="4">
        <v>2.4579200000000001</v>
      </c>
      <c r="V12" s="4">
        <v>21.914200000000001</v>
      </c>
      <c r="W12" s="4">
        <v>3.2033999999999998</v>
      </c>
      <c r="X12" s="4">
        <v>11.521800000000001</v>
      </c>
      <c r="Y12" s="4">
        <v>110.11</v>
      </c>
      <c r="Z12" s="4">
        <v>14.3345</v>
      </c>
      <c r="AA12" s="4">
        <v>74.847800000000007</v>
      </c>
      <c r="AB12" s="4">
        <v>15.2209</v>
      </c>
      <c r="AC12" s="4">
        <v>54.165900000000001</v>
      </c>
      <c r="AD12" s="4">
        <v>0.94690200000000002</v>
      </c>
      <c r="AE12" s="4">
        <v>3.2380499999999999</v>
      </c>
      <c r="AF12" s="4">
        <v>267.08100000000002</v>
      </c>
      <c r="AG12" s="51">
        <f t="shared" ref="AG12:AO12" si="3">AG5*AH21*$A$2*1000</f>
        <v>56.135197194743157</v>
      </c>
      <c r="AH12" s="51">
        <f t="shared" si="3"/>
        <v>7.5919804254972609</v>
      </c>
      <c r="AI12" s="51">
        <f t="shared" si="3"/>
        <v>62.965581884405388</v>
      </c>
      <c r="AJ12" s="51">
        <f t="shared" si="3"/>
        <v>0.52422552856174054</v>
      </c>
      <c r="AK12" s="51">
        <f t="shared" si="3"/>
        <v>0.11659699002093238</v>
      </c>
      <c r="AL12" s="51">
        <f t="shared" si="3"/>
        <v>9.6585533542347904E-2</v>
      </c>
      <c r="AM12" s="51">
        <f t="shared" si="3"/>
        <v>6.2262836227698085E-2</v>
      </c>
      <c r="AN12" s="51">
        <f t="shared" si="3"/>
        <v>0.32818077077942054</v>
      </c>
      <c r="AO12" s="51">
        <f t="shared" si="3"/>
        <v>0.35302308701492058</v>
      </c>
      <c r="AP12" s="4"/>
      <c r="AQ12" s="4"/>
      <c r="AR12" s="4"/>
    </row>
    <row r="13" spans="1:51">
      <c r="A13" s="85" t="s">
        <v>149</v>
      </c>
      <c r="B13" s="85" t="s">
        <v>145</v>
      </c>
      <c r="D13" t="s">
        <v>150</v>
      </c>
      <c r="E13" s="4">
        <v>360.94799999999998</v>
      </c>
      <c r="F13" s="4">
        <v>2191.1799999999998</v>
      </c>
      <c r="G13" s="4">
        <v>8.8911599999999993</v>
      </c>
      <c r="H13" s="4">
        <v>9.2345900000000007</v>
      </c>
      <c r="I13" s="4">
        <v>34.717599999999997</v>
      </c>
      <c r="J13" s="4">
        <v>10687.9</v>
      </c>
      <c r="K13" s="4">
        <v>164.97800000000001</v>
      </c>
      <c r="L13" s="4">
        <v>3.1965400000000002</v>
      </c>
      <c r="M13" s="4">
        <v>38.1036</v>
      </c>
      <c r="N13" s="4">
        <v>882.80399999999997</v>
      </c>
      <c r="O13" s="4">
        <v>266.61799999999999</v>
      </c>
      <c r="P13" s="4">
        <v>2823.54</v>
      </c>
      <c r="Q13" s="4"/>
      <c r="R13" s="4">
        <v>31.737400000000001</v>
      </c>
      <c r="S13" s="4">
        <v>103.164</v>
      </c>
      <c r="T13" s="4">
        <v>1278.53</v>
      </c>
      <c r="U13" s="4">
        <v>1.6532</v>
      </c>
      <c r="V13" s="4">
        <v>1527.46</v>
      </c>
      <c r="W13" s="4">
        <v>2.2059799999999998</v>
      </c>
      <c r="X13" s="4">
        <v>2.1143700000000001</v>
      </c>
      <c r="Y13" s="4">
        <v>4702.62</v>
      </c>
      <c r="Z13" s="4">
        <v>45.194499999999998</v>
      </c>
      <c r="AA13" s="4">
        <v>155.38300000000001</v>
      </c>
      <c r="AB13" s="4">
        <v>3.0873900000000001</v>
      </c>
      <c r="AC13" s="4">
        <v>206.04400000000001</v>
      </c>
      <c r="AD13" s="4">
        <v>1.0755300000000001</v>
      </c>
      <c r="AE13" s="4">
        <v>4.3202499999999997</v>
      </c>
      <c r="AF13" s="4">
        <v>6386.69</v>
      </c>
      <c r="AG13" s="51">
        <f>AG6*AH22*$A$2*1000</f>
        <v>857.21288154394188</v>
      </c>
      <c r="AH13" s="51">
        <f>AH6*AI22*$A$2*1000</f>
        <v>56.473847493066671</v>
      </c>
      <c r="AI13" s="51">
        <f>AI6*AJ22*$A$2*1000</f>
        <v>197.6475216816456</v>
      </c>
      <c r="AJ13" s="51">
        <f t="shared" ref="AJ13:AO13" si="4">IFERROR(AJ6*AK22*$A$2*1000,0)</f>
        <v>0.55160754027255376</v>
      </c>
      <c r="AK13" s="51">
        <f t="shared" si="4"/>
        <v>0</v>
      </c>
      <c r="AL13" s="51">
        <f t="shared" si="4"/>
        <v>0.10163051145062875</v>
      </c>
      <c r="AM13" s="51">
        <f t="shared" si="4"/>
        <v>0</v>
      </c>
      <c r="AN13" s="51">
        <f t="shared" si="4"/>
        <v>0</v>
      </c>
      <c r="AO13" s="51">
        <f t="shared" si="4"/>
        <v>0</v>
      </c>
      <c r="AP13" s="4"/>
      <c r="AQ13" s="4"/>
      <c r="AR13" s="4"/>
    </row>
    <row r="14" spans="1:51">
      <c r="A14" t="s">
        <v>149</v>
      </c>
      <c r="B14" t="s">
        <v>151</v>
      </c>
      <c r="E14" s="4">
        <v>22150.400000000001</v>
      </c>
      <c r="F14" s="4">
        <v>29573.3</v>
      </c>
      <c r="G14" s="4">
        <v>4932.9399999999996</v>
      </c>
      <c r="H14" s="4">
        <v>8961.0499999999993</v>
      </c>
      <c r="I14" s="4">
        <v>12212.8</v>
      </c>
      <c r="J14" s="4">
        <v>230135</v>
      </c>
      <c r="K14" s="4">
        <v>21146.7</v>
      </c>
      <c r="L14" s="4">
        <v>697.19</v>
      </c>
      <c r="M14" s="4">
        <v>30716.6</v>
      </c>
      <c r="N14" s="4">
        <v>163267</v>
      </c>
      <c r="O14" s="4">
        <v>17454.099999999999</v>
      </c>
      <c r="P14" s="4">
        <v>196356</v>
      </c>
      <c r="Q14" s="4">
        <v>1483.63</v>
      </c>
      <c r="R14" s="4">
        <v>5237.6499999999996</v>
      </c>
      <c r="S14" s="4">
        <v>17316.7</v>
      </c>
      <c r="T14" s="4">
        <v>110052</v>
      </c>
      <c r="U14" s="4">
        <v>1474.05</v>
      </c>
      <c r="V14" s="4">
        <v>751.56200000000001</v>
      </c>
      <c r="W14" s="4">
        <v>3006.19</v>
      </c>
      <c r="X14" s="4">
        <v>2933.65</v>
      </c>
      <c r="Y14" s="4">
        <v>77982.2</v>
      </c>
      <c r="Z14" s="4">
        <v>14143.9</v>
      </c>
      <c r="AA14" s="4">
        <v>30249.9</v>
      </c>
      <c r="AB14" s="4">
        <v>7612.86</v>
      </c>
      <c r="AC14" s="4">
        <v>25346.400000000001</v>
      </c>
      <c r="AD14" s="4">
        <v>721.90099999999995</v>
      </c>
      <c r="AE14" s="4">
        <v>1178.81</v>
      </c>
      <c r="AF14" s="4">
        <v>302574</v>
      </c>
      <c r="AG14" s="51">
        <f t="shared" ref="AG14:AO14" si="5">SUM(AG15:AG17)</f>
        <v>18915.098867211662</v>
      </c>
      <c r="AH14" s="51">
        <f t="shared" si="5"/>
        <v>3500.1457285473734</v>
      </c>
      <c r="AI14" s="51">
        <f t="shared" si="5"/>
        <v>16848.755205248708</v>
      </c>
      <c r="AJ14" s="51">
        <f t="shared" si="5"/>
        <v>417.96001500074169</v>
      </c>
      <c r="AK14" s="51">
        <f t="shared" si="5"/>
        <v>213.31018512855667</v>
      </c>
      <c r="AL14" s="51">
        <f t="shared" si="5"/>
        <v>77.006724870819141</v>
      </c>
      <c r="AM14" s="51">
        <f t="shared" si="5"/>
        <v>113.90771854381067</v>
      </c>
      <c r="AN14" s="51">
        <f t="shared" si="5"/>
        <v>600.39543866463907</v>
      </c>
      <c r="AO14" s="51">
        <f t="shared" si="5"/>
        <v>645.84360224300212</v>
      </c>
      <c r="AP14" s="4"/>
      <c r="AQ14" s="4"/>
      <c r="AR14" s="4"/>
    </row>
    <row r="15" spans="1:51">
      <c r="A15" s="84" t="s">
        <v>151</v>
      </c>
      <c r="B15" s="84" t="s">
        <v>147</v>
      </c>
      <c r="E15" s="4">
        <v>275.90199999999999</v>
      </c>
      <c r="F15" s="4"/>
      <c r="G15" s="4">
        <v>43.4694</v>
      </c>
      <c r="H15" s="4"/>
      <c r="I15" s="4">
        <v>38.8795</v>
      </c>
      <c r="J15" s="4">
        <v>8966.18</v>
      </c>
      <c r="K15" s="4">
        <v>375.96</v>
      </c>
      <c r="L15" s="4"/>
      <c r="M15" s="4">
        <v>1845</v>
      </c>
      <c r="N15" s="4">
        <v>23205.7</v>
      </c>
      <c r="O15" s="4">
        <v>1411.79</v>
      </c>
      <c r="P15" s="4">
        <v>14331.8</v>
      </c>
      <c r="Q15" s="4">
        <v>88.989400000000003</v>
      </c>
      <c r="R15" s="4"/>
      <c r="S15" s="4">
        <v>112.04300000000001</v>
      </c>
      <c r="T15" s="4">
        <v>12486.1</v>
      </c>
      <c r="U15" s="4"/>
      <c r="V15" s="4"/>
      <c r="W15" s="4"/>
      <c r="X15" s="4"/>
      <c r="Y15" s="4"/>
      <c r="Z15" s="4">
        <v>318.13799999999998</v>
      </c>
      <c r="AA15" s="4">
        <v>1744.58</v>
      </c>
      <c r="AB15" s="4">
        <v>301.166</v>
      </c>
      <c r="AC15" s="4">
        <v>2359.5</v>
      </c>
      <c r="AD15" s="4"/>
      <c r="AE15" s="4"/>
      <c r="AF15" s="4">
        <v>10320.9</v>
      </c>
      <c r="AG15" s="51">
        <f t="shared" ref="AG15:AO15" si="6">AG8*AH25*$A$2*1000</f>
        <v>825.00903786845674</v>
      </c>
      <c r="AH15" s="51">
        <f t="shared" si="6"/>
        <v>102.13022376731993</v>
      </c>
      <c r="AI15" s="51">
        <f t="shared" si="6"/>
        <v>4956.3594686551032</v>
      </c>
      <c r="AJ15" s="51">
        <f t="shared" si="6"/>
        <v>0</v>
      </c>
      <c r="AK15" s="51">
        <f t="shared" si="6"/>
        <v>0</v>
      </c>
      <c r="AL15" s="51">
        <f t="shared" si="6"/>
        <v>0</v>
      </c>
      <c r="AM15" s="51">
        <f t="shared" si="6"/>
        <v>0</v>
      </c>
      <c r="AN15" s="51">
        <f t="shared" si="6"/>
        <v>0</v>
      </c>
      <c r="AO15" s="51">
        <f t="shared" si="6"/>
        <v>0</v>
      </c>
      <c r="AP15" s="4"/>
      <c r="AQ15" s="4"/>
      <c r="AR15" s="4"/>
    </row>
    <row r="16" spans="1:51">
      <c r="A16" s="84" t="s">
        <v>151</v>
      </c>
      <c r="B16" s="84" t="s">
        <v>145</v>
      </c>
      <c r="E16" s="4">
        <v>15075</v>
      </c>
      <c r="F16" s="4">
        <v>20945.3</v>
      </c>
      <c r="G16" s="4">
        <v>1054.46</v>
      </c>
      <c r="H16" s="4">
        <v>1752.74</v>
      </c>
      <c r="I16" s="4">
        <v>3749.58</v>
      </c>
      <c r="J16" s="4">
        <v>171598</v>
      </c>
      <c r="K16" s="4">
        <v>10933.3</v>
      </c>
      <c r="L16" s="4">
        <v>131.64400000000001</v>
      </c>
      <c r="M16" s="4">
        <v>6872.68</v>
      </c>
      <c r="N16" s="4">
        <v>57110.6</v>
      </c>
      <c r="O16" s="4">
        <v>8953.8700000000008</v>
      </c>
      <c r="P16" s="4">
        <v>130412</v>
      </c>
      <c r="Q16" s="4">
        <v>1156.3</v>
      </c>
      <c r="R16" s="4">
        <v>1641.98</v>
      </c>
      <c r="S16" s="4">
        <v>7012.42</v>
      </c>
      <c r="T16" s="4">
        <v>60682.5</v>
      </c>
      <c r="U16" s="4">
        <v>237.066</v>
      </c>
      <c r="V16" s="4">
        <v>179.07499999999999</v>
      </c>
      <c r="W16" s="4">
        <v>1010.9</v>
      </c>
      <c r="X16" s="4">
        <v>338.18700000000001</v>
      </c>
      <c r="Y16" s="4">
        <v>64087.9</v>
      </c>
      <c r="Z16" s="4">
        <v>5752.12</v>
      </c>
      <c r="AA16" s="4">
        <v>12124.1</v>
      </c>
      <c r="AB16" s="4">
        <v>1011.89</v>
      </c>
      <c r="AC16" s="4">
        <v>11135</v>
      </c>
      <c r="AD16" s="4">
        <v>378.65600000000001</v>
      </c>
      <c r="AE16" s="4">
        <v>276.48099999999999</v>
      </c>
      <c r="AF16" s="4">
        <v>221229</v>
      </c>
      <c r="AG16" s="51">
        <f t="shared" ref="AG16:AO16" si="7">AG9*AH26*$A$2*1000</f>
        <v>14035.525930558239</v>
      </c>
      <c r="AH16" s="51">
        <f t="shared" si="7"/>
        <v>1896.5692070780854</v>
      </c>
      <c r="AI16" s="51">
        <f t="shared" si="7"/>
        <v>6637.6246726013842</v>
      </c>
      <c r="AJ16" s="51">
        <f t="shared" si="7"/>
        <v>99.492491782413609</v>
      </c>
      <c r="AK16" s="51">
        <f t="shared" si="7"/>
        <v>176.8554485651546</v>
      </c>
      <c r="AL16" s="51">
        <f t="shared" si="7"/>
        <v>18.330918428613238</v>
      </c>
      <c r="AM16" s="51">
        <f t="shared" si="7"/>
        <v>94.440875600750218</v>
      </c>
      <c r="AN16" s="51">
        <f t="shared" si="7"/>
        <v>497.78778522700912</v>
      </c>
      <c r="AO16" s="51">
        <f t="shared" si="7"/>
        <v>535.46885212622806</v>
      </c>
      <c r="AP16" s="4"/>
      <c r="AQ16" s="4"/>
      <c r="AR16" s="4"/>
    </row>
    <row r="17" spans="1:53">
      <c r="A17" s="84" t="s">
        <v>151</v>
      </c>
      <c r="B17" s="84" t="s">
        <v>148</v>
      </c>
      <c r="E17" s="4">
        <v>6799.47</v>
      </c>
      <c r="F17" s="4">
        <v>8628</v>
      </c>
      <c r="G17" s="4">
        <v>3835.01</v>
      </c>
      <c r="H17" s="4">
        <v>7208.31</v>
      </c>
      <c r="I17" s="4">
        <v>8424.32</v>
      </c>
      <c r="J17" s="4">
        <v>49571</v>
      </c>
      <c r="K17" s="4">
        <v>9837.43</v>
      </c>
      <c r="L17" s="4">
        <v>565.54600000000005</v>
      </c>
      <c r="M17" s="4">
        <v>21998.9</v>
      </c>
      <c r="N17" s="4">
        <v>82950.3</v>
      </c>
      <c r="O17" s="4">
        <v>7088.46</v>
      </c>
      <c r="P17" s="4">
        <v>51612.2</v>
      </c>
      <c r="Q17" s="4">
        <v>238.345</v>
      </c>
      <c r="R17" s="4">
        <v>3595.67</v>
      </c>
      <c r="S17" s="4">
        <v>10192.200000000001</v>
      </c>
      <c r="T17" s="4">
        <v>36883.1</v>
      </c>
      <c r="U17" s="4">
        <v>1236.99</v>
      </c>
      <c r="V17" s="4">
        <v>572.48699999999997</v>
      </c>
      <c r="W17" s="4">
        <v>1995.3</v>
      </c>
      <c r="X17" s="4">
        <v>2595.46</v>
      </c>
      <c r="Y17" s="4">
        <v>13894.3</v>
      </c>
      <c r="Z17" s="4">
        <v>8073.6</v>
      </c>
      <c r="AA17" s="4">
        <v>16381.3</v>
      </c>
      <c r="AB17" s="4">
        <v>6299.8</v>
      </c>
      <c r="AC17" s="4">
        <v>11851.9</v>
      </c>
      <c r="AD17" s="4">
        <v>343.245</v>
      </c>
      <c r="AE17" s="4">
        <v>902.33</v>
      </c>
      <c r="AF17" s="4">
        <v>71024.3</v>
      </c>
      <c r="AG17" s="51">
        <f t="shared" ref="AG17:AO17" si="8">AG10*AH27*$A$2*1000</f>
        <v>4054.5638987849657</v>
      </c>
      <c r="AH17" s="51">
        <f t="shared" si="8"/>
        <v>1501.4462977019684</v>
      </c>
      <c r="AI17" s="51">
        <f t="shared" si="8"/>
        <v>5254.7710639922198</v>
      </c>
      <c r="AJ17" s="51">
        <f t="shared" si="8"/>
        <v>318.4675232183281</v>
      </c>
      <c r="AK17" s="51">
        <f t="shared" si="8"/>
        <v>36.454736563402051</v>
      </c>
      <c r="AL17" s="51">
        <f t="shared" si="8"/>
        <v>58.675806442205911</v>
      </c>
      <c r="AM17" s="51">
        <f t="shared" si="8"/>
        <v>19.466842943060456</v>
      </c>
      <c r="AN17" s="51">
        <f t="shared" si="8"/>
        <v>102.60765343762992</v>
      </c>
      <c r="AO17" s="51">
        <f t="shared" si="8"/>
        <v>110.37475011677404</v>
      </c>
      <c r="AP17" s="4"/>
      <c r="AQ17" s="4"/>
      <c r="AR17" s="4"/>
    </row>
    <row r="18" spans="1:53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53">
      <c r="D19" s="10" t="s">
        <v>56</v>
      </c>
      <c r="E19" s="151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12" t="s">
        <v>374</v>
      </c>
      <c r="AU19" s="12"/>
      <c r="AV19" s="13"/>
      <c r="AW19" s="13"/>
      <c r="AX19" s="13"/>
      <c r="AY19" s="13"/>
      <c r="AZ19" s="13"/>
      <c r="BA19" s="13"/>
    </row>
    <row r="20" spans="1:53" ht="14.65" thickBot="1">
      <c r="A20" s="66" t="s">
        <v>191</v>
      </c>
      <c r="B20" s="14" t="s">
        <v>54</v>
      </c>
      <c r="C20" s="14" t="s">
        <v>60</v>
      </c>
      <c r="D20" s="14" t="s">
        <v>61</v>
      </c>
      <c r="E20" s="15">
        <v>2010</v>
      </c>
      <c r="F20" s="15" t="str">
        <f t="shared" ref="F20:AG20" si="9">E$2</f>
        <v>AT</v>
      </c>
      <c r="G20" s="15" t="str">
        <f t="shared" si="9"/>
        <v>BE</v>
      </c>
      <c r="H20" s="15" t="str">
        <f t="shared" si="9"/>
        <v>BG</v>
      </c>
      <c r="I20" s="15" t="str">
        <f t="shared" si="9"/>
        <v>CY</v>
      </c>
      <c r="J20" s="15" t="str">
        <f t="shared" si="9"/>
        <v>CZ</v>
      </c>
      <c r="K20" s="15" t="str">
        <f t="shared" si="9"/>
        <v>DE</v>
      </c>
      <c r="L20" s="15" t="str">
        <f t="shared" si="9"/>
        <v>DK</v>
      </c>
      <c r="M20" s="15" t="str">
        <f t="shared" si="9"/>
        <v>EE</v>
      </c>
      <c r="N20" s="15" t="str">
        <f t="shared" si="9"/>
        <v>EL</v>
      </c>
      <c r="O20" s="15" t="str">
        <f t="shared" si="9"/>
        <v>ES</v>
      </c>
      <c r="P20" s="15" t="str">
        <f t="shared" si="9"/>
        <v>FI</v>
      </c>
      <c r="Q20" s="15" t="str">
        <f t="shared" si="9"/>
        <v>FR</v>
      </c>
      <c r="R20" s="15" t="str">
        <f t="shared" si="9"/>
        <v>HR</v>
      </c>
      <c r="S20" s="15" t="str">
        <f t="shared" si="9"/>
        <v>HU</v>
      </c>
      <c r="T20" s="15" t="str">
        <f t="shared" si="9"/>
        <v>IE</v>
      </c>
      <c r="U20" s="15" t="str">
        <f t="shared" si="9"/>
        <v>IT</v>
      </c>
      <c r="V20" s="15" t="str">
        <f t="shared" si="9"/>
        <v>LT</v>
      </c>
      <c r="W20" s="15" t="str">
        <f t="shared" si="9"/>
        <v>LU</v>
      </c>
      <c r="X20" s="15" t="str">
        <f t="shared" si="9"/>
        <v>LV</v>
      </c>
      <c r="Y20" s="15" t="str">
        <f t="shared" si="9"/>
        <v>MT</v>
      </c>
      <c r="Z20" s="15" t="str">
        <f t="shared" si="9"/>
        <v>NL</v>
      </c>
      <c r="AA20" s="15" t="str">
        <f t="shared" si="9"/>
        <v>PL</v>
      </c>
      <c r="AB20" s="15" t="str">
        <f t="shared" si="9"/>
        <v>PT</v>
      </c>
      <c r="AC20" s="15" t="str">
        <f t="shared" si="9"/>
        <v>RO</v>
      </c>
      <c r="AD20" s="15" t="str">
        <f t="shared" si="9"/>
        <v>SE</v>
      </c>
      <c r="AE20" s="15" t="str">
        <f t="shared" si="9"/>
        <v>SI</v>
      </c>
      <c r="AF20" s="15" t="str">
        <f t="shared" si="9"/>
        <v>SK</v>
      </c>
      <c r="AG20" s="15" t="str">
        <f t="shared" si="9"/>
        <v>UK</v>
      </c>
      <c r="AH20" s="15" t="s">
        <v>4</v>
      </c>
      <c r="AI20" s="15" t="s">
        <v>16</v>
      </c>
      <c r="AJ20" s="15" t="s">
        <v>24</v>
      </c>
      <c r="AK20" s="15" t="s">
        <v>127</v>
      </c>
      <c r="AL20" s="15" t="s">
        <v>128</v>
      </c>
      <c r="AM20" s="15" t="s">
        <v>129</v>
      </c>
      <c r="AN20" s="15" t="s">
        <v>21</v>
      </c>
      <c r="AO20" s="15" t="s">
        <v>130</v>
      </c>
      <c r="AP20" s="15" t="s">
        <v>131</v>
      </c>
      <c r="AR20" s="66" t="s">
        <v>172</v>
      </c>
      <c r="AT20" s="14" t="s">
        <v>81</v>
      </c>
      <c r="AU20" s="14" t="s">
        <v>82</v>
      </c>
      <c r="AV20" s="14" t="s">
        <v>83</v>
      </c>
      <c r="AW20" s="14" t="s">
        <v>84</v>
      </c>
      <c r="AX20" s="14" t="s">
        <v>85</v>
      </c>
      <c r="AY20" s="14" t="s">
        <v>86</v>
      </c>
      <c r="AZ20" s="14" t="s">
        <v>87</v>
      </c>
      <c r="BA20" s="14" t="s">
        <v>88</v>
      </c>
    </row>
    <row r="21" spans="1:53">
      <c r="A21" t="s">
        <v>154</v>
      </c>
      <c r="B21" t="str">
        <f>AT4</f>
        <v>TRA_Avi_Frt_Extra-EU</v>
      </c>
      <c r="C21" t="s">
        <v>192</v>
      </c>
      <c r="D21" t="str">
        <f>AU21</f>
        <v>TAvi_Frt_Extra-EU</v>
      </c>
      <c r="E21" s="147">
        <f>AVERAGE(F21:AP21)</f>
        <v>0.11785915135698791</v>
      </c>
      <c r="F21" s="3">
        <f t="shared" ref="F21:AG21" si="10">IFERROR(E12/E5/$A$2/1000,"")</f>
        <v>0.14656060194874676</v>
      </c>
      <c r="G21" s="3">
        <f t="shared" si="10"/>
        <v>9.6696684324162702E-2</v>
      </c>
      <c r="H21" s="3">
        <f t="shared" si="10"/>
        <v>0.10302289427893763</v>
      </c>
      <c r="I21" s="3">
        <f t="shared" si="10"/>
        <v>0.16452144821663381</v>
      </c>
      <c r="J21" s="3">
        <f t="shared" si="10"/>
        <v>0.16115178379335673</v>
      </c>
      <c r="K21" s="3">
        <f t="shared" si="10"/>
        <v>0.12643979034376804</v>
      </c>
      <c r="L21" s="3">
        <f t="shared" si="10"/>
        <v>0.11445304065096643</v>
      </c>
      <c r="M21" s="3">
        <f t="shared" si="10"/>
        <v>0.14171678519969236</v>
      </c>
      <c r="N21" s="3">
        <f t="shared" si="10"/>
        <v>0.15906740911370476</v>
      </c>
      <c r="O21" s="3">
        <f t="shared" si="10"/>
        <v>0.12707437775882577</v>
      </c>
      <c r="P21" s="3">
        <f t="shared" si="10"/>
        <v>0.11829610488893073</v>
      </c>
      <c r="Q21" s="3">
        <f t="shared" si="10"/>
        <v>0.12066173902722058</v>
      </c>
      <c r="R21" s="3">
        <f t="shared" si="10"/>
        <v>5.4892186058050192E-2</v>
      </c>
      <c r="S21" s="3">
        <f t="shared" si="10"/>
        <v>0.10815376995020284</v>
      </c>
      <c r="T21" s="3">
        <f t="shared" si="10"/>
        <v>9.060562559368851E-2</v>
      </c>
      <c r="U21" s="3">
        <f t="shared" si="10"/>
        <v>0.13422426801143469</v>
      </c>
      <c r="V21" s="3">
        <f t="shared" si="10"/>
        <v>0.1167065134284639</v>
      </c>
      <c r="W21" s="3">
        <f t="shared" si="10"/>
        <v>8.404048027363703E-2</v>
      </c>
      <c r="X21" s="3">
        <f t="shared" si="10"/>
        <v>0.10760667159703324</v>
      </c>
      <c r="Y21" s="3">
        <f t="shared" si="10"/>
        <v>0.11844327120205256</v>
      </c>
      <c r="Z21" s="3">
        <f t="shared" si="10"/>
        <v>8.1966887258819537E-2</v>
      </c>
      <c r="AA21" s="3">
        <f t="shared" si="10"/>
        <v>0.12707520822811827</v>
      </c>
      <c r="AB21" s="3">
        <f t="shared" si="10"/>
        <v>0.13166508246312555</v>
      </c>
      <c r="AC21" s="3">
        <f t="shared" si="10"/>
        <v>0.15708839106835049</v>
      </c>
      <c r="AD21" s="3">
        <f t="shared" si="10"/>
        <v>0.12509357821076475</v>
      </c>
      <c r="AE21" s="3">
        <f t="shared" si="10"/>
        <v>0.18054528104638337</v>
      </c>
      <c r="AF21" s="3">
        <f t="shared" si="10"/>
        <v>0.1480297890503707</v>
      </c>
      <c r="AG21" s="3">
        <f t="shared" si="10"/>
        <v>0.11425337464186894</v>
      </c>
      <c r="AH21" s="53">
        <f>$K21</f>
        <v>0.12643979034376804</v>
      </c>
      <c r="AI21" s="53">
        <f>$P21</f>
        <v>0.11829610488893073</v>
      </c>
      <c r="AJ21" s="53">
        <f>$P21</f>
        <v>0.11829610488893073</v>
      </c>
      <c r="AK21" s="53">
        <f>$N21</f>
        <v>0.15906740911370476</v>
      </c>
      <c r="AL21" s="53">
        <f>$R21</f>
        <v>5.4892186058050192E-2</v>
      </c>
      <c r="AM21" s="53">
        <f>$N21</f>
        <v>0.15906740911370476</v>
      </c>
      <c r="AN21" s="53">
        <f t="shared" ref="AN21:AP22" si="11">$R21</f>
        <v>5.4892186058050192E-2</v>
      </c>
      <c r="AO21" s="53">
        <f t="shared" si="11"/>
        <v>5.4892186058050192E-2</v>
      </c>
      <c r="AP21" s="53">
        <f t="shared" si="11"/>
        <v>5.4892186058050192E-2</v>
      </c>
      <c r="AR21" s="67">
        <f>_xlfn.STDEV.S(F21:AG21)/AVERAGE(F21:AG21)</f>
        <v>0.22783819472551209</v>
      </c>
      <c r="AT21" t="s">
        <v>80</v>
      </c>
      <c r="AU21" t="str">
        <f>"TAvi_"&amp;A21</f>
        <v>TAvi_Frt_Extra-EU</v>
      </c>
      <c r="AV21" t="s">
        <v>181</v>
      </c>
      <c r="AW21" t="s">
        <v>194</v>
      </c>
    </row>
    <row r="22" spans="1:53">
      <c r="A22" t="s">
        <v>153</v>
      </c>
      <c r="B22" t="str">
        <f>AT5</f>
        <v>TRA_Avi_Frt_Intra-EU</v>
      </c>
      <c r="C22" t="s">
        <v>192</v>
      </c>
      <c r="D22" t="str">
        <f>AU22</f>
        <v>TAvi_Frt_Intra-EU</v>
      </c>
      <c r="E22" s="147">
        <f>AVERAGE(F22:AP22)</f>
        <v>0.21129852278358568</v>
      </c>
      <c r="F22" s="3">
        <f t="shared" ref="F22:AG22" si="12">IFERROR(E13/E6/$A$2/1000,"")</f>
        <v>0.35416106405681819</v>
      </c>
      <c r="G22" s="3">
        <f t="shared" si="12"/>
        <v>0.19200027579875467</v>
      </c>
      <c r="H22" s="3">
        <f t="shared" si="12"/>
        <v>0.12693315574581074</v>
      </c>
      <c r="I22" s="3">
        <f t="shared" si="12"/>
        <v>0.24322546632584741</v>
      </c>
      <c r="J22" s="3">
        <f t="shared" si="12"/>
        <v>0.25567822831632009</v>
      </c>
      <c r="K22" s="3">
        <f t="shared" si="12"/>
        <v>0.2994075864721556</v>
      </c>
      <c r="L22" s="3">
        <f t="shared" si="12"/>
        <v>0.18595187646320396</v>
      </c>
      <c r="M22" s="3">
        <f t="shared" si="12"/>
        <v>0.13897786534833073</v>
      </c>
      <c r="N22" s="3">
        <f t="shared" si="12"/>
        <v>0.2002003679529335</v>
      </c>
      <c r="O22" s="3">
        <f t="shared" si="12"/>
        <v>0.18390952798173896</v>
      </c>
      <c r="P22" s="3">
        <f t="shared" si="12"/>
        <v>0.29714668800846816</v>
      </c>
      <c r="Q22" s="3">
        <f t="shared" si="12"/>
        <v>0.27442601017457513</v>
      </c>
      <c r="R22" s="3" t="str">
        <f t="shared" si="12"/>
        <v/>
      </c>
      <c r="S22" s="3">
        <f t="shared" si="12"/>
        <v>0.12313835306963687</v>
      </c>
      <c r="T22" s="3">
        <f t="shared" si="12"/>
        <v>0.14796667234953947</v>
      </c>
      <c r="U22" s="3">
        <f t="shared" si="12"/>
        <v>0.27363786142562757</v>
      </c>
      <c r="V22" s="3">
        <f t="shared" si="12"/>
        <v>0.13009829570279072</v>
      </c>
      <c r="W22" s="3">
        <f t="shared" si="12"/>
        <v>0.1348610840794767</v>
      </c>
      <c r="X22" s="3">
        <f t="shared" si="12"/>
        <v>0.13860947610452679</v>
      </c>
      <c r="Y22" s="3">
        <f t="shared" si="12"/>
        <v>0.10018918539688866</v>
      </c>
      <c r="Z22" s="3">
        <f t="shared" si="12"/>
        <v>0.22167079609519166</v>
      </c>
      <c r="AA22" s="3">
        <f t="shared" si="12"/>
        <v>0.18719330886674171</v>
      </c>
      <c r="AB22" s="3">
        <f t="shared" si="12"/>
        <v>0.16251649554510308</v>
      </c>
      <c r="AC22" s="3">
        <f t="shared" si="12"/>
        <v>0.19081404892905443</v>
      </c>
      <c r="AD22" s="3">
        <f t="shared" si="12"/>
        <v>0.23308561270800152</v>
      </c>
      <c r="AE22" s="3">
        <f t="shared" si="12"/>
        <v>0.24239094848063322</v>
      </c>
      <c r="AF22" s="3">
        <f t="shared" si="12"/>
        <v>0.1823859391733933</v>
      </c>
      <c r="AG22" s="3">
        <f t="shared" si="12"/>
        <v>0.24687484010821975</v>
      </c>
      <c r="AH22" s="53">
        <f>$K22</f>
        <v>0.2994075864721556</v>
      </c>
      <c r="AI22" s="53">
        <f>$P22</f>
        <v>0.29714668800846816</v>
      </c>
      <c r="AJ22" s="53">
        <f>$P22</f>
        <v>0.29714668800846816</v>
      </c>
      <c r="AK22" s="53">
        <f>$N22</f>
        <v>0.2002003679529335</v>
      </c>
      <c r="AL22" s="53" t="str">
        <f>$R22</f>
        <v/>
      </c>
      <c r="AM22" s="53">
        <f>$N22</f>
        <v>0.2002003679529335</v>
      </c>
      <c r="AN22" s="53" t="str">
        <f t="shared" si="11"/>
        <v/>
      </c>
      <c r="AO22" s="53" t="str">
        <f t="shared" si="11"/>
        <v/>
      </c>
      <c r="AP22" s="53" t="str">
        <f t="shared" si="11"/>
        <v/>
      </c>
      <c r="AR22" s="67">
        <f>_xlfn.STDEV.S(F22:AG22)/AVERAGE(F22:AG22)</f>
        <v>0.317430967177112</v>
      </c>
      <c r="AU22" t="str">
        <f>"TAvi_"&amp;A22</f>
        <v>TAvi_Frt_Intra-EU</v>
      </c>
      <c r="AV22" t="s">
        <v>182</v>
      </c>
      <c r="AW22" t="s">
        <v>194</v>
      </c>
    </row>
    <row r="23" spans="1:53">
      <c r="B23" t="s">
        <v>126</v>
      </c>
      <c r="E23" s="14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R23" s="66"/>
      <c r="AU23" t="str">
        <f>"TAvi_"&amp;A25</f>
        <v>TAvi_Pas_Dom</v>
      </c>
      <c r="AV23" t="s">
        <v>185</v>
      </c>
      <c r="AW23" t="s">
        <v>196</v>
      </c>
    </row>
    <row r="24" spans="1:53">
      <c r="A24" s="66" t="s">
        <v>286</v>
      </c>
      <c r="B24" t="s">
        <v>126</v>
      </c>
      <c r="E24" s="14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R24" s="66"/>
      <c r="AU24" t="str">
        <f>"TAvi_"&amp;A26</f>
        <v>TAvi_Pas_Extra-EU</v>
      </c>
      <c r="AV24" t="s">
        <v>183</v>
      </c>
      <c r="AW24" t="s">
        <v>196</v>
      </c>
    </row>
    <row r="25" spans="1:53">
      <c r="A25" t="s">
        <v>155</v>
      </c>
      <c r="B25" t="str">
        <f>AT6</f>
        <v>TRA_Avi_Pas_Dom</v>
      </c>
      <c r="C25" t="s">
        <v>192</v>
      </c>
      <c r="D25" t="str">
        <f>AU23</f>
        <v>TAvi_Pas_Dom</v>
      </c>
      <c r="E25" s="147">
        <f>AVERAGE(F25:AP25)</f>
        <v>0.31318480724414327</v>
      </c>
      <c r="F25" s="3">
        <f t="shared" ref="F25:AG25" si="13">IFERROR(E15/E8/$A$2/1000,"")</f>
        <v>0.24094442967367521</v>
      </c>
      <c r="G25" s="3" t="str">
        <f t="shared" si="13"/>
        <v/>
      </c>
      <c r="H25" s="3">
        <f t="shared" si="13"/>
        <v>0.27391030185859405</v>
      </c>
      <c r="I25" s="3" t="str">
        <f t="shared" si="13"/>
        <v/>
      </c>
      <c r="J25" s="3">
        <f t="shared" si="13"/>
        <v>0.18721516231122431</v>
      </c>
      <c r="K25" s="3">
        <f t="shared" si="13"/>
        <v>0.32670704882653734</v>
      </c>
      <c r="L25" s="3">
        <f t="shared" si="13"/>
        <v>0.22735651876796042</v>
      </c>
      <c r="M25" s="3" t="str">
        <f t="shared" si="13"/>
        <v/>
      </c>
      <c r="N25" s="3">
        <f t="shared" si="13"/>
        <v>0.33915484967347348</v>
      </c>
      <c r="O25" s="3">
        <f t="shared" si="13"/>
        <v>0.36482384224905556</v>
      </c>
      <c r="P25" s="3">
        <f t="shared" si="13"/>
        <v>0.34600752391343065</v>
      </c>
      <c r="Q25" s="3">
        <f t="shared" si="13"/>
        <v>0.33889647462908551</v>
      </c>
      <c r="R25" s="3">
        <f t="shared" si="13"/>
        <v>0.28035837000273367</v>
      </c>
      <c r="S25" s="3" t="str">
        <f t="shared" si="13"/>
        <v/>
      </c>
      <c r="T25" s="3">
        <f t="shared" si="13"/>
        <v>0.35174599004784379</v>
      </c>
      <c r="U25" s="3">
        <f t="shared" si="13"/>
        <v>0.41693981448744361</v>
      </c>
      <c r="V25" s="3" t="str">
        <f t="shared" si="13"/>
        <v/>
      </c>
      <c r="W25" s="3" t="str">
        <f t="shared" si="13"/>
        <v/>
      </c>
      <c r="X25" s="3" t="str">
        <f t="shared" si="13"/>
        <v/>
      </c>
      <c r="Y25" s="3" t="str">
        <f t="shared" si="13"/>
        <v/>
      </c>
      <c r="Z25" s="3" t="str">
        <f t="shared" si="13"/>
        <v/>
      </c>
      <c r="AA25" s="3">
        <f t="shared" si="13"/>
        <v>0.24754673588813902</v>
      </c>
      <c r="AB25" s="3">
        <f t="shared" si="13"/>
        <v>0.36897704271531384</v>
      </c>
      <c r="AC25" s="3">
        <f t="shared" si="13"/>
        <v>0.30651734009322495</v>
      </c>
      <c r="AD25" s="3">
        <f t="shared" si="13"/>
        <v>0.36564449648185343</v>
      </c>
      <c r="AE25" s="3" t="str">
        <f t="shared" si="13"/>
        <v/>
      </c>
      <c r="AF25" s="3" t="str">
        <f t="shared" si="13"/>
        <v/>
      </c>
      <c r="AG25" s="3">
        <f t="shared" si="13"/>
        <v>0.34159377071685432</v>
      </c>
      <c r="AH25" s="53">
        <f>$K25</f>
        <v>0.32670704882653734</v>
      </c>
      <c r="AI25" s="53">
        <f t="shared" ref="AI25:AJ27" si="14">$P25</f>
        <v>0.34600752391343065</v>
      </c>
      <c r="AJ25" s="53">
        <f t="shared" si="14"/>
        <v>0.34600752391343065</v>
      </c>
      <c r="AK25" s="53">
        <f>$N25</f>
        <v>0.33915484967347348</v>
      </c>
      <c r="AL25" s="53">
        <f>$R25</f>
        <v>0.28035837000273367</v>
      </c>
      <c r="AM25" s="53">
        <f>$N25</f>
        <v>0.33915484967347348</v>
      </c>
      <c r="AN25" s="53">
        <f t="shared" ref="AN25:AP27" si="15">$R25</f>
        <v>0.28035837000273367</v>
      </c>
      <c r="AO25" s="53">
        <f t="shared" si="15"/>
        <v>0.28035837000273367</v>
      </c>
      <c r="AP25" s="53">
        <f t="shared" si="15"/>
        <v>0.28035837000273367</v>
      </c>
      <c r="AR25" s="67">
        <f>_xlfn.STDEV.S(F25:AG25)/AVERAGE(F25:AG25)</f>
        <v>0.194891225420769</v>
      </c>
      <c r="AU25" t="str">
        <f>"TAvi_"&amp;A27</f>
        <v>TAvi_Pas_Intra-EU</v>
      </c>
      <c r="AV25" t="s">
        <v>184</v>
      </c>
      <c r="AW25" t="s">
        <v>196</v>
      </c>
    </row>
    <row r="26" spans="1:53">
      <c r="A26" t="s">
        <v>157</v>
      </c>
      <c r="B26" t="str">
        <f>AT7</f>
        <v>TRA_Avi_Pas_Extra-EU</v>
      </c>
      <c r="C26" t="s">
        <v>192</v>
      </c>
      <c r="D26" t="str">
        <f>AU24</f>
        <v>TAvi_Pas_Extra-EU</v>
      </c>
      <c r="E26" s="147">
        <f>AVERAGE(F26:AP26)</f>
        <v>0.66832512556290358</v>
      </c>
      <c r="F26" s="3">
        <f t="shared" ref="F26:AG26" si="16">IFERROR(E16/E9/$A$2/1000,"")</f>
        <v>0.96261967684366001</v>
      </c>
      <c r="G26" s="3">
        <f t="shared" si="16"/>
        <v>0.66097551728205206</v>
      </c>
      <c r="H26" s="3">
        <f t="shared" si="16"/>
        <v>0.72938630492139667</v>
      </c>
      <c r="I26" s="3">
        <f t="shared" si="16"/>
        <v>0.68088406228430864</v>
      </c>
      <c r="J26" s="3">
        <f t="shared" si="16"/>
        <v>1.0325189102138446</v>
      </c>
      <c r="K26" s="3">
        <f t="shared" si="16"/>
        <v>0.81216938283943352</v>
      </c>
      <c r="L26" s="3">
        <f t="shared" si="16"/>
        <v>0.65708329033021717</v>
      </c>
      <c r="M26" s="3">
        <f t="shared" si="16"/>
        <v>0.40323418605996719</v>
      </c>
      <c r="N26" s="3">
        <f t="shared" si="16"/>
        <v>0.79384822290169066</v>
      </c>
      <c r="O26" s="3">
        <f t="shared" si="16"/>
        <v>0.85414104345237951</v>
      </c>
      <c r="P26" s="3">
        <f t="shared" si="16"/>
        <v>0.77881509870357668</v>
      </c>
      <c r="Q26" s="3">
        <f t="shared" si="16"/>
        <v>0.79557141287042699</v>
      </c>
      <c r="R26" s="3">
        <f t="shared" si="16"/>
        <v>0.32481765480712615</v>
      </c>
      <c r="S26" s="3">
        <f t="shared" si="16"/>
        <v>0.57038417117686946</v>
      </c>
      <c r="T26" s="3">
        <f t="shared" si="16"/>
        <v>0.56371509525862418</v>
      </c>
      <c r="U26" s="3">
        <f t="shared" si="16"/>
        <v>0.7977283101854975</v>
      </c>
      <c r="V26" s="3">
        <f t="shared" si="16"/>
        <v>0.82140621919877499</v>
      </c>
      <c r="W26" s="3">
        <f t="shared" si="16"/>
        <v>0.13629863335490575</v>
      </c>
      <c r="X26" s="3">
        <f t="shared" si="16"/>
        <v>0.61659175841062075</v>
      </c>
      <c r="Y26" s="3">
        <f t="shared" si="16"/>
        <v>0.50547294895346895</v>
      </c>
      <c r="Z26" s="3">
        <f t="shared" si="16"/>
        <v>0.71331990952390867</v>
      </c>
      <c r="AA26" s="3">
        <f t="shared" si="16"/>
        <v>0.70489587638477169</v>
      </c>
      <c r="AB26" s="3">
        <f t="shared" si="16"/>
        <v>0.84038050133393094</v>
      </c>
      <c r="AC26" s="3">
        <f>IFERROR(AB16/AB9/$A$2/1000,"")</f>
        <v>0.55532118234632055</v>
      </c>
      <c r="AD26" s="3">
        <f t="shared" si="16"/>
        <v>0.98248191112099958</v>
      </c>
      <c r="AE26" s="3">
        <f t="shared" si="16"/>
        <v>0.6299835039940278</v>
      </c>
      <c r="AF26" s="3">
        <f t="shared" si="16"/>
        <v>0.83794608558926986</v>
      </c>
      <c r="AG26" s="3">
        <f t="shared" si="16"/>
        <v>0.70927213020689306</v>
      </c>
      <c r="AH26" s="53">
        <f>$K26</f>
        <v>0.81216938283943352</v>
      </c>
      <c r="AI26" s="53">
        <f t="shared" si="14"/>
        <v>0.77881509870357668</v>
      </c>
      <c r="AJ26" s="53">
        <f t="shared" si="14"/>
        <v>0.77881509870357668</v>
      </c>
      <c r="AK26" s="53">
        <f>$N26</f>
        <v>0.79384822290169066</v>
      </c>
      <c r="AL26" s="53">
        <f>$R26</f>
        <v>0.32481765480712615</v>
      </c>
      <c r="AM26" s="53">
        <f>$N26</f>
        <v>0.79384822290169066</v>
      </c>
      <c r="AN26" s="53">
        <f>$R26</f>
        <v>0.32481765480712615</v>
      </c>
      <c r="AO26" s="53">
        <f>$R26</f>
        <v>0.32481765480712615</v>
      </c>
      <c r="AP26" s="53">
        <f>$R26</f>
        <v>0.32481765480712615</v>
      </c>
      <c r="AR26" s="67">
        <f>_xlfn.STDEV.S(F26:AG26)/AVERAGE(F26:AG26)</f>
        <v>0.28219189830879937</v>
      </c>
    </row>
    <row r="27" spans="1:53">
      <c r="A27" t="s">
        <v>156</v>
      </c>
      <c r="B27" t="str">
        <f>AT8</f>
        <v>TRA_Avi_Pas_Intra-EU</v>
      </c>
      <c r="C27" t="s">
        <v>192</v>
      </c>
      <c r="D27" t="str">
        <f>AU25</f>
        <v>TAvi_Pas_Intra-EU</v>
      </c>
      <c r="E27" s="147">
        <f>AVERAGE(F27:AP27)</f>
        <v>0.61975735625219885</v>
      </c>
      <c r="F27" s="3">
        <f t="shared" ref="F27:AG27" si="17">IFERROR(E17/E10/$A$2/1000,"")</f>
        <v>0.58938667322643767</v>
      </c>
      <c r="G27" s="3">
        <f t="shared" si="17"/>
        <v>0.43543703946897816</v>
      </c>
      <c r="H27" s="3">
        <f t="shared" si="17"/>
        <v>0.64854774101704882</v>
      </c>
      <c r="I27" s="3">
        <f t="shared" si="17"/>
        <v>0.81977900128036052</v>
      </c>
      <c r="J27" s="3">
        <f t="shared" si="17"/>
        <v>0.82327723631746774</v>
      </c>
      <c r="K27" s="3">
        <f t="shared" si="17"/>
        <v>0.57250347867209217</v>
      </c>
      <c r="L27" s="3">
        <f t="shared" si="17"/>
        <v>0.57050897147983415</v>
      </c>
      <c r="M27" s="3">
        <f t="shared" si="17"/>
        <v>0.45929235689132691</v>
      </c>
      <c r="N27" s="3">
        <f t="shared" si="17"/>
        <v>0.91977078937146906</v>
      </c>
      <c r="O27" s="3">
        <f t="shared" si="17"/>
        <v>0.93014801640454614</v>
      </c>
      <c r="P27" s="3">
        <f t="shared" si="17"/>
        <v>0.60605666066766972</v>
      </c>
      <c r="Q27" s="3">
        <f t="shared" si="17"/>
        <v>0.88966399055425405</v>
      </c>
      <c r="R27" s="3">
        <f t="shared" si="17"/>
        <v>0.35320224618852364</v>
      </c>
      <c r="S27" s="3">
        <f t="shared" si="17"/>
        <v>0.56521549065879728</v>
      </c>
      <c r="T27" s="3">
        <f t="shared" si="17"/>
        <v>0.57703880504200455</v>
      </c>
      <c r="U27" s="3">
        <f t="shared" si="17"/>
        <v>0.72698425360437591</v>
      </c>
      <c r="V27" s="3">
        <f t="shared" si="17"/>
        <v>0.72501284795281407</v>
      </c>
      <c r="W27" s="3">
        <f t="shared" si="17"/>
        <v>0.11094212642806295</v>
      </c>
      <c r="X27" s="3">
        <f t="shared" si="17"/>
        <v>0.61568909379704306</v>
      </c>
      <c r="Y27" s="3">
        <f t="shared" si="17"/>
        <v>0.74806889798055376</v>
      </c>
      <c r="Z27" s="3">
        <f t="shared" si="17"/>
        <v>0.42470588089019573</v>
      </c>
      <c r="AA27" s="3">
        <f t="shared" si="17"/>
        <v>0.69233478537589899</v>
      </c>
      <c r="AB27" s="3">
        <f t="shared" si="17"/>
        <v>0.71187868759955863</v>
      </c>
      <c r="AC27" s="3">
        <f t="shared" si="17"/>
        <v>0.72412863804858918</v>
      </c>
      <c r="AD27" s="3">
        <f t="shared" si="17"/>
        <v>0.7314860028009682</v>
      </c>
      <c r="AE27" s="3">
        <f t="shared" si="17"/>
        <v>0.65787173432334201</v>
      </c>
      <c r="AF27" s="3">
        <f t="shared" si="17"/>
        <v>0.66517845032065459</v>
      </c>
      <c r="AG27" s="3">
        <f t="shared" si="17"/>
        <v>0.59994492146403267</v>
      </c>
      <c r="AH27" s="53">
        <f>$K27</f>
        <v>0.57250347867209217</v>
      </c>
      <c r="AI27" s="53">
        <f t="shared" si="14"/>
        <v>0.60605666066766972</v>
      </c>
      <c r="AJ27" s="53">
        <f t="shared" si="14"/>
        <v>0.60605666066766972</v>
      </c>
      <c r="AK27" s="53">
        <f>$N27</f>
        <v>0.91977078937146906</v>
      </c>
      <c r="AL27" s="53">
        <f>$R27</f>
        <v>0.35320224618852364</v>
      </c>
      <c r="AM27" s="53">
        <f>$N27</f>
        <v>0.91977078937146906</v>
      </c>
      <c r="AN27" s="53">
        <f t="shared" si="15"/>
        <v>0.35320224618852364</v>
      </c>
      <c r="AO27" s="53">
        <f t="shared" si="15"/>
        <v>0.35320224618852364</v>
      </c>
      <c r="AP27" s="53">
        <f t="shared" si="15"/>
        <v>0.35320224618852364</v>
      </c>
      <c r="AR27" s="67">
        <f>_xlfn.STDEV.S(F27:AG27)/AVERAGE(F27:AG27)</f>
        <v>0.27753657220880601</v>
      </c>
    </row>
    <row r="28" spans="1:53">
      <c r="AH28" s="53"/>
      <c r="AI28" s="53"/>
      <c r="AJ28" s="3"/>
      <c r="AK28" s="3"/>
      <c r="AL28" s="3"/>
      <c r="AM28" s="3"/>
      <c r="AN28" s="53"/>
    </row>
    <row r="30" spans="1:53">
      <c r="D30" s="10" t="s">
        <v>103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53" ht="14.65" thickBot="1">
      <c r="D31" s="14" t="s">
        <v>82</v>
      </c>
      <c r="E31" s="15" t="str">
        <f>E$2</f>
        <v>AT</v>
      </c>
      <c r="F31" s="15" t="str">
        <f t="shared" ref="F31:AF31" si="18">F$2</f>
        <v>BE</v>
      </c>
      <c r="G31" s="15" t="str">
        <f t="shared" si="18"/>
        <v>BG</v>
      </c>
      <c r="H31" s="15" t="str">
        <f t="shared" si="18"/>
        <v>CY</v>
      </c>
      <c r="I31" s="15" t="str">
        <f t="shared" si="18"/>
        <v>CZ</v>
      </c>
      <c r="J31" s="15" t="str">
        <f t="shared" si="18"/>
        <v>DE</v>
      </c>
      <c r="K31" s="15" t="str">
        <f t="shared" si="18"/>
        <v>DK</v>
      </c>
      <c r="L31" s="15" t="str">
        <f t="shared" si="18"/>
        <v>EE</v>
      </c>
      <c r="M31" s="15" t="str">
        <f t="shared" si="18"/>
        <v>EL</v>
      </c>
      <c r="N31" s="15" t="str">
        <f t="shared" si="18"/>
        <v>ES</v>
      </c>
      <c r="O31" s="15" t="str">
        <f t="shared" si="18"/>
        <v>FI</v>
      </c>
      <c r="P31" s="15" t="str">
        <f t="shared" si="18"/>
        <v>FR</v>
      </c>
      <c r="Q31" s="15" t="str">
        <f t="shared" si="18"/>
        <v>HR</v>
      </c>
      <c r="R31" s="15" t="str">
        <f t="shared" si="18"/>
        <v>HU</v>
      </c>
      <c r="S31" s="15" t="str">
        <f t="shared" si="18"/>
        <v>IE</v>
      </c>
      <c r="T31" s="15" t="str">
        <f t="shared" si="18"/>
        <v>IT</v>
      </c>
      <c r="U31" s="15" t="str">
        <f t="shared" si="18"/>
        <v>LT</v>
      </c>
      <c r="V31" s="15" t="str">
        <f t="shared" si="18"/>
        <v>LU</v>
      </c>
      <c r="W31" s="15" t="str">
        <f t="shared" si="18"/>
        <v>LV</v>
      </c>
      <c r="X31" s="15" t="str">
        <f t="shared" si="18"/>
        <v>MT</v>
      </c>
      <c r="Y31" s="15" t="str">
        <f t="shared" si="18"/>
        <v>NL</v>
      </c>
      <c r="Z31" s="15" t="str">
        <f t="shared" si="18"/>
        <v>PL</v>
      </c>
      <c r="AA31" s="15" t="str">
        <f t="shared" si="18"/>
        <v>PT</v>
      </c>
      <c r="AB31" s="15" t="str">
        <f t="shared" si="18"/>
        <v>RO</v>
      </c>
      <c r="AC31" s="15" t="str">
        <f t="shared" si="18"/>
        <v>SE</v>
      </c>
      <c r="AD31" s="15" t="str">
        <f t="shared" si="18"/>
        <v>SI</v>
      </c>
      <c r="AE31" s="15" t="str">
        <f t="shared" si="18"/>
        <v>SK</v>
      </c>
      <c r="AF31" s="15" t="str">
        <f t="shared" si="18"/>
        <v>UK</v>
      </c>
      <c r="AG31" s="15" t="s">
        <v>4</v>
      </c>
      <c r="AH31" s="15" t="s">
        <v>16</v>
      </c>
      <c r="AI31" s="15" t="s">
        <v>24</v>
      </c>
      <c r="AJ31" s="15" t="s">
        <v>127</v>
      </c>
      <c r="AK31" s="15" t="s">
        <v>128</v>
      </c>
      <c r="AL31" s="15" t="s">
        <v>129</v>
      </c>
      <c r="AM31" s="15" t="s">
        <v>21</v>
      </c>
      <c r="AN31" s="15" t="s">
        <v>130</v>
      </c>
      <c r="AO31" s="15" t="s">
        <v>131</v>
      </c>
    </row>
    <row r="32" spans="1:53">
      <c r="D32" t="str">
        <f>D21</f>
        <v>TAvi_Frt_Extra-EU</v>
      </c>
      <c r="E32" s="3">
        <f>E12/10^3</f>
        <v>3.09713E-2</v>
      </c>
      <c r="F32" s="3">
        <f t="shared" ref="F32:AF32" si="19">F12/10^3</f>
        <v>0.153419</v>
      </c>
      <c r="G32" s="3">
        <f t="shared" si="19"/>
        <v>6.9417099999999994E-3</v>
      </c>
      <c r="H32" s="3">
        <f t="shared" si="19"/>
        <v>3.3702300000000004E-2</v>
      </c>
      <c r="I32" s="3">
        <f t="shared" si="19"/>
        <v>2.72307E-2</v>
      </c>
      <c r="J32" s="3">
        <f t="shared" si="19"/>
        <v>0.58114599999999994</v>
      </c>
      <c r="K32" s="3">
        <f t="shared" si="19"/>
        <v>3.3350900000000003E-2</v>
      </c>
      <c r="L32" s="3">
        <f t="shared" si="19"/>
        <v>1.4416199999999998E-3</v>
      </c>
      <c r="M32" s="3">
        <f t="shared" si="19"/>
        <v>4.4448399999999999E-2</v>
      </c>
      <c r="N32" s="3">
        <f t="shared" si="19"/>
        <v>0.19339099999999998</v>
      </c>
      <c r="O32" s="3">
        <f t="shared" si="19"/>
        <v>4.3199300000000003E-2</v>
      </c>
      <c r="P32" s="3">
        <f t="shared" si="19"/>
        <v>0.63009900000000008</v>
      </c>
      <c r="Q32" s="3">
        <f t="shared" si="19"/>
        <v>1.1209E-3</v>
      </c>
      <c r="R32" s="3">
        <f t="shared" si="19"/>
        <v>1.2974600000000001E-2</v>
      </c>
      <c r="S32" s="3">
        <f t="shared" si="19"/>
        <v>2.4801899999999998E-2</v>
      </c>
      <c r="T32" s="3">
        <f t="shared" si="19"/>
        <v>0.152535</v>
      </c>
      <c r="U32" s="3">
        <f t="shared" si="19"/>
        <v>2.4579200000000002E-3</v>
      </c>
      <c r="V32" s="3">
        <f t="shared" si="19"/>
        <v>2.1914200000000002E-2</v>
      </c>
      <c r="W32" s="3">
        <f t="shared" si="19"/>
        <v>3.2033999999999999E-3</v>
      </c>
      <c r="X32" s="3">
        <f t="shared" si="19"/>
        <v>1.15218E-2</v>
      </c>
      <c r="Y32" s="3">
        <f t="shared" si="19"/>
        <v>0.11011</v>
      </c>
      <c r="Z32" s="3">
        <f t="shared" si="19"/>
        <v>1.43345E-2</v>
      </c>
      <c r="AA32" s="3">
        <f t="shared" si="19"/>
        <v>7.4847800000000006E-2</v>
      </c>
      <c r="AB32" s="3">
        <f t="shared" si="19"/>
        <v>1.5220900000000001E-2</v>
      </c>
      <c r="AC32" s="3">
        <f t="shared" si="19"/>
        <v>5.4165900000000003E-2</v>
      </c>
      <c r="AD32" s="3">
        <f t="shared" si="19"/>
        <v>9.4690200000000001E-4</v>
      </c>
      <c r="AE32" s="3">
        <f t="shared" si="19"/>
        <v>3.2380499999999997E-3</v>
      </c>
      <c r="AF32" s="3">
        <f t="shared" si="19"/>
        <v>0.26708100000000001</v>
      </c>
      <c r="AG32" s="53">
        <f t="shared" ref="AG32:AO32" si="20">AG12/10^3</f>
        <v>5.6135197194743157E-2</v>
      </c>
      <c r="AH32" s="53">
        <f t="shared" si="20"/>
        <v>7.5919804254972606E-3</v>
      </c>
      <c r="AI32" s="53">
        <f t="shared" si="20"/>
        <v>6.2965581884405389E-2</v>
      </c>
      <c r="AJ32" s="53">
        <f t="shared" si="20"/>
        <v>5.2422552856174051E-4</v>
      </c>
      <c r="AK32" s="53">
        <f t="shared" si="20"/>
        <v>1.1659699002093237E-4</v>
      </c>
      <c r="AL32" s="53">
        <f t="shared" si="20"/>
        <v>9.6585533542347901E-5</v>
      </c>
      <c r="AM32" s="53">
        <f t="shared" si="20"/>
        <v>6.2262836227698084E-5</v>
      </c>
      <c r="AN32" s="53">
        <f t="shared" si="20"/>
        <v>3.2818077077942056E-4</v>
      </c>
      <c r="AO32" s="53">
        <f t="shared" si="20"/>
        <v>3.530230870149206E-4</v>
      </c>
    </row>
    <row r="33" spans="4:41">
      <c r="D33" t="str">
        <f>D22</f>
        <v>TAvi_Frt_Intra-EU</v>
      </c>
      <c r="E33" s="3">
        <f>E13/10^3</f>
        <v>0.36094799999999999</v>
      </c>
      <c r="F33" s="3">
        <f t="shared" ref="F33:AF33" si="21">F13/10^3</f>
        <v>2.1911799999999997</v>
      </c>
      <c r="G33" s="3">
        <f t="shared" si="21"/>
        <v>8.8911599999999986E-3</v>
      </c>
      <c r="H33" s="3">
        <f t="shared" si="21"/>
        <v>9.2345900000000009E-3</v>
      </c>
      <c r="I33" s="3">
        <f t="shared" si="21"/>
        <v>3.4717599999999994E-2</v>
      </c>
      <c r="J33" s="3">
        <f t="shared" si="21"/>
        <v>10.687899999999999</v>
      </c>
      <c r="K33" s="3">
        <f t="shared" si="21"/>
        <v>0.16497800000000001</v>
      </c>
      <c r="L33" s="3">
        <f t="shared" si="21"/>
        <v>3.1965400000000003E-3</v>
      </c>
      <c r="M33" s="3">
        <f t="shared" si="21"/>
        <v>3.8103600000000001E-2</v>
      </c>
      <c r="N33" s="3">
        <f t="shared" si="21"/>
        <v>0.88280399999999992</v>
      </c>
      <c r="O33" s="3">
        <f t="shared" si="21"/>
        <v>0.26661800000000002</v>
      </c>
      <c r="P33" s="3">
        <f t="shared" si="21"/>
        <v>2.8235399999999999</v>
      </c>
      <c r="Q33" s="3">
        <f t="shared" si="21"/>
        <v>0</v>
      </c>
      <c r="R33" s="3">
        <f t="shared" si="21"/>
        <v>3.1737399999999999E-2</v>
      </c>
      <c r="S33" s="3">
        <f t="shared" si="21"/>
        <v>0.10316400000000001</v>
      </c>
      <c r="T33" s="3">
        <f t="shared" si="21"/>
        <v>1.2785299999999999</v>
      </c>
      <c r="U33" s="3">
        <f t="shared" si="21"/>
        <v>1.6532000000000001E-3</v>
      </c>
      <c r="V33" s="3">
        <f t="shared" si="21"/>
        <v>1.52746</v>
      </c>
      <c r="W33" s="3">
        <f t="shared" si="21"/>
        <v>2.2059799999999997E-3</v>
      </c>
      <c r="X33" s="3">
        <f t="shared" si="21"/>
        <v>2.11437E-3</v>
      </c>
      <c r="Y33" s="3">
        <f t="shared" si="21"/>
        <v>4.7026199999999996</v>
      </c>
      <c r="Z33" s="3">
        <f t="shared" si="21"/>
        <v>4.5194499999999999E-2</v>
      </c>
      <c r="AA33" s="3">
        <f t="shared" si="21"/>
        <v>0.15538300000000002</v>
      </c>
      <c r="AB33" s="3">
        <f t="shared" si="21"/>
        <v>3.0873900000000002E-3</v>
      </c>
      <c r="AC33" s="3">
        <f t="shared" si="21"/>
        <v>0.206044</v>
      </c>
      <c r="AD33" s="3">
        <f t="shared" si="21"/>
        <v>1.0755300000000001E-3</v>
      </c>
      <c r="AE33" s="3">
        <f t="shared" si="21"/>
        <v>4.3202499999999994E-3</v>
      </c>
      <c r="AF33" s="3">
        <f t="shared" si="21"/>
        <v>6.3866899999999998</v>
      </c>
      <c r="AG33" s="53">
        <f t="shared" ref="AG33:AO33" si="22">AG13/10^3</f>
        <v>0.85721288154394193</v>
      </c>
      <c r="AH33" s="53">
        <f t="shared" si="22"/>
        <v>5.6473847493066671E-2</v>
      </c>
      <c r="AI33" s="53">
        <f t="shared" si="22"/>
        <v>0.19764752168164559</v>
      </c>
      <c r="AJ33" s="53">
        <f t="shared" si="22"/>
        <v>5.5160754027255377E-4</v>
      </c>
      <c r="AK33" s="53">
        <f t="shared" si="22"/>
        <v>0</v>
      </c>
      <c r="AL33" s="53">
        <f t="shared" si="22"/>
        <v>1.0163051145062874E-4</v>
      </c>
      <c r="AM33" s="53">
        <f t="shared" si="22"/>
        <v>0</v>
      </c>
      <c r="AN33" s="53">
        <f t="shared" si="22"/>
        <v>0</v>
      </c>
      <c r="AO33" s="53">
        <f t="shared" si="22"/>
        <v>0</v>
      </c>
    </row>
    <row r="34" spans="4:41">
      <c r="D34" t="str">
        <f>D25</f>
        <v>TAvi_Pas_Dom</v>
      </c>
      <c r="E34" s="3">
        <f>E15/10^3</f>
        <v>0.27590199999999998</v>
      </c>
      <c r="F34" s="3">
        <f t="shared" ref="F34:AF34" si="23">F15/10^3</f>
        <v>0</v>
      </c>
      <c r="G34" s="3">
        <f t="shared" si="23"/>
        <v>4.3469399999999998E-2</v>
      </c>
      <c r="H34" s="3">
        <f t="shared" si="23"/>
        <v>0</v>
      </c>
      <c r="I34" s="3">
        <f t="shared" si="23"/>
        <v>3.8879499999999997E-2</v>
      </c>
      <c r="J34" s="3">
        <f t="shared" si="23"/>
        <v>8.9661799999999996</v>
      </c>
      <c r="K34" s="3">
        <f t="shared" si="23"/>
        <v>0.37595999999999996</v>
      </c>
      <c r="L34" s="3">
        <f t="shared" si="23"/>
        <v>0</v>
      </c>
      <c r="M34" s="3">
        <f t="shared" si="23"/>
        <v>1.845</v>
      </c>
      <c r="N34" s="3">
        <f t="shared" si="23"/>
        <v>23.2057</v>
      </c>
      <c r="O34" s="3">
        <f t="shared" si="23"/>
        <v>1.4117899999999999</v>
      </c>
      <c r="P34" s="3">
        <f t="shared" si="23"/>
        <v>14.331799999999999</v>
      </c>
      <c r="Q34" s="3">
        <f t="shared" si="23"/>
        <v>8.898940000000001E-2</v>
      </c>
      <c r="R34" s="3">
        <f t="shared" si="23"/>
        <v>0</v>
      </c>
      <c r="S34" s="3">
        <f t="shared" si="23"/>
        <v>0.112043</v>
      </c>
      <c r="T34" s="3">
        <f t="shared" si="23"/>
        <v>12.4861</v>
      </c>
      <c r="U34" s="3">
        <f t="shared" si="23"/>
        <v>0</v>
      </c>
      <c r="V34" s="3">
        <f t="shared" si="23"/>
        <v>0</v>
      </c>
      <c r="W34" s="3">
        <f t="shared" si="23"/>
        <v>0</v>
      </c>
      <c r="X34" s="3">
        <f t="shared" si="23"/>
        <v>0</v>
      </c>
      <c r="Y34" s="3">
        <f t="shared" si="23"/>
        <v>0</v>
      </c>
      <c r="Z34" s="3">
        <f t="shared" si="23"/>
        <v>0.31813799999999998</v>
      </c>
      <c r="AA34" s="3">
        <f t="shared" si="23"/>
        <v>1.74458</v>
      </c>
      <c r="AB34" s="3">
        <f t="shared" si="23"/>
        <v>0.30116599999999999</v>
      </c>
      <c r="AC34" s="3">
        <f t="shared" si="23"/>
        <v>2.3595000000000002</v>
      </c>
      <c r="AD34" s="3">
        <f t="shared" si="23"/>
        <v>0</v>
      </c>
      <c r="AE34" s="3">
        <f t="shared" si="23"/>
        <v>0</v>
      </c>
      <c r="AF34" s="3">
        <f t="shared" si="23"/>
        <v>10.3209</v>
      </c>
      <c r="AG34" s="53">
        <f t="shared" ref="AG34:AO34" si="24">AG15/10^3</f>
        <v>0.8250090378684567</v>
      </c>
      <c r="AH34" s="53">
        <f t="shared" si="24"/>
        <v>0.10213022376731994</v>
      </c>
      <c r="AI34" s="53">
        <f t="shared" si="24"/>
        <v>4.9563594686551031</v>
      </c>
      <c r="AJ34" s="53">
        <f t="shared" si="24"/>
        <v>0</v>
      </c>
      <c r="AK34" s="53">
        <f t="shared" si="24"/>
        <v>0</v>
      </c>
      <c r="AL34" s="53">
        <f t="shared" si="24"/>
        <v>0</v>
      </c>
      <c r="AM34" s="53">
        <f>AM15/10^3</f>
        <v>0</v>
      </c>
      <c r="AN34" s="53">
        <f t="shared" si="24"/>
        <v>0</v>
      </c>
      <c r="AO34" s="53">
        <f t="shared" si="24"/>
        <v>0</v>
      </c>
    </row>
    <row r="35" spans="4:41">
      <c r="D35" t="str">
        <f>D26</f>
        <v>TAvi_Pas_Extra-EU</v>
      </c>
      <c r="E35" s="3">
        <f>E16/10^3</f>
        <v>15.074999999999999</v>
      </c>
      <c r="F35" s="3">
        <f t="shared" ref="F35:AF35" si="25">F16/10^3</f>
        <v>20.9453</v>
      </c>
      <c r="G35" s="3">
        <f t="shared" si="25"/>
        <v>1.05446</v>
      </c>
      <c r="H35" s="3">
        <f t="shared" si="25"/>
        <v>1.75274</v>
      </c>
      <c r="I35" s="3">
        <f t="shared" si="25"/>
        <v>3.7495799999999999</v>
      </c>
      <c r="J35" s="3">
        <f t="shared" si="25"/>
        <v>171.59800000000001</v>
      </c>
      <c r="K35" s="3">
        <f t="shared" si="25"/>
        <v>10.933299999999999</v>
      </c>
      <c r="L35" s="3">
        <f t="shared" si="25"/>
        <v>0.13164400000000001</v>
      </c>
      <c r="M35" s="3">
        <f t="shared" si="25"/>
        <v>6.8726799999999999</v>
      </c>
      <c r="N35" s="3">
        <f t="shared" si="25"/>
        <v>57.110599999999998</v>
      </c>
      <c r="O35" s="3">
        <f t="shared" si="25"/>
        <v>8.9538700000000002</v>
      </c>
      <c r="P35" s="3">
        <f t="shared" si="25"/>
        <v>130.41200000000001</v>
      </c>
      <c r="Q35" s="3">
        <f t="shared" si="25"/>
        <v>1.1562999999999999</v>
      </c>
      <c r="R35" s="3">
        <f t="shared" si="25"/>
        <v>1.64198</v>
      </c>
      <c r="S35" s="3">
        <f t="shared" si="25"/>
        <v>7.0124199999999997</v>
      </c>
      <c r="T35" s="3">
        <f t="shared" si="25"/>
        <v>60.682499999999997</v>
      </c>
      <c r="U35" s="3">
        <f t="shared" si="25"/>
        <v>0.237066</v>
      </c>
      <c r="V35" s="3">
        <f t="shared" si="25"/>
        <v>0.17907499999999998</v>
      </c>
      <c r="W35" s="3">
        <f t="shared" si="25"/>
        <v>1.0108999999999999</v>
      </c>
      <c r="X35" s="3">
        <f t="shared" si="25"/>
        <v>0.33818700000000002</v>
      </c>
      <c r="Y35" s="3">
        <f t="shared" si="25"/>
        <v>64.087900000000005</v>
      </c>
      <c r="Z35" s="3">
        <f t="shared" si="25"/>
        <v>5.7521199999999997</v>
      </c>
      <c r="AA35" s="3">
        <f t="shared" si="25"/>
        <v>12.1241</v>
      </c>
      <c r="AB35" s="3">
        <f t="shared" si="25"/>
        <v>1.01189</v>
      </c>
      <c r="AC35" s="3">
        <f t="shared" si="25"/>
        <v>11.135</v>
      </c>
      <c r="AD35" s="3">
        <f t="shared" si="25"/>
        <v>0.37865599999999999</v>
      </c>
      <c r="AE35" s="3">
        <f t="shared" si="25"/>
        <v>0.27648099999999998</v>
      </c>
      <c r="AF35" s="3">
        <f t="shared" si="25"/>
        <v>221.22900000000001</v>
      </c>
      <c r="AG35" s="53">
        <f t="shared" ref="AG35:AO35" si="26">AG16/10^3</f>
        <v>14.035525930558238</v>
      </c>
      <c r="AH35" s="53">
        <f t="shared" si="26"/>
        <v>1.8965692070780853</v>
      </c>
      <c r="AI35" s="53">
        <f t="shared" si="26"/>
        <v>6.6376246726013841</v>
      </c>
      <c r="AJ35" s="53">
        <f t="shared" si="26"/>
        <v>9.9492491782413608E-2</v>
      </c>
      <c r="AK35" s="53">
        <f t="shared" si="26"/>
        <v>0.17685544856515462</v>
      </c>
      <c r="AL35" s="53">
        <f t="shared" si="26"/>
        <v>1.8330918428613237E-2</v>
      </c>
      <c r="AM35" s="53">
        <f t="shared" si="26"/>
        <v>9.4440875600750221E-2</v>
      </c>
      <c r="AN35" s="53">
        <f t="shared" si="26"/>
        <v>0.49778778522700912</v>
      </c>
      <c r="AO35" s="53">
        <f t="shared" si="26"/>
        <v>0.53546885212622808</v>
      </c>
    </row>
    <row r="36" spans="4:41">
      <c r="D36" t="str">
        <f>D27</f>
        <v>TAvi_Pas_Intra-EU</v>
      </c>
      <c r="E36" s="3">
        <f>E17/10^3</f>
        <v>6.7994700000000003</v>
      </c>
      <c r="F36" s="3">
        <f t="shared" ref="F36:AF36" si="27">F17/10^3</f>
        <v>8.6280000000000001</v>
      </c>
      <c r="G36" s="3">
        <f t="shared" si="27"/>
        <v>3.83501</v>
      </c>
      <c r="H36" s="3">
        <f t="shared" si="27"/>
        <v>7.20831</v>
      </c>
      <c r="I36" s="3">
        <f t="shared" si="27"/>
        <v>8.4243199999999998</v>
      </c>
      <c r="J36" s="3">
        <f t="shared" si="27"/>
        <v>49.570999999999998</v>
      </c>
      <c r="K36" s="3">
        <f t="shared" si="27"/>
        <v>9.8374299999999995</v>
      </c>
      <c r="L36" s="3">
        <f t="shared" si="27"/>
        <v>0.5655460000000001</v>
      </c>
      <c r="M36" s="3">
        <f t="shared" si="27"/>
        <v>21.998900000000003</v>
      </c>
      <c r="N36" s="3">
        <f t="shared" si="27"/>
        <v>82.950299999999999</v>
      </c>
      <c r="O36" s="3">
        <f t="shared" si="27"/>
        <v>7.0884600000000004</v>
      </c>
      <c r="P36" s="3">
        <f t="shared" si="27"/>
        <v>51.612199999999994</v>
      </c>
      <c r="Q36" s="3">
        <f t="shared" si="27"/>
        <v>0.238345</v>
      </c>
      <c r="R36" s="3">
        <f t="shared" si="27"/>
        <v>3.5956700000000001</v>
      </c>
      <c r="S36" s="3">
        <f t="shared" si="27"/>
        <v>10.192200000000001</v>
      </c>
      <c r="T36" s="3">
        <f t="shared" si="27"/>
        <v>36.883099999999999</v>
      </c>
      <c r="U36" s="3">
        <f t="shared" si="27"/>
        <v>1.23699</v>
      </c>
      <c r="V36" s="3">
        <f t="shared" si="27"/>
        <v>0.57248699999999997</v>
      </c>
      <c r="W36" s="3">
        <f t="shared" si="27"/>
        <v>1.9952999999999999</v>
      </c>
      <c r="X36" s="3">
        <f t="shared" si="27"/>
        <v>2.5954600000000001</v>
      </c>
      <c r="Y36" s="3">
        <f t="shared" si="27"/>
        <v>13.894299999999999</v>
      </c>
      <c r="Z36" s="3">
        <f t="shared" si="27"/>
        <v>8.0736000000000008</v>
      </c>
      <c r="AA36" s="3">
        <f t="shared" si="27"/>
        <v>16.3813</v>
      </c>
      <c r="AB36" s="3">
        <f t="shared" si="27"/>
        <v>6.2998000000000003</v>
      </c>
      <c r="AC36" s="3">
        <f t="shared" si="27"/>
        <v>11.851899999999999</v>
      </c>
      <c r="AD36" s="3">
        <f t="shared" si="27"/>
        <v>0.34324500000000002</v>
      </c>
      <c r="AE36" s="3">
        <f t="shared" si="27"/>
        <v>0.90233000000000008</v>
      </c>
      <c r="AF36" s="3">
        <f t="shared" si="27"/>
        <v>71.024299999999997</v>
      </c>
      <c r="AG36" s="53">
        <f t="shared" ref="AG36:AO36" si="28">AG17/10^3</f>
        <v>4.0545638987849655</v>
      </c>
      <c r="AH36" s="53">
        <f t="shared" si="28"/>
        <v>1.5014462977019685</v>
      </c>
      <c r="AI36" s="53">
        <f t="shared" si="28"/>
        <v>5.2547710639922194</v>
      </c>
      <c r="AJ36" s="53">
        <f t="shared" si="28"/>
        <v>0.31846752321832811</v>
      </c>
      <c r="AK36" s="53">
        <f t="shared" si="28"/>
        <v>3.6454736563402049E-2</v>
      </c>
      <c r="AL36" s="53">
        <f t="shared" si="28"/>
        <v>5.8675806442205908E-2</v>
      </c>
      <c r="AM36" s="53">
        <f t="shared" si="28"/>
        <v>1.9466842943060458E-2</v>
      </c>
      <c r="AN36" s="53">
        <f t="shared" si="28"/>
        <v>0.10260765343762993</v>
      </c>
      <c r="AO36" s="53">
        <f t="shared" si="28"/>
        <v>0.11037475011677404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W28"/>
  <sheetViews>
    <sheetView zoomScale="85" zoomScaleNormal="85" workbookViewId="0">
      <selection activeCell="B23" sqref="B23"/>
    </sheetView>
  </sheetViews>
  <sheetFormatPr defaultRowHeight="14.25"/>
  <cols>
    <col min="1" max="1" width="10.3984375" bestFit="1" customWidth="1"/>
    <col min="2" max="2" width="26" bestFit="1" customWidth="1"/>
    <col min="3" max="3" width="26.1328125" bestFit="1" customWidth="1"/>
    <col min="4" max="4" width="7.3984375" bestFit="1" customWidth="1"/>
    <col min="5" max="6" width="6.59765625" bestFit="1" customWidth="1"/>
    <col min="7" max="7" width="6.59765625" customWidth="1"/>
    <col min="8" max="8" width="5.73046875" bestFit="1" customWidth="1"/>
    <col min="9" max="9" width="7.59765625" bestFit="1" customWidth="1"/>
    <col min="10" max="10" width="6.59765625" bestFit="1" customWidth="1"/>
    <col min="11" max="11" width="5.73046875" bestFit="1" customWidth="1"/>
    <col min="12" max="12" width="6.59765625" bestFit="1" customWidth="1"/>
    <col min="13" max="13" width="7.59765625" bestFit="1" customWidth="1"/>
    <col min="14" max="14" width="8.59765625" bestFit="1" customWidth="1"/>
    <col min="15" max="15" width="7.3984375" bestFit="1" customWidth="1"/>
    <col min="16" max="16" width="7.59765625" bestFit="1" customWidth="1"/>
    <col min="17" max="17" width="6.73046875" bestFit="1" customWidth="1"/>
    <col min="18" max="18" width="6.59765625" bestFit="1" customWidth="1"/>
    <col min="19" max="19" width="7.3984375" bestFit="1" customWidth="1"/>
    <col min="20" max="20" width="7.59765625" bestFit="1" customWidth="1"/>
    <col min="21" max="22" width="5.73046875" bestFit="1" customWidth="1"/>
    <col min="23" max="23" width="5.73046875" customWidth="1"/>
    <col min="24" max="24" width="7.3984375" bestFit="1" customWidth="1"/>
    <col min="25" max="25" width="7.59765625" bestFit="1" customWidth="1"/>
    <col min="26" max="26" width="6.3984375" bestFit="1" customWidth="1"/>
    <col min="27" max="27" width="6.59765625" bestFit="1" customWidth="1"/>
    <col min="28" max="28" width="7.59765625" bestFit="1" customWidth="1"/>
    <col min="29" max="29" width="7.59765625" customWidth="1"/>
    <col min="30" max="30" width="7.59765625" bestFit="1" customWidth="1"/>
    <col min="31" max="31" width="7.3984375" bestFit="1" customWidth="1"/>
    <col min="32" max="40" width="7.3984375" customWidth="1"/>
    <col min="41" max="41" width="9.265625" bestFit="1" customWidth="1"/>
    <col min="42" max="42" width="9.3984375" bestFit="1" customWidth="1"/>
  </cols>
  <sheetData>
    <row r="1" spans="2:48">
      <c r="B1" s="16" t="s">
        <v>287</v>
      </c>
    </row>
    <row r="2" spans="2:48">
      <c r="B2" s="65">
        <f>1000/23884.58966275</f>
        <v>4.1867999999999288E-2</v>
      </c>
      <c r="C2" s="65" t="s">
        <v>152</v>
      </c>
      <c r="D2" s="9" t="s">
        <v>1</v>
      </c>
      <c r="E2" s="9" t="s">
        <v>2</v>
      </c>
      <c r="F2" s="9" t="s">
        <v>3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110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22</v>
      </c>
      <c r="X2" s="9" t="s">
        <v>23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4</v>
      </c>
      <c r="AG2" s="9" t="s">
        <v>16</v>
      </c>
      <c r="AH2" s="9" t="s">
        <v>24</v>
      </c>
      <c r="AI2" s="9" t="s">
        <v>127</v>
      </c>
      <c r="AJ2" s="9" t="s">
        <v>128</v>
      </c>
      <c r="AK2" s="9" t="s">
        <v>129</v>
      </c>
      <c r="AL2" s="9" t="s">
        <v>21</v>
      </c>
      <c r="AM2" s="9" t="s">
        <v>130</v>
      </c>
      <c r="AN2" s="9" t="s">
        <v>131</v>
      </c>
    </row>
    <row r="3" spans="2:48">
      <c r="B3" t="s">
        <v>140</v>
      </c>
      <c r="C3" t="s">
        <v>141</v>
      </c>
      <c r="AF3" s="82"/>
      <c r="AG3" s="82"/>
      <c r="AH3" s="82"/>
      <c r="AI3" s="82"/>
      <c r="AJ3" s="82"/>
      <c r="AK3" s="82"/>
      <c r="AL3" s="82"/>
      <c r="AM3" s="82"/>
      <c r="AN3" s="82"/>
    </row>
    <row r="4" spans="2:48">
      <c r="B4" t="s">
        <v>158</v>
      </c>
      <c r="C4" t="s">
        <v>52</v>
      </c>
      <c r="D4" s="7">
        <v>11.192</v>
      </c>
      <c r="E4" s="7">
        <v>157.77699999999999</v>
      </c>
      <c r="F4" s="7">
        <v>30.1</v>
      </c>
      <c r="G4" s="57">
        <f>G5+G11</f>
        <v>52.526036758028525</v>
      </c>
      <c r="H4" s="7">
        <v>4.07</v>
      </c>
      <c r="I4" s="7">
        <v>260.476</v>
      </c>
      <c r="J4" s="7">
        <v>169.63300000000001</v>
      </c>
      <c r="K4" s="7">
        <v>8.1398799999999998</v>
      </c>
      <c r="L4" s="7">
        <v>717.125</v>
      </c>
      <c r="M4" s="7">
        <v>1050.1099999999999</v>
      </c>
      <c r="N4" s="7">
        <v>183.34299999999999</v>
      </c>
      <c r="O4" s="7">
        <v>308.01600000000002</v>
      </c>
      <c r="P4" s="7">
        <v>37.523000000000003</v>
      </c>
      <c r="Q4" s="7">
        <v>1.0169999999999999</v>
      </c>
      <c r="R4" s="7">
        <v>20.125</v>
      </c>
      <c r="S4" s="7">
        <v>1128.04</v>
      </c>
      <c r="T4" s="7">
        <v>6.1048799999999996</v>
      </c>
      <c r="U4" s="7">
        <v>10.1</v>
      </c>
      <c r="V4" s="7">
        <v>7.1219700000000001</v>
      </c>
      <c r="W4" s="57">
        <f>W5+W11</f>
        <v>26.548816344967001</v>
      </c>
      <c r="X4" s="7">
        <v>157.71</v>
      </c>
      <c r="Y4" s="7">
        <v>2</v>
      </c>
      <c r="Z4" s="7">
        <v>122.155</v>
      </c>
      <c r="AA4" s="7">
        <v>59.014000000000003</v>
      </c>
      <c r="AB4" s="7">
        <v>187.12100000000001</v>
      </c>
      <c r="AC4" s="57">
        <f>AC5+AC11</f>
        <v>2.5289273461521282</v>
      </c>
      <c r="AD4" s="7">
        <v>16.100000000000001</v>
      </c>
      <c r="AE4" s="7">
        <v>1371.27</v>
      </c>
      <c r="AF4" s="57">
        <f>AF5+AF11</f>
        <v>9.1910289481228276</v>
      </c>
      <c r="AG4" s="57">
        <f t="shared" ref="AG4:AN4" si="0">AG5+AG11</f>
        <v>11.058565013853251</v>
      </c>
      <c r="AH4" s="57">
        <f t="shared" si="0"/>
        <v>815.39600649662225</v>
      </c>
      <c r="AI4" s="57">
        <f t="shared" si="0"/>
        <v>8.5979745867967452</v>
      </c>
      <c r="AJ4" s="57">
        <f t="shared" si="0"/>
        <v>12.992926749163335</v>
      </c>
      <c r="AK4" s="57">
        <f>AK5+AK11</f>
        <v>1.8820416654015895</v>
      </c>
      <c r="AL4" s="57">
        <f t="shared" si="0"/>
        <v>6.9382277377523724</v>
      </c>
      <c r="AM4" s="57">
        <f t="shared" si="0"/>
        <v>24.696665711283501</v>
      </c>
      <c r="AN4" s="57">
        <f t="shared" si="0"/>
        <v>7.4634311101674635</v>
      </c>
      <c r="AO4" s="7"/>
      <c r="AP4" s="10" t="s">
        <v>64</v>
      </c>
      <c r="AQ4" s="12"/>
      <c r="AR4" s="13"/>
      <c r="AS4" s="13"/>
      <c r="AT4" s="13"/>
      <c r="AU4" s="13"/>
      <c r="AV4" s="13"/>
    </row>
    <row r="5" spans="2:48" ht="14.65" thickBot="1">
      <c r="B5" t="s">
        <v>158</v>
      </c>
      <c r="C5" t="s">
        <v>160</v>
      </c>
      <c r="D5" s="7">
        <v>10.318</v>
      </c>
      <c r="E5" s="7">
        <v>157.77699999999999</v>
      </c>
      <c r="F5" s="7">
        <v>30.1</v>
      </c>
      <c r="G5" s="57">
        <f>SUM(G6:G10)</f>
        <v>52.526036758028525</v>
      </c>
      <c r="H5" s="7">
        <v>4.07</v>
      </c>
      <c r="I5" s="7">
        <v>260.476</v>
      </c>
      <c r="J5" s="7">
        <v>169.63300000000001</v>
      </c>
      <c r="K5" s="7">
        <v>8.1398799999999998</v>
      </c>
      <c r="L5" s="7">
        <v>717.125</v>
      </c>
      <c r="M5" s="7">
        <v>1050.1099999999999</v>
      </c>
      <c r="N5" s="7">
        <v>181.08199999999999</v>
      </c>
      <c r="O5" s="7">
        <v>308.01600000000002</v>
      </c>
      <c r="P5" s="7">
        <v>37.523000000000003</v>
      </c>
      <c r="Q5" s="7">
        <v>1.0169999999999999</v>
      </c>
      <c r="R5" s="7">
        <v>20.125</v>
      </c>
      <c r="S5" s="7">
        <v>1128.04</v>
      </c>
      <c r="T5" s="7">
        <v>6.1048799999999996</v>
      </c>
      <c r="U5" s="7">
        <v>10.1</v>
      </c>
      <c r="V5" s="7">
        <v>7.1219700000000001</v>
      </c>
      <c r="W5" s="57">
        <f>SUM(W6:W10)</f>
        <v>26.548816344967001</v>
      </c>
      <c r="X5" s="7">
        <v>157.71</v>
      </c>
      <c r="Y5" s="7">
        <v>2</v>
      </c>
      <c r="Z5" s="7">
        <v>122.155</v>
      </c>
      <c r="AA5" s="7">
        <v>59.014000000000003</v>
      </c>
      <c r="AB5" s="7">
        <v>187.12100000000001</v>
      </c>
      <c r="AC5" s="57">
        <f>SUM(AC6:AC10)</f>
        <v>2.5289273461521282</v>
      </c>
      <c r="AD5" s="7">
        <v>16.100000000000001</v>
      </c>
      <c r="AE5" s="7">
        <v>1371.27</v>
      </c>
      <c r="AF5" s="57">
        <f>SUM(AF6:AF10)</f>
        <v>9.1910289481228276</v>
      </c>
      <c r="AG5" s="57">
        <f t="shared" ref="AG5:AN5" si="1">SUM(AG6:AG10)</f>
        <v>11.058565013853251</v>
      </c>
      <c r="AH5" s="57">
        <f t="shared" si="1"/>
        <v>815.39600649662225</v>
      </c>
      <c r="AI5" s="57">
        <f t="shared" si="1"/>
        <v>8.5979745867967452</v>
      </c>
      <c r="AJ5" s="57">
        <f t="shared" si="1"/>
        <v>12.992926749163335</v>
      </c>
      <c r="AK5" s="57">
        <f t="shared" si="1"/>
        <v>1.8820416654015895</v>
      </c>
      <c r="AL5" s="57">
        <f t="shared" si="1"/>
        <v>6.9382277377523724</v>
      </c>
      <c r="AM5" s="57">
        <f t="shared" si="1"/>
        <v>24.696665711283501</v>
      </c>
      <c r="AN5" s="57">
        <f t="shared" si="1"/>
        <v>7.4634311101674635</v>
      </c>
      <c r="AO5" s="7"/>
      <c r="AP5" s="14" t="s">
        <v>65</v>
      </c>
      <c r="AQ5" s="14" t="s">
        <v>54</v>
      </c>
      <c r="AR5" s="14" t="s">
        <v>66</v>
      </c>
      <c r="AS5" s="14" t="s">
        <v>67</v>
      </c>
      <c r="AT5" s="14" t="s">
        <v>68</v>
      </c>
      <c r="AU5" s="14" t="s">
        <v>69</v>
      </c>
      <c r="AV5" s="14" t="s">
        <v>70</v>
      </c>
    </row>
    <row r="6" spans="2:48">
      <c r="B6" s="84" t="s">
        <v>160</v>
      </c>
      <c r="C6" s="84" t="s">
        <v>37</v>
      </c>
      <c r="D6" s="7"/>
      <c r="E6" s="7"/>
      <c r="F6" s="7"/>
      <c r="G6" s="57">
        <f>'Eurostat-IEA'!Q41/Navigation!$B$2</f>
        <v>0</v>
      </c>
      <c r="H6" s="7"/>
      <c r="I6" s="7"/>
      <c r="J6" s="7"/>
      <c r="K6" s="7"/>
      <c r="L6" s="7"/>
      <c r="M6" s="7"/>
      <c r="N6" s="7">
        <v>49.234299999999998</v>
      </c>
      <c r="O6" s="7">
        <v>246.96700000000001</v>
      </c>
      <c r="P6" s="7"/>
      <c r="Q6" s="7"/>
      <c r="R6" s="7"/>
      <c r="S6" s="7"/>
      <c r="T6" s="7"/>
      <c r="U6" s="7"/>
      <c r="V6" s="7"/>
      <c r="W6" s="57">
        <f>'Eurostat-IEA'!U41/Navigation!$B$2</f>
        <v>0</v>
      </c>
      <c r="X6" s="7"/>
      <c r="Y6" s="7"/>
      <c r="Z6" s="7"/>
      <c r="AA6" s="7"/>
      <c r="AB6" s="7"/>
      <c r="AC6" s="57">
        <f>'Eurostat-IEA'!V41/Navigation!$B$2</f>
        <v>0</v>
      </c>
      <c r="AD6" s="7"/>
      <c r="AE6" s="7"/>
      <c r="AF6" s="57">
        <f>'Eurostat-IEA'!F$41/Navigation!$B$2</f>
        <v>1.0509219451609999</v>
      </c>
      <c r="AG6" s="57">
        <f>'Eurostat-IEA'!G$41/Navigation!$B$2</f>
        <v>0</v>
      </c>
      <c r="AH6" s="57">
        <f>'Eurostat-IEA'!H$41/Navigation!$B$2</f>
        <v>40.890417502627997</v>
      </c>
      <c r="AI6" s="57">
        <f>'Eurostat-IEA'!I$41/Navigation!$B$2</f>
        <v>0</v>
      </c>
      <c r="AJ6" s="57">
        <f>'Eurostat-IEA'!J$41/Navigation!$B$2</f>
        <v>0</v>
      </c>
      <c r="AK6" s="57">
        <f>'Eurostat-IEA'!K$41/Navigation!$B$2</f>
        <v>0</v>
      </c>
      <c r="AL6" s="57">
        <f>'Eurostat-IEA'!L$41/Navigation!$B$2</f>
        <v>0</v>
      </c>
      <c r="AM6" s="57">
        <f>'Eurostat-IEA'!M$41/Navigation!$B$2</f>
        <v>0</v>
      </c>
      <c r="AN6" s="57">
        <f>'Eurostat-IEA'!N$41/Navigation!$B$2</f>
        <v>0</v>
      </c>
      <c r="AO6" s="7"/>
      <c r="AP6" t="s">
        <v>71</v>
      </c>
      <c r="AQ6" t="str">
        <f>A21</f>
        <v>TRA_Nav</v>
      </c>
      <c r="AR6" t="s">
        <v>201</v>
      </c>
      <c r="AS6" t="s">
        <v>194</v>
      </c>
      <c r="AT6" t="s">
        <v>195</v>
      </c>
    </row>
    <row r="7" spans="2:48">
      <c r="B7" s="84" t="s">
        <v>160</v>
      </c>
      <c r="C7" s="84" t="s">
        <v>165</v>
      </c>
      <c r="D7" s="7">
        <v>10.318</v>
      </c>
      <c r="E7" s="7">
        <v>150.58799999999999</v>
      </c>
      <c r="F7" s="7">
        <v>30.1</v>
      </c>
      <c r="G7" s="57">
        <f>'Eurostat-IEA'!Q43/Navigation!$B$2</f>
        <v>20.196512914185487</v>
      </c>
      <c r="H7" s="7">
        <v>4.07</v>
      </c>
      <c r="I7" s="7">
        <v>260.476</v>
      </c>
      <c r="J7" s="7">
        <v>149.57</v>
      </c>
      <c r="K7" s="7">
        <v>8.1398799999999998</v>
      </c>
      <c r="L7" s="7">
        <v>275.738</v>
      </c>
      <c r="M7" s="7">
        <v>925.91</v>
      </c>
      <c r="N7" s="7">
        <v>78.346199999999996</v>
      </c>
      <c r="O7" s="7">
        <v>61.049100000000003</v>
      </c>
      <c r="P7" s="7">
        <v>35.612000000000002</v>
      </c>
      <c r="Q7" s="7">
        <v>1.0169999999999999</v>
      </c>
      <c r="R7" s="7">
        <v>1.0169999999999999</v>
      </c>
      <c r="S7" s="7">
        <v>621.68299999999999</v>
      </c>
      <c r="T7" s="7">
        <v>6.1048799999999996</v>
      </c>
      <c r="U7" s="7">
        <v>10.1</v>
      </c>
      <c r="V7" s="7">
        <v>7.1219700000000001</v>
      </c>
      <c r="W7" s="57">
        <f>'Eurostat-IEA'!U43/Navigation!$B$2</f>
        <v>10.208147144958703</v>
      </c>
      <c r="X7" s="7">
        <v>157.71</v>
      </c>
      <c r="Y7" s="7">
        <v>2</v>
      </c>
      <c r="Z7" s="7">
        <v>44.769199999999998</v>
      </c>
      <c r="AA7" s="7">
        <v>59.014000000000003</v>
      </c>
      <c r="AB7" s="7">
        <v>44.768999999999998</v>
      </c>
      <c r="AC7" s="57">
        <f>'Eurostat-IEA'!V43/Navigation!$B$2</f>
        <v>2.5289273461521282</v>
      </c>
      <c r="AD7" s="7">
        <v>16.100000000000001</v>
      </c>
      <c r="AE7" s="7">
        <v>787.53200000000004</v>
      </c>
      <c r="AF7" s="57">
        <f>'Eurostat-IEA'!F$43/Navigation!$B$2</f>
        <v>8.1401070029618268</v>
      </c>
      <c r="AG7" s="57">
        <f>'Eurostat-IEA'!G$43/Navigation!$B$2</f>
        <v>8.1924142543232499</v>
      </c>
      <c r="AH7" s="57">
        <f>'Eurostat-IEA'!H$43/Navigation!$B$2</f>
        <v>716.2271902168842</v>
      </c>
      <c r="AI7" s="57">
        <f>'Eurostat-IEA'!I$43/Navigation!$B$2</f>
        <v>7.2675336449326453</v>
      </c>
      <c r="AJ7" s="57">
        <f>'Eurostat-IEA'!J$43/Navigation!$B$2</f>
        <v>10.98241584020189</v>
      </c>
      <c r="AK7" s="57">
        <f>'Eurostat-IEA'!K$43/Navigation!$B$2</f>
        <v>1.590816649478713</v>
      </c>
      <c r="AL7" s="57">
        <f>'Eurostat-IEA'!L$43/Navigation!$B$2</f>
        <v>5.8646141613109997</v>
      </c>
      <c r="AM7" s="57">
        <f>'Eurostat-IEA'!M$43/Navigation!$B$2</f>
        <v>20.875131365243501</v>
      </c>
      <c r="AN7" s="57">
        <f>'Eurostat-IEA'!N$43/Navigation!$B$2</f>
        <v>6.3085481530815892</v>
      </c>
      <c r="AO7" s="7"/>
    </row>
    <row r="8" spans="2:48">
      <c r="B8" s="84" t="s">
        <v>160</v>
      </c>
      <c r="C8" s="84" t="s">
        <v>166</v>
      </c>
      <c r="D8" s="7"/>
      <c r="E8" s="7">
        <v>7.1890000000000001</v>
      </c>
      <c r="F8" s="7"/>
      <c r="G8" s="57">
        <f>'Eurostat-IEA'!Q42/Navigation!$B$2</f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57">
        <f>'Eurostat-IEA'!U42/Navigation!$B$2</f>
        <v>0</v>
      </c>
      <c r="X8" s="7"/>
      <c r="Y8" s="7"/>
      <c r="Z8" s="7"/>
      <c r="AA8" s="7"/>
      <c r="AB8" s="7"/>
      <c r="AC8" s="57">
        <f>'Eurostat-IEA'!V42/Navigation!$B$2</f>
        <v>0</v>
      </c>
      <c r="AD8" s="7"/>
      <c r="AE8" s="7"/>
      <c r="AF8" s="57">
        <f>'Eurostat-IEA'!F$42/Navigation!$B$2</f>
        <v>0</v>
      </c>
      <c r="AG8" s="57">
        <f>'Eurostat-IEA'!G$42/Navigation!$B$2</f>
        <v>0</v>
      </c>
      <c r="AH8" s="57">
        <f>'Eurostat-IEA'!H$42/Navigation!$B$2</f>
        <v>0</v>
      </c>
      <c r="AI8" s="57">
        <f>'Eurostat-IEA'!I$42/Navigation!$B$2</f>
        <v>0</v>
      </c>
      <c r="AJ8" s="57">
        <f>'Eurostat-IEA'!J$42/Navigation!$B$2</f>
        <v>0</v>
      </c>
      <c r="AK8" s="57">
        <f>'Eurostat-IEA'!K$42/Navigation!$B$2</f>
        <v>0</v>
      </c>
      <c r="AL8" s="57">
        <f>'Eurostat-IEA'!L$42/Navigation!$B$2</f>
        <v>0</v>
      </c>
      <c r="AM8" s="57">
        <f>'Eurostat-IEA'!M$42/Navigation!$B$2</f>
        <v>0</v>
      </c>
      <c r="AN8" s="57">
        <f>'Eurostat-IEA'!N$42/Navigation!$B$2</f>
        <v>0</v>
      </c>
      <c r="AO8" s="7"/>
    </row>
    <row r="9" spans="2:48">
      <c r="B9" s="84" t="s">
        <v>160</v>
      </c>
      <c r="C9" s="84" t="s">
        <v>167</v>
      </c>
      <c r="D9" s="7"/>
      <c r="E9" s="7">
        <v>-7.10543E-15</v>
      </c>
      <c r="F9" s="7"/>
      <c r="G9" s="57"/>
      <c r="H9" s="7"/>
      <c r="I9" s="7"/>
      <c r="J9" s="7">
        <v>-1.06581E-14</v>
      </c>
      <c r="K9" s="7"/>
      <c r="L9" s="7"/>
      <c r="M9" s="7">
        <v>7.1054300000000006E-14</v>
      </c>
      <c r="N9" s="7">
        <v>1.4210899999999999E-14</v>
      </c>
      <c r="O9" s="7">
        <v>2.1316300000000001E-14</v>
      </c>
      <c r="P9" s="7">
        <v>1.3322700000000001E-15</v>
      </c>
      <c r="Q9" s="7"/>
      <c r="R9" s="7"/>
      <c r="S9" s="7">
        <v>-1.13687E-13</v>
      </c>
      <c r="T9" s="7"/>
      <c r="U9" s="7"/>
      <c r="V9" s="7"/>
      <c r="W9" s="57"/>
      <c r="X9" s="7"/>
      <c r="Y9" s="7"/>
      <c r="Z9" s="7"/>
      <c r="AA9" s="7"/>
      <c r="AB9" s="7"/>
      <c r="AC9" s="57"/>
      <c r="AD9" s="7"/>
      <c r="AE9" s="7"/>
      <c r="AF9" s="57"/>
      <c r="AG9" s="57"/>
      <c r="AH9" s="57"/>
      <c r="AI9" s="57"/>
      <c r="AJ9" s="57"/>
      <c r="AK9" s="57"/>
      <c r="AL9" s="57"/>
      <c r="AM9" s="57"/>
      <c r="AN9" s="57"/>
      <c r="AO9" s="7"/>
    </row>
    <row r="10" spans="2:48">
      <c r="B10" s="84" t="s">
        <v>160</v>
      </c>
      <c r="C10" s="84" t="s">
        <v>168</v>
      </c>
      <c r="D10" s="7"/>
      <c r="E10" s="7"/>
      <c r="F10" s="7"/>
      <c r="G10" s="57">
        <f>'Eurostat-IEA'!Q44/Navigation!$B$2</f>
        <v>32.329523843843035</v>
      </c>
      <c r="H10" s="7"/>
      <c r="I10" s="7"/>
      <c r="J10" s="7">
        <v>20.062999999999999</v>
      </c>
      <c r="K10" s="7"/>
      <c r="L10" s="7">
        <v>441.387</v>
      </c>
      <c r="M10" s="7">
        <v>124.2</v>
      </c>
      <c r="N10" s="7">
        <v>53.501100000000001</v>
      </c>
      <c r="O10" s="7"/>
      <c r="P10" s="7">
        <v>1.911</v>
      </c>
      <c r="Q10" s="7"/>
      <c r="R10" s="7">
        <v>19.108000000000001</v>
      </c>
      <c r="S10" s="7">
        <v>506.35300000000001</v>
      </c>
      <c r="T10" s="7"/>
      <c r="U10" s="7"/>
      <c r="V10" s="7"/>
      <c r="W10" s="57">
        <f>'Eurostat-IEA'!U44/Navigation!$B$2</f>
        <v>16.340669200008296</v>
      </c>
      <c r="X10" s="7"/>
      <c r="Y10" s="7"/>
      <c r="Z10" s="7">
        <v>77.385999999999996</v>
      </c>
      <c r="AA10" s="7"/>
      <c r="AB10" s="7">
        <v>142.352</v>
      </c>
      <c r="AC10" s="57">
        <f>'Eurostat-IEA'!V44/Navigation!$B$2</f>
        <v>0</v>
      </c>
      <c r="AD10" s="7"/>
      <c r="AE10" s="7">
        <v>583.73900000000003</v>
      </c>
      <c r="AF10" s="57">
        <f>'Eurostat-IEA'!F$44/Navigation!$B$2</f>
        <v>0</v>
      </c>
      <c r="AG10" s="57">
        <f>'Eurostat-IEA'!G$44/Navigation!$B$2</f>
        <v>2.86615075953</v>
      </c>
      <c r="AH10" s="57">
        <f>'Eurostat-IEA'!H$44/Navigation!$B$2</f>
        <v>58.278398777109999</v>
      </c>
      <c r="AI10" s="57">
        <f>'Eurostat-IEA'!I$44/Navigation!$B$2</f>
        <v>1.3304409418640999</v>
      </c>
      <c r="AJ10" s="57">
        <f>'Eurostat-IEA'!J$44/Navigation!$B$2</f>
        <v>2.0105109089614439</v>
      </c>
      <c r="AK10" s="57">
        <f>'Eurostat-IEA'!K$44/Navigation!$B$2</f>
        <v>0.29122501592287653</v>
      </c>
      <c r="AL10" s="57">
        <f>'Eurostat-IEA'!L$44/Navigation!$B$2</f>
        <v>1.073613576441373</v>
      </c>
      <c r="AM10" s="57">
        <f>'Eurostat-IEA'!M$44/Navigation!$B$2</f>
        <v>3.82153434604</v>
      </c>
      <c r="AN10" s="57">
        <f>'Eurostat-IEA'!N$44/Navigation!$B$2</f>
        <v>1.1548829570858745</v>
      </c>
      <c r="AO10" s="7"/>
    </row>
    <row r="11" spans="2:48">
      <c r="B11" t="s">
        <v>158</v>
      </c>
      <c r="C11" s="94" t="s">
        <v>161</v>
      </c>
      <c r="D11" s="7">
        <v>0.874</v>
      </c>
      <c r="E11" s="7"/>
      <c r="F11" s="7"/>
      <c r="G11" s="57">
        <f>SUM(G12:G13)</f>
        <v>0</v>
      </c>
      <c r="H11" s="7"/>
      <c r="I11" s="7"/>
      <c r="J11" s="7"/>
      <c r="K11" s="7"/>
      <c r="L11" s="7"/>
      <c r="M11" s="7"/>
      <c r="N11" s="7">
        <v>2.2610000000000001</v>
      </c>
      <c r="O11" s="7"/>
      <c r="P11" s="7"/>
      <c r="Q11" s="7"/>
      <c r="R11" s="7"/>
      <c r="S11" s="7"/>
      <c r="T11" s="7"/>
      <c r="U11" s="7"/>
      <c r="V11" s="7"/>
      <c r="W11" s="57">
        <f>SUM(W12:W13)</f>
        <v>0</v>
      </c>
      <c r="X11" s="7"/>
      <c r="Y11" s="7"/>
      <c r="Z11" s="7"/>
      <c r="AA11" s="7"/>
      <c r="AB11" s="7"/>
      <c r="AC11" s="57">
        <f>SUM(AC12:AC13)</f>
        <v>0</v>
      </c>
      <c r="AD11" s="7"/>
      <c r="AE11" s="7"/>
      <c r="AF11" s="57">
        <f>SUM(AF12:AF13)</f>
        <v>0</v>
      </c>
      <c r="AG11" s="57">
        <f t="shared" ref="AG11:AN11" si="2">SUM(AG12:AG13)</f>
        <v>0</v>
      </c>
      <c r="AH11" s="57">
        <f t="shared" si="2"/>
        <v>0</v>
      </c>
      <c r="AI11" s="57">
        <f t="shared" si="2"/>
        <v>0</v>
      </c>
      <c r="AJ11" s="57">
        <f t="shared" si="2"/>
        <v>0</v>
      </c>
      <c r="AK11" s="57">
        <f>SUM(AK12:AK13)</f>
        <v>0</v>
      </c>
      <c r="AL11" s="57">
        <f t="shared" si="2"/>
        <v>0</v>
      </c>
      <c r="AM11" s="57">
        <f t="shared" si="2"/>
        <v>0</v>
      </c>
      <c r="AN11" s="57">
        <f t="shared" si="2"/>
        <v>0</v>
      </c>
      <c r="AO11" s="7"/>
    </row>
    <row r="12" spans="2:48">
      <c r="B12" s="84" t="s">
        <v>161</v>
      </c>
      <c r="C12" s="84" t="s">
        <v>169</v>
      </c>
      <c r="D12" s="7">
        <v>0.874</v>
      </c>
      <c r="E12" s="7"/>
      <c r="F12" s="7"/>
      <c r="G12" s="57">
        <f>'Eurostat-IEA'!Q46/Navigation!$B$2</f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57">
        <f>'Eurostat-IEA'!U46/Navigation!$B$2</f>
        <v>0</v>
      </c>
      <c r="X12" s="7"/>
      <c r="Y12" s="7"/>
      <c r="Z12" s="7"/>
      <c r="AA12" s="7"/>
      <c r="AB12" s="7"/>
      <c r="AC12" s="57">
        <f>'Eurostat-IEA'!V46/Navigation!$B$2</f>
        <v>0</v>
      </c>
      <c r="AD12" s="7"/>
      <c r="AE12" s="7"/>
      <c r="AF12" s="57">
        <f>'Eurostat-IEA'!F$46/Navigation!$B$2</f>
        <v>0</v>
      </c>
      <c r="AG12" s="57">
        <f>'Eurostat-IEA'!G$46/Navigation!$B$2</f>
        <v>0</v>
      </c>
      <c r="AH12" s="57">
        <f>'Eurostat-IEA'!H$46/Navigation!$B$2</f>
        <v>0</v>
      </c>
      <c r="AI12" s="57">
        <f>'Eurostat-IEA'!I$46/Navigation!$B$2</f>
        <v>0</v>
      </c>
      <c r="AJ12" s="57">
        <f>'Eurostat-IEA'!J$46/Navigation!$B$2</f>
        <v>0</v>
      </c>
      <c r="AK12" s="57">
        <f>'Eurostat-IEA'!K$46/Navigation!$B$2</f>
        <v>0</v>
      </c>
      <c r="AL12" s="57">
        <f>'Eurostat-IEA'!L$46/Navigation!$B$2</f>
        <v>0</v>
      </c>
      <c r="AM12" s="57">
        <f>'Eurostat-IEA'!M$46/Navigation!$B$2</f>
        <v>0</v>
      </c>
      <c r="AN12" s="57">
        <f>'Eurostat-IEA'!N$46/Navigation!$B$2</f>
        <v>0</v>
      </c>
      <c r="AO12" s="7"/>
    </row>
    <row r="13" spans="2:48">
      <c r="B13" s="84" t="s">
        <v>161</v>
      </c>
      <c r="C13" s="84" t="s">
        <v>170</v>
      </c>
      <c r="D13" s="7"/>
      <c r="E13" s="7"/>
      <c r="F13" s="7"/>
      <c r="G13" s="57">
        <f>'Eurostat-IEA'!Q47/Navigation!$B$2</f>
        <v>0</v>
      </c>
      <c r="H13" s="7"/>
      <c r="I13" s="7"/>
      <c r="J13" s="7"/>
      <c r="K13" s="7"/>
      <c r="L13" s="7"/>
      <c r="M13" s="7"/>
      <c r="N13" s="7">
        <v>2.2610000000000001</v>
      </c>
      <c r="O13" s="7"/>
      <c r="P13" s="7"/>
      <c r="Q13" s="7"/>
      <c r="R13" s="7"/>
      <c r="S13" s="7"/>
      <c r="T13" s="7"/>
      <c r="U13" s="7"/>
      <c r="V13" s="7"/>
      <c r="W13" s="57">
        <f>'Eurostat-IEA'!U47/Navigation!$B$2</f>
        <v>0</v>
      </c>
      <c r="X13" s="7"/>
      <c r="Y13" s="7"/>
      <c r="Z13" s="7"/>
      <c r="AA13" s="7"/>
      <c r="AB13" s="7"/>
      <c r="AC13" s="57">
        <f>'Eurostat-IEA'!V47/Navigation!$B$2</f>
        <v>0</v>
      </c>
      <c r="AD13" s="7"/>
      <c r="AE13" s="7"/>
      <c r="AF13" s="57">
        <f>'Eurostat-IEA'!F$47/Navigation!$B$2</f>
        <v>0</v>
      </c>
      <c r="AG13" s="57">
        <f>'Eurostat-IEA'!G$47/Navigation!$B$2</f>
        <v>0</v>
      </c>
      <c r="AH13" s="57">
        <f>'Eurostat-IEA'!H$47/Navigation!$B$2</f>
        <v>0</v>
      </c>
      <c r="AI13" s="57">
        <f>'Eurostat-IEA'!I$47/Navigation!$B$2</f>
        <v>0</v>
      </c>
      <c r="AJ13" s="57">
        <f>'Eurostat-IEA'!J$47/Navigation!$B$2</f>
        <v>0</v>
      </c>
      <c r="AK13" s="57">
        <f>'Eurostat-IEA'!K$47/Navigation!$B$2</f>
        <v>0</v>
      </c>
      <c r="AL13" s="57">
        <f>'Eurostat-IEA'!L$47/Navigation!$B$2</f>
        <v>0</v>
      </c>
      <c r="AM13" s="57">
        <f>'Eurostat-IEA'!M$47/Navigation!$B$2</f>
        <v>0</v>
      </c>
      <c r="AN13" s="57">
        <f>'Eurostat-IEA'!N$47/Navigation!$B$2</f>
        <v>0</v>
      </c>
      <c r="AO13" s="7"/>
    </row>
    <row r="14" spans="2:48">
      <c r="B14" t="s">
        <v>162</v>
      </c>
      <c r="C14" s="94" t="s">
        <v>52</v>
      </c>
      <c r="D14" s="7">
        <v>2375</v>
      </c>
      <c r="E14" s="7">
        <v>9466.82</v>
      </c>
      <c r="F14" s="7">
        <v>6054.81</v>
      </c>
      <c r="G14" s="57">
        <f>G4*$L14/$L4</f>
        <v>461.43001723250552</v>
      </c>
      <c r="H14" s="7">
        <v>43</v>
      </c>
      <c r="I14" s="7">
        <v>63004.800000000003</v>
      </c>
      <c r="J14" s="7">
        <v>2410.8000000000002</v>
      </c>
      <c r="K14" s="7">
        <v>9.0255100000000006</v>
      </c>
      <c r="L14" s="7">
        <v>6299.79</v>
      </c>
      <c r="M14" s="7">
        <v>27344.5</v>
      </c>
      <c r="N14" s="7">
        <v>4581.82</v>
      </c>
      <c r="O14" s="7">
        <v>50144.2</v>
      </c>
      <c r="P14" s="7">
        <v>1194.0999999999999</v>
      </c>
      <c r="Q14" s="7">
        <v>2393</v>
      </c>
      <c r="R14" s="7">
        <v>349.43400000000003</v>
      </c>
      <c r="S14" s="7">
        <v>47397.8</v>
      </c>
      <c r="T14" s="7">
        <v>3</v>
      </c>
      <c r="U14" s="7">
        <v>359</v>
      </c>
      <c r="V14" s="7">
        <v>33.971299999999999</v>
      </c>
      <c r="W14" s="57">
        <f>W4*$L14/$L4</f>
        <v>233.22568272178444</v>
      </c>
      <c r="X14" s="7">
        <v>40286</v>
      </c>
      <c r="Y14" s="7">
        <v>197.292</v>
      </c>
      <c r="Z14" s="7">
        <v>5397.03</v>
      </c>
      <c r="AA14" s="7">
        <v>14318.2</v>
      </c>
      <c r="AB14" s="7">
        <v>12441</v>
      </c>
      <c r="AC14" s="57">
        <f>AC4*$D14/$D4</f>
        <v>536.65139806212517</v>
      </c>
      <c r="AD14" s="7">
        <v>1189</v>
      </c>
      <c r="AE14" s="7">
        <v>32514.3</v>
      </c>
      <c r="AF14" s="57">
        <f>AF4*$I14/$I4</f>
        <v>2223.1566081738397</v>
      </c>
      <c r="AG14" s="57">
        <f>AG4*$N14/$N4</f>
        <v>276.35827030087381</v>
      </c>
      <c r="AH14" s="57">
        <f>AH4*$N14/$N4</f>
        <v>20377.095010370474</v>
      </c>
      <c r="AI14" s="57">
        <f>AI4*$L14/$L4</f>
        <v>75.531370851882542</v>
      </c>
      <c r="AJ14" s="57">
        <f>AJ4*$P14/$P4</f>
        <v>413.47583698467434</v>
      </c>
      <c r="AK14" s="57">
        <f>AK4*$L14/$L4</f>
        <v>16.533334165285382</v>
      </c>
      <c r="AL14" s="57">
        <f>AL4*$P14/$P4</f>
        <v>220.7962514098048</v>
      </c>
      <c r="AM14" s="57">
        <f>AM4*$P14/$P4</f>
        <v>785.92565961793093</v>
      </c>
      <c r="AN14" s="57">
        <f>AN4*$P14/$P4</f>
        <v>237.50987630655777</v>
      </c>
      <c r="AO14" s="7"/>
    </row>
    <row r="15" spans="2:48">
      <c r="B15" t="s">
        <v>162</v>
      </c>
      <c r="C15" s="84" t="s">
        <v>163</v>
      </c>
      <c r="D15" s="7"/>
      <c r="E15" s="7">
        <v>396.81700000000001</v>
      </c>
      <c r="F15" s="7">
        <v>6.8105700000000002</v>
      </c>
      <c r="G15" s="7"/>
      <c r="H15" s="7"/>
      <c r="I15" s="7">
        <v>726.80600000000004</v>
      </c>
      <c r="J15" s="7">
        <v>2410.8000000000002</v>
      </c>
      <c r="K15" s="7">
        <v>9.0255100000000006</v>
      </c>
      <c r="L15" s="7">
        <v>6299.79</v>
      </c>
      <c r="M15" s="7">
        <v>27344.5</v>
      </c>
      <c r="N15" s="7">
        <v>4505.82</v>
      </c>
      <c r="O15" s="7">
        <v>40670.199999999997</v>
      </c>
      <c r="P15" s="7">
        <v>254.1</v>
      </c>
      <c r="Q15" s="7"/>
      <c r="R15" s="7">
        <v>349.43400000000003</v>
      </c>
      <c r="S15" s="7">
        <v>47289.8</v>
      </c>
      <c r="T15" s="7"/>
      <c r="U15" s="7"/>
      <c r="V15" s="7">
        <v>33.971299999999999</v>
      </c>
      <c r="W15" s="7"/>
      <c r="X15" s="7"/>
      <c r="Y15" s="7">
        <v>67.292199999999994</v>
      </c>
      <c r="Z15" s="7">
        <v>5397.03</v>
      </c>
      <c r="AA15" s="7">
        <v>1.1531</v>
      </c>
      <c r="AB15" s="7">
        <v>12441</v>
      </c>
      <c r="AC15" s="7"/>
      <c r="AD15" s="7"/>
      <c r="AE15" s="7">
        <v>32377.4</v>
      </c>
      <c r="AF15" s="57"/>
      <c r="AG15" s="57"/>
      <c r="AH15" s="57"/>
      <c r="AI15" s="57"/>
      <c r="AJ15" s="57"/>
      <c r="AK15" s="57"/>
      <c r="AL15" s="57"/>
      <c r="AM15" s="57"/>
      <c r="AN15" s="57"/>
      <c r="AO15" s="7"/>
    </row>
    <row r="16" spans="2:48">
      <c r="B16" t="s">
        <v>162</v>
      </c>
      <c r="C16" s="84" t="s">
        <v>164</v>
      </c>
      <c r="D16" s="7">
        <v>2375</v>
      </c>
      <c r="E16" s="7">
        <v>9070</v>
      </c>
      <c r="F16" s="7">
        <v>6048</v>
      </c>
      <c r="G16" s="7"/>
      <c r="H16" s="7">
        <v>43</v>
      </c>
      <c r="I16" s="7">
        <v>62278</v>
      </c>
      <c r="J16" s="7"/>
      <c r="K16" s="7"/>
      <c r="L16" s="7"/>
      <c r="M16" s="7"/>
      <c r="N16" s="7">
        <v>76</v>
      </c>
      <c r="O16" s="7">
        <v>9474</v>
      </c>
      <c r="P16" s="7">
        <v>940</v>
      </c>
      <c r="Q16" s="7">
        <v>2393</v>
      </c>
      <c r="R16" s="7"/>
      <c r="S16" s="7">
        <v>108</v>
      </c>
      <c r="T16" s="7">
        <v>3</v>
      </c>
      <c r="U16" s="7">
        <v>359</v>
      </c>
      <c r="V16" s="7"/>
      <c r="W16" s="7"/>
      <c r="X16" s="7">
        <v>40286</v>
      </c>
      <c r="Y16" s="7">
        <v>130</v>
      </c>
      <c r="Z16" s="7"/>
      <c r="AA16" s="7">
        <v>14317</v>
      </c>
      <c r="AB16" s="7"/>
      <c r="AC16" s="7"/>
      <c r="AD16" s="7">
        <v>1189</v>
      </c>
      <c r="AE16" s="7">
        <v>136.845</v>
      </c>
      <c r="AF16" s="57"/>
      <c r="AG16" s="57"/>
      <c r="AH16" s="57"/>
      <c r="AI16" s="57"/>
      <c r="AJ16" s="57"/>
      <c r="AK16" s="57"/>
      <c r="AL16" s="57"/>
      <c r="AM16" s="57"/>
      <c r="AN16" s="57"/>
      <c r="AO16" s="7"/>
    </row>
    <row r="18" spans="1:49">
      <c r="A18" t="s">
        <v>171</v>
      </c>
    </row>
    <row r="19" spans="1:49">
      <c r="C19" s="10" t="s">
        <v>198</v>
      </c>
    </row>
    <row r="20" spans="1:49" ht="14.65" thickBot="1">
      <c r="A20" s="14" t="s">
        <v>54</v>
      </c>
      <c r="B20" s="14" t="s">
        <v>60</v>
      </c>
      <c r="C20" s="14" t="s">
        <v>61</v>
      </c>
      <c r="D20" s="15" t="str">
        <f>D$2</f>
        <v>AT</v>
      </c>
      <c r="E20" s="15" t="str">
        <f t="shared" ref="E20:AN20" si="3">E$2</f>
        <v>BE</v>
      </c>
      <c r="F20" s="15" t="str">
        <f t="shared" si="3"/>
        <v>BG</v>
      </c>
      <c r="G20" s="15" t="str">
        <f t="shared" si="3"/>
        <v>CY</v>
      </c>
      <c r="H20" s="15" t="str">
        <f t="shared" si="3"/>
        <v>CZ</v>
      </c>
      <c r="I20" s="15" t="str">
        <f t="shared" si="3"/>
        <v>DE</v>
      </c>
      <c r="J20" s="15" t="str">
        <f t="shared" si="3"/>
        <v>DK</v>
      </c>
      <c r="K20" s="15" t="str">
        <f t="shared" si="3"/>
        <v>EE</v>
      </c>
      <c r="L20" s="15" t="str">
        <f t="shared" si="3"/>
        <v>EL</v>
      </c>
      <c r="M20" s="15" t="str">
        <f t="shared" si="3"/>
        <v>ES</v>
      </c>
      <c r="N20" s="15" t="str">
        <f t="shared" si="3"/>
        <v>FI</v>
      </c>
      <c r="O20" s="15" t="str">
        <f t="shared" si="3"/>
        <v>FR</v>
      </c>
      <c r="P20" s="15" t="str">
        <f t="shared" si="3"/>
        <v>HR</v>
      </c>
      <c r="Q20" s="15" t="str">
        <f t="shared" si="3"/>
        <v>HU</v>
      </c>
      <c r="R20" s="15" t="str">
        <f t="shared" si="3"/>
        <v>IE</v>
      </c>
      <c r="S20" s="15" t="str">
        <f t="shared" si="3"/>
        <v>IT</v>
      </c>
      <c r="T20" s="15" t="str">
        <f t="shared" si="3"/>
        <v>LT</v>
      </c>
      <c r="U20" s="15" t="str">
        <f t="shared" si="3"/>
        <v>LU</v>
      </c>
      <c r="V20" s="15" t="str">
        <f t="shared" si="3"/>
        <v>LV</v>
      </c>
      <c r="W20" s="15" t="str">
        <f t="shared" si="3"/>
        <v>MT</v>
      </c>
      <c r="X20" s="15" t="str">
        <f t="shared" si="3"/>
        <v>NL</v>
      </c>
      <c r="Y20" s="15" t="str">
        <f t="shared" si="3"/>
        <v>PL</v>
      </c>
      <c r="Z20" s="15" t="str">
        <f t="shared" si="3"/>
        <v>PT</v>
      </c>
      <c r="AA20" s="15" t="str">
        <f t="shared" si="3"/>
        <v>RO</v>
      </c>
      <c r="AB20" s="15" t="str">
        <f t="shared" si="3"/>
        <v>SE</v>
      </c>
      <c r="AC20" s="15" t="str">
        <f t="shared" si="3"/>
        <v>SI</v>
      </c>
      <c r="AD20" s="15" t="str">
        <f t="shared" si="3"/>
        <v>SK</v>
      </c>
      <c r="AE20" s="15" t="str">
        <f t="shared" si="3"/>
        <v>UK</v>
      </c>
      <c r="AF20" s="15" t="str">
        <f t="shared" si="3"/>
        <v>CH</v>
      </c>
      <c r="AG20" s="15" t="str">
        <f t="shared" si="3"/>
        <v>IS</v>
      </c>
      <c r="AH20" s="15" t="str">
        <f t="shared" si="3"/>
        <v>NO</v>
      </c>
      <c r="AI20" s="15" t="str">
        <f t="shared" si="3"/>
        <v>AL</v>
      </c>
      <c r="AJ20" s="15" t="str">
        <f t="shared" si="3"/>
        <v>BA</v>
      </c>
      <c r="AK20" s="15" t="str">
        <f t="shared" si="3"/>
        <v>ME</v>
      </c>
      <c r="AL20" s="15" t="str">
        <f t="shared" si="3"/>
        <v>MK</v>
      </c>
      <c r="AM20" s="15" t="str">
        <f t="shared" si="3"/>
        <v>RS</v>
      </c>
      <c r="AN20" s="15" t="str">
        <f t="shared" si="3"/>
        <v>KS</v>
      </c>
    </row>
    <row r="21" spans="1:49">
      <c r="A21" t="s">
        <v>200</v>
      </c>
      <c r="B21" t="s">
        <v>136</v>
      </c>
      <c r="C21" t="s">
        <v>199</v>
      </c>
      <c r="D21" s="3">
        <f>D6/D$14*$B$2*1000</f>
        <v>0</v>
      </c>
      <c r="E21" s="3">
        <f>E6/E$14*$B$2*1000</f>
        <v>0</v>
      </c>
      <c r="F21" s="3">
        <f t="shared" ref="F21:AD21" si="4">F6/F$14*$B$2*1000</f>
        <v>0</v>
      </c>
      <c r="G21" s="53">
        <f>IFERROR(G6/G$14*$B$2*1000,"")</f>
        <v>0</v>
      </c>
      <c r="H21" s="3">
        <f t="shared" si="4"/>
        <v>0</v>
      </c>
      <c r="I21" s="3">
        <f>I6/I$14*$B$2*1000</f>
        <v>0</v>
      </c>
      <c r="J21" s="3">
        <f t="shared" si="4"/>
        <v>0</v>
      </c>
      <c r="K21" s="3">
        <f t="shared" si="4"/>
        <v>0</v>
      </c>
      <c r="L21" s="3">
        <f t="shared" si="4"/>
        <v>0</v>
      </c>
      <c r="M21" s="3">
        <f t="shared" si="4"/>
        <v>0</v>
      </c>
      <c r="N21" s="3">
        <f t="shared" si="4"/>
        <v>0.44989582139847589</v>
      </c>
      <c r="O21" s="3">
        <f t="shared" si="4"/>
        <v>0.20620559019786586</v>
      </c>
      <c r="P21" s="3">
        <f t="shared" si="4"/>
        <v>0</v>
      </c>
      <c r="Q21" s="3">
        <f t="shared" si="4"/>
        <v>0</v>
      </c>
      <c r="R21" s="3">
        <f t="shared" si="4"/>
        <v>0</v>
      </c>
      <c r="S21" s="3">
        <f t="shared" si="4"/>
        <v>0</v>
      </c>
      <c r="T21" s="3">
        <f t="shared" si="4"/>
        <v>0</v>
      </c>
      <c r="U21" s="3">
        <f t="shared" si="4"/>
        <v>0</v>
      </c>
      <c r="V21" s="3">
        <f t="shared" si="4"/>
        <v>0</v>
      </c>
      <c r="W21" s="53">
        <f>IFERROR(W6/W$14*$B$2*1000,"")</f>
        <v>0</v>
      </c>
      <c r="X21" s="3">
        <f t="shared" si="4"/>
        <v>0</v>
      </c>
      <c r="Y21" s="3">
        <f t="shared" si="4"/>
        <v>0</v>
      </c>
      <c r="Z21" s="3">
        <f t="shared" si="4"/>
        <v>0</v>
      </c>
      <c r="AA21" s="3">
        <f t="shared" si="4"/>
        <v>0</v>
      </c>
      <c r="AB21" s="3">
        <f t="shared" si="4"/>
        <v>0</v>
      </c>
      <c r="AC21" s="53">
        <f>IFERROR(AC6/AC$14*$B$2*1000,"")</f>
        <v>0</v>
      </c>
      <c r="AD21" s="3">
        <f t="shared" si="4"/>
        <v>0</v>
      </c>
      <c r="AE21" s="3">
        <f>AE6/AE$14*$B$2*1000</f>
        <v>0</v>
      </c>
      <c r="AF21" s="53">
        <f t="shared" ref="AF21:AN21" si="5">IFERROR(AF6/AF$14*$B$2*1000,"")</f>
        <v>1.9791678120302452E-2</v>
      </c>
      <c r="AG21" s="53">
        <f t="shared" si="5"/>
        <v>0</v>
      </c>
      <c r="AH21" s="53">
        <f t="shared" si="5"/>
        <v>8.4015901144334604E-2</v>
      </c>
      <c r="AI21" s="53">
        <f t="shared" si="5"/>
        <v>0</v>
      </c>
      <c r="AJ21" s="53">
        <f t="shared" si="5"/>
        <v>0</v>
      </c>
      <c r="AK21" s="53">
        <f t="shared" si="5"/>
        <v>0</v>
      </c>
      <c r="AL21" s="53">
        <f t="shared" si="5"/>
        <v>0</v>
      </c>
      <c r="AM21" s="53">
        <f t="shared" si="5"/>
        <v>0</v>
      </c>
      <c r="AN21" s="53">
        <f t="shared" si="5"/>
        <v>0</v>
      </c>
      <c r="AO21" s="8"/>
      <c r="AP21" s="12" t="s">
        <v>374</v>
      </c>
      <c r="AQ21" s="12"/>
      <c r="AR21" s="13"/>
      <c r="AS21" s="13"/>
      <c r="AT21" s="13"/>
      <c r="AU21" s="13"/>
      <c r="AV21" s="13"/>
      <c r="AW21" s="13"/>
    </row>
    <row r="22" spans="1:49" ht="14.65" thickBot="1">
      <c r="B22" t="s">
        <v>96</v>
      </c>
      <c r="D22" s="3">
        <f t="shared" ref="D22:AE22" si="6">D7/D$14*$B$2*1000</f>
        <v>0.18189222063157584</v>
      </c>
      <c r="E22" s="3">
        <f>E7/E$14*$B$2*1000</f>
        <v>0.66599115479114346</v>
      </c>
      <c r="F22" s="3">
        <f t="shared" si="6"/>
        <v>0.20813647331625248</v>
      </c>
      <c r="G22" s="53">
        <f>IFERROR(G7/G$14*$B$2*1000,"")</f>
        <v>1.8325370502825968</v>
      </c>
      <c r="H22" s="3">
        <f>H7/H$14*$B$2*1000</f>
        <v>3.9628548837208628</v>
      </c>
      <c r="I22" s="3">
        <f t="shared" si="6"/>
        <v>0.17309171948803603</v>
      </c>
      <c r="J22" s="3">
        <f t="shared" si="6"/>
        <v>2.5975596316574965</v>
      </c>
      <c r="K22" s="3">
        <f t="shared" si="6"/>
        <v>37.759694005102666</v>
      </c>
      <c r="L22" s="3">
        <f t="shared" si="6"/>
        <v>1.8325370502825973</v>
      </c>
      <c r="M22" s="3">
        <f t="shared" si="6"/>
        <v>1.4176891104243756</v>
      </c>
      <c r="N22" s="3">
        <f t="shared" si="6"/>
        <v>0.71591609919201193</v>
      </c>
      <c r="O22" s="3">
        <f>O7/O$14*$B$2*1000</f>
        <v>5.0973068047749426E-2</v>
      </c>
      <c r="P22" s="3">
        <f t="shared" si="6"/>
        <v>1.2486418356921321</v>
      </c>
      <c r="Q22" s="3">
        <f t="shared" si="6"/>
        <v>1.7793462599247498E-2</v>
      </c>
      <c r="R22" s="3">
        <f t="shared" si="6"/>
        <v>0.12185350023180133</v>
      </c>
      <c r="S22" s="3">
        <f t="shared" si="6"/>
        <v>0.54915257341057089</v>
      </c>
      <c r="T22" s="3">
        <f t="shared" si="6"/>
        <v>85.19970527999854</v>
      </c>
      <c r="U22" s="3">
        <f t="shared" si="6"/>
        <v>1.177901949860704</v>
      </c>
      <c r="V22" s="3">
        <f t="shared" si="6"/>
        <v>8.7774868774522883</v>
      </c>
      <c r="W22" s="53">
        <f>IFERROR(W7/W$14*$B$2*1000,"")</f>
        <v>1.8325370502825968</v>
      </c>
      <c r="X22" s="3">
        <f t="shared" si="6"/>
        <v>0.16390314948120657</v>
      </c>
      <c r="Y22" s="3">
        <f t="shared" si="6"/>
        <v>0.42442673803295916</v>
      </c>
      <c r="Z22" s="3">
        <f t="shared" si="6"/>
        <v>0.34730154651724526</v>
      </c>
      <c r="AA22" s="3">
        <f t="shared" si="6"/>
        <v>0.17256346132893505</v>
      </c>
      <c r="AB22" s="3">
        <f t="shared" si="6"/>
        <v>0.15066220496744379</v>
      </c>
      <c r="AC22" s="53">
        <f>IFERROR(AC7/AC$14*$B$2*1000,"")</f>
        <v>0.19729964463157557</v>
      </c>
      <c r="AD22" s="3">
        <f t="shared" si="6"/>
        <v>0.56692582001681124</v>
      </c>
      <c r="AE22" s="3">
        <f t="shared" si="6"/>
        <v>1.014088870927544</v>
      </c>
      <c r="AF22" s="53">
        <f t="shared" ref="AF22:AN22" si="7">IFERROR(AF7/AF$14*$B$2*1000,"")</f>
        <v>0.15330004136773362</v>
      </c>
      <c r="AG22" s="53">
        <f t="shared" si="7"/>
        <v>1.2411425199129114</v>
      </c>
      <c r="AH22" s="53">
        <f t="shared" si="7"/>
        <v>1.4716032871583891</v>
      </c>
      <c r="AI22" s="53">
        <f t="shared" si="7"/>
        <v>4.0284863787620635</v>
      </c>
      <c r="AJ22" s="53">
        <f t="shared" si="7"/>
        <v>1.1120644672994713</v>
      </c>
      <c r="AK22" s="53">
        <f t="shared" si="7"/>
        <v>4.0284863787620635</v>
      </c>
      <c r="AL22" s="53">
        <f t="shared" si="7"/>
        <v>1.1120644672994715</v>
      </c>
      <c r="AM22" s="53">
        <f t="shared" si="7"/>
        <v>1.1120644672994713</v>
      </c>
      <c r="AN22" s="53">
        <f t="shared" si="7"/>
        <v>1.1120644672994713</v>
      </c>
      <c r="AP22" s="14" t="s">
        <v>81</v>
      </c>
      <c r="AQ22" s="14" t="s">
        <v>82</v>
      </c>
      <c r="AR22" s="14" t="s">
        <v>83</v>
      </c>
      <c r="AS22" s="14" t="s">
        <v>84</v>
      </c>
      <c r="AT22" s="14" t="s">
        <v>85</v>
      </c>
      <c r="AU22" s="14" t="s">
        <v>86</v>
      </c>
      <c r="AV22" s="14" t="s">
        <v>87</v>
      </c>
      <c r="AW22" s="14" t="s">
        <v>88</v>
      </c>
    </row>
    <row r="23" spans="1:49">
      <c r="B23" t="s">
        <v>175</v>
      </c>
      <c r="D23" s="3">
        <f>IFERROR((D8+D10)/D$14*$B$2*1000,"")</f>
        <v>0</v>
      </c>
      <c r="E23" s="3">
        <f>IFERROR((E8+E10)/E$14*$B$2*1000,"")</f>
        <v>3.1794103194102655E-2</v>
      </c>
      <c r="F23" s="3">
        <f>IFERROR((F8+F10)/F$14*$B$2*1000,"")</f>
        <v>0</v>
      </c>
      <c r="G23" s="53">
        <f>IFERROR((G8+G10)/G$14*$B$2*1000,"")</f>
        <v>2.9334296724176023</v>
      </c>
      <c r="H23" s="3">
        <f t="shared" ref="H23:AN23" si="8">IFERROR((H8+H10)/H$14*$B$2*1000,"")</f>
        <v>0</v>
      </c>
      <c r="I23" s="3">
        <f t="shared" si="8"/>
        <v>0</v>
      </c>
      <c r="J23" s="3">
        <f t="shared" si="8"/>
        <v>0.34843109507216924</v>
      </c>
      <c r="K23" s="3">
        <f t="shared" si="8"/>
        <v>0</v>
      </c>
      <c r="L23" s="3">
        <f t="shared" si="8"/>
        <v>2.9334296724176023</v>
      </c>
      <c r="M23" s="3">
        <f t="shared" si="8"/>
        <v>0.19016641737826298</v>
      </c>
      <c r="N23" s="3">
        <f t="shared" si="8"/>
        <v>0.48888521478363661</v>
      </c>
      <c r="O23" s="3">
        <f t="shared" si="8"/>
        <v>0</v>
      </c>
      <c r="P23" s="3">
        <f t="shared" si="8"/>
        <v>6.7004227451636075E-2</v>
      </c>
      <c r="Q23" s="3">
        <f t="shared" si="8"/>
        <v>0</v>
      </c>
      <c r="R23" s="3">
        <f t="shared" si="8"/>
        <v>2.289455931592193</v>
      </c>
      <c r="S23" s="3">
        <f t="shared" si="8"/>
        <v>0.44727787796057278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53">
        <f t="shared" si="8"/>
        <v>2.9334296724176023</v>
      </c>
      <c r="X23" s="3">
        <f t="shared" si="8"/>
        <v>0</v>
      </c>
      <c r="Y23" s="3">
        <f t="shared" si="8"/>
        <v>0</v>
      </c>
      <c r="Z23" s="3">
        <f t="shared" si="8"/>
        <v>0.60032963463237099</v>
      </c>
      <c r="AA23" s="3">
        <f t="shared" si="8"/>
        <v>0</v>
      </c>
      <c r="AB23" s="3">
        <f t="shared" si="8"/>
        <v>0.47906064914395141</v>
      </c>
      <c r="AC23" s="53">
        <f t="shared" si="8"/>
        <v>0</v>
      </c>
      <c r="AD23" s="3">
        <f t="shared" si="8"/>
        <v>0</v>
      </c>
      <c r="AE23" s="3">
        <f t="shared" si="8"/>
        <v>0.75166878733356046</v>
      </c>
      <c r="AF23" s="53">
        <f t="shared" si="8"/>
        <v>0</v>
      </c>
      <c r="AG23" s="53">
        <f t="shared" si="8"/>
        <v>0.43421895740393401</v>
      </c>
      <c r="AH23" s="53">
        <f t="shared" si="8"/>
        <v>0.11974228901412176</v>
      </c>
      <c r="AI23" s="53">
        <f t="shared" si="8"/>
        <v>0.73748034393813533</v>
      </c>
      <c r="AJ23" s="53">
        <f t="shared" si="8"/>
        <v>0.20358159584429678</v>
      </c>
      <c r="AK23" s="53">
        <f t="shared" si="8"/>
        <v>0.73748034393813533</v>
      </c>
      <c r="AL23" s="53">
        <f t="shared" si="8"/>
        <v>0.20358159584429686</v>
      </c>
      <c r="AM23" s="53">
        <f t="shared" si="8"/>
        <v>0.2035815958442968</v>
      </c>
      <c r="AN23" s="53">
        <f t="shared" si="8"/>
        <v>0.2035815958442968</v>
      </c>
      <c r="AP23" t="s">
        <v>80</v>
      </c>
      <c r="AQ23" t="str">
        <f>C21</f>
        <v>TNav</v>
      </c>
      <c r="AR23" t="s">
        <v>201</v>
      </c>
      <c r="AS23" t="s">
        <v>194</v>
      </c>
    </row>
    <row r="26" spans="1:49">
      <c r="C26" s="10" t="s">
        <v>103</v>
      </c>
    </row>
    <row r="27" spans="1:49" ht="14.65" thickBot="1">
      <c r="C27" s="14" t="s">
        <v>82</v>
      </c>
      <c r="D27" s="15" t="str">
        <f>D$2</f>
        <v>AT</v>
      </c>
      <c r="E27" s="15" t="str">
        <f t="shared" ref="E27:AE27" si="9">E$2</f>
        <v>BE</v>
      </c>
      <c r="F27" s="15" t="str">
        <f t="shared" si="9"/>
        <v>BG</v>
      </c>
      <c r="G27" s="15" t="str">
        <f t="shared" si="9"/>
        <v>CY</v>
      </c>
      <c r="H27" s="15" t="str">
        <f t="shared" si="9"/>
        <v>CZ</v>
      </c>
      <c r="I27" s="15" t="str">
        <f t="shared" si="9"/>
        <v>DE</v>
      </c>
      <c r="J27" s="15" t="str">
        <f t="shared" si="9"/>
        <v>DK</v>
      </c>
      <c r="K27" s="15" t="str">
        <f t="shared" si="9"/>
        <v>EE</v>
      </c>
      <c r="L27" s="15" t="str">
        <f t="shared" si="9"/>
        <v>EL</v>
      </c>
      <c r="M27" s="15" t="str">
        <f t="shared" si="9"/>
        <v>ES</v>
      </c>
      <c r="N27" s="15" t="str">
        <f t="shared" si="9"/>
        <v>FI</v>
      </c>
      <c r="O27" s="15" t="str">
        <f t="shared" si="9"/>
        <v>FR</v>
      </c>
      <c r="P27" s="15" t="str">
        <f t="shared" si="9"/>
        <v>HR</v>
      </c>
      <c r="Q27" s="15" t="str">
        <f t="shared" si="9"/>
        <v>HU</v>
      </c>
      <c r="R27" s="15" t="str">
        <f t="shared" si="9"/>
        <v>IE</v>
      </c>
      <c r="S27" s="15" t="str">
        <f t="shared" si="9"/>
        <v>IT</v>
      </c>
      <c r="T27" s="15" t="str">
        <f t="shared" si="9"/>
        <v>LT</v>
      </c>
      <c r="U27" s="15" t="str">
        <f t="shared" si="9"/>
        <v>LU</v>
      </c>
      <c r="V27" s="15" t="str">
        <f t="shared" si="9"/>
        <v>LV</v>
      </c>
      <c r="W27" s="15" t="str">
        <f t="shared" si="9"/>
        <v>MT</v>
      </c>
      <c r="X27" s="15" t="str">
        <f t="shared" si="9"/>
        <v>NL</v>
      </c>
      <c r="Y27" s="15" t="str">
        <f t="shared" si="9"/>
        <v>PL</v>
      </c>
      <c r="Z27" s="15" t="str">
        <f t="shared" si="9"/>
        <v>PT</v>
      </c>
      <c r="AA27" s="15" t="str">
        <f t="shared" si="9"/>
        <v>RO</v>
      </c>
      <c r="AB27" s="15" t="str">
        <f t="shared" si="9"/>
        <v>SE</v>
      </c>
      <c r="AC27" s="15" t="str">
        <f t="shared" si="9"/>
        <v>SI</v>
      </c>
      <c r="AD27" s="15" t="str">
        <f t="shared" si="9"/>
        <v>SK</v>
      </c>
      <c r="AE27" s="15" t="str">
        <f t="shared" si="9"/>
        <v>UK</v>
      </c>
      <c r="AF27" s="15" t="s">
        <v>4</v>
      </c>
      <c r="AG27" s="15" t="s">
        <v>16</v>
      </c>
      <c r="AH27" s="15" t="s">
        <v>24</v>
      </c>
      <c r="AI27" s="15" t="s">
        <v>127</v>
      </c>
      <c r="AJ27" s="15" t="s">
        <v>128</v>
      </c>
      <c r="AK27" s="15" t="s">
        <v>129</v>
      </c>
      <c r="AL27" s="15" t="s">
        <v>21</v>
      </c>
      <c r="AM27" s="15" t="s">
        <v>130</v>
      </c>
      <c r="AN27" s="15" t="s">
        <v>131</v>
      </c>
    </row>
    <row r="28" spans="1:49">
      <c r="C28" t="str">
        <f>C21</f>
        <v>TNav</v>
      </c>
      <c r="D28" s="3">
        <f>D14/10^3</f>
        <v>2.375</v>
      </c>
      <c r="E28" s="3">
        <f t="shared" ref="E28:AN28" si="10">E14/10^3</f>
        <v>9.4668200000000002</v>
      </c>
      <c r="F28" s="3">
        <f t="shared" si="10"/>
        <v>6.0548100000000007</v>
      </c>
      <c r="G28" s="53">
        <f t="shared" si="10"/>
        <v>0.46143001723250554</v>
      </c>
      <c r="H28" s="3">
        <f t="shared" si="10"/>
        <v>4.2999999999999997E-2</v>
      </c>
      <c r="I28" s="3">
        <f t="shared" si="10"/>
        <v>63.004800000000003</v>
      </c>
      <c r="J28" s="3">
        <f t="shared" si="10"/>
        <v>2.4108000000000001</v>
      </c>
      <c r="K28" s="3">
        <f t="shared" si="10"/>
        <v>9.0255100000000005E-3</v>
      </c>
      <c r="L28" s="3">
        <f t="shared" si="10"/>
        <v>6.2997899999999998</v>
      </c>
      <c r="M28" s="3">
        <f t="shared" si="10"/>
        <v>27.3445</v>
      </c>
      <c r="N28" s="3">
        <f t="shared" si="10"/>
        <v>4.5818199999999996</v>
      </c>
      <c r="O28" s="3">
        <f t="shared" si="10"/>
        <v>50.144199999999998</v>
      </c>
      <c r="P28" s="3">
        <f t="shared" si="10"/>
        <v>1.1940999999999999</v>
      </c>
      <c r="Q28" s="3">
        <f t="shared" si="10"/>
        <v>2.3929999999999998</v>
      </c>
      <c r="R28" s="3">
        <f t="shared" si="10"/>
        <v>0.34943400000000002</v>
      </c>
      <c r="S28" s="3">
        <f t="shared" si="10"/>
        <v>47.397800000000004</v>
      </c>
      <c r="T28" s="3">
        <f t="shared" si="10"/>
        <v>3.0000000000000001E-3</v>
      </c>
      <c r="U28" s="3">
        <f t="shared" si="10"/>
        <v>0.35899999999999999</v>
      </c>
      <c r="V28" s="3">
        <f t="shared" si="10"/>
        <v>3.3971299999999996E-2</v>
      </c>
      <c r="W28" s="53">
        <f t="shared" si="10"/>
        <v>0.23322568272178443</v>
      </c>
      <c r="X28" s="3">
        <f t="shared" si="10"/>
        <v>40.286000000000001</v>
      </c>
      <c r="Y28" s="3">
        <f t="shared" si="10"/>
        <v>0.197292</v>
      </c>
      <c r="Z28" s="3">
        <f t="shared" si="10"/>
        <v>5.39703</v>
      </c>
      <c r="AA28" s="3">
        <f t="shared" si="10"/>
        <v>14.318200000000001</v>
      </c>
      <c r="AB28" s="3">
        <f t="shared" si="10"/>
        <v>12.441000000000001</v>
      </c>
      <c r="AC28" s="53">
        <f t="shared" si="10"/>
        <v>0.53665139806212514</v>
      </c>
      <c r="AD28" s="3">
        <f t="shared" si="10"/>
        <v>1.1890000000000001</v>
      </c>
      <c r="AE28" s="3">
        <f t="shared" si="10"/>
        <v>32.514299999999999</v>
      </c>
      <c r="AF28" s="53">
        <f t="shared" si="10"/>
        <v>2.2231566081738396</v>
      </c>
      <c r="AG28" s="53">
        <f t="shared" si="10"/>
        <v>0.27635827030087379</v>
      </c>
      <c r="AH28" s="53">
        <f t="shared" si="10"/>
        <v>20.377095010370475</v>
      </c>
      <c r="AI28" s="53">
        <f t="shared" si="10"/>
        <v>7.5531370851882537E-2</v>
      </c>
      <c r="AJ28" s="53">
        <f t="shared" si="10"/>
        <v>0.41347583698467433</v>
      </c>
      <c r="AK28" s="53">
        <f t="shared" si="10"/>
        <v>1.6533334165285383E-2</v>
      </c>
      <c r="AL28" s="53">
        <f t="shared" si="10"/>
        <v>0.2207962514098048</v>
      </c>
      <c r="AM28" s="53">
        <f t="shared" si="10"/>
        <v>0.78592565961793093</v>
      </c>
      <c r="AN28" s="53">
        <f t="shared" si="10"/>
        <v>0.23750987630655776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Z42"/>
  <sheetViews>
    <sheetView zoomScale="85" zoomScaleNormal="85" workbookViewId="0">
      <selection activeCell="G28" sqref="G28"/>
    </sheetView>
  </sheetViews>
  <sheetFormatPr defaultRowHeight="14.25"/>
  <cols>
    <col min="1" max="1" width="21.3984375" bestFit="1" customWidth="1"/>
    <col min="2" max="2" width="30.59765625" bestFit="1" customWidth="1"/>
    <col min="3" max="3" width="28.73046875" bestFit="1" customWidth="1"/>
    <col min="4" max="5" width="6" bestFit="1" customWidth="1"/>
    <col min="6" max="6" width="5" bestFit="1" customWidth="1"/>
    <col min="7" max="7" width="5" customWidth="1"/>
    <col min="8" max="9" width="6" bestFit="1" customWidth="1"/>
    <col min="10" max="12" width="5" bestFit="1" customWidth="1"/>
    <col min="13" max="13" width="6" bestFit="1" customWidth="1"/>
    <col min="14" max="14" width="5" bestFit="1" customWidth="1"/>
    <col min="15" max="15" width="7" bestFit="1" customWidth="1"/>
    <col min="16" max="16" width="5" bestFit="1" customWidth="1"/>
    <col min="17" max="17" width="6" bestFit="1" customWidth="1"/>
    <col min="18" max="18" width="5" bestFit="1" customWidth="1"/>
    <col min="19" max="20" width="6" bestFit="1" customWidth="1"/>
    <col min="21" max="21" width="5" bestFit="1" customWidth="1"/>
    <col min="22" max="22" width="6" bestFit="1" customWidth="1"/>
    <col min="23" max="23" width="6" customWidth="1"/>
    <col min="24" max="25" width="6" bestFit="1" customWidth="1"/>
    <col min="26" max="26" width="5" bestFit="1" customWidth="1"/>
    <col min="27" max="28" width="6" bestFit="1" customWidth="1"/>
    <col min="29" max="29" width="5" bestFit="1" customWidth="1"/>
    <col min="30" max="31" width="6" bestFit="1" customWidth="1"/>
    <col min="32" max="41" width="6" customWidth="1"/>
    <col min="42" max="42" width="2" bestFit="1" customWidth="1"/>
    <col min="43" max="43" width="5.73046875" bestFit="1" customWidth="1"/>
    <col min="44" max="44" width="5.59765625" customWidth="1"/>
    <col min="45" max="45" width="21.3984375" bestFit="1" customWidth="1"/>
    <col min="46" max="46" width="36.59765625" bestFit="1" customWidth="1"/>
  </cols>
  <sheetData>
    <row r="1" spans="1:50">
      <c r="A1" s="16" t="s">
        <v>287</v>
      </c>
      <c r="B1" s="65">
        <f>1000/23884.58966275</f>
        <v>4.1867999999999288E-2</v>
      </c>
      <c r="C1" s="65" t="s">
        <v>152</v>
      </c>
      <c r="D1" s="9" t="s">
        <v>1</v>
      </c>
      <c r="E1" s="9" t="s">
        <v>2</v>
      </c>
      <c r="F1" s="9" t="s">
        <v>3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110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22</v>
      </c>
      <c r="X1" s="9" t="s">
        <v>23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4</v>
      </c>
      <c r="AG1" s="9" t="s">
        <v>16</v>
      </c>
      <c r="AH1" s="9" t="s">
        <v>24</v>
      </c>
      <c r="AI1" s="9" t="s">
        <v>127</v>
      </c>
      <c r="AJ1" s="9" t="s">
        <v>128</v>
      </c>
      <c r="AK1" s="9" t="s">
        <v>129</v>
      </c>
      <c r="AL1" s="9" t="s">
        <v>21</v>
      </c>
      <c r="AM1" s="9" t="s">
        <v>130</v>
      </c>
      <c r="AN1" s="9" t="s">
        <v>131</v>
      </c>
      <c r="AO1" s="149"/>
    </row>
    <row r="2" spans="1:50">
      <c r="B2" t="s">
        <v>140</v>
      </c>
      <c r="C2" t="s">
        <v>141</v>
      </c>
      <c r="AO2" s="70"/>
    </row>
    <row r="3" spans="1:50">
      <c r="B3" t="s">
        <v>142</v>
      </c>
      <c r="C3" t="s">
        <v>52</v>
      </c>
      <c r="D3" s="7">
        <v>339.98200000000003</v>
      </c>
      <c r="E3" s="7">
        <v>176.655</v>
      </c>
      <c r="F3" s="7">
        <v>52.164000000000001</v>
      </c>
      <c r="G3" s="57">
        <f>'Eurostat-IEA'!Q$14/Rail!$B$1</f>
        <v>0</v>
      </c>
      <c r="H3" s="7">
        <v>279.58</v>
      </c>
      <c r="I3" s="7">
        <v>1817.5</v>
      </c>
      <c r="J3" s="7">
        <v>113.084</v>
      </c>
      <c r="K3" s="7">
        <v>55.774299999999997</v>
      </c>
      <c r="L3" s="7">
        <v>36.085000000000001</v>
      </c>
      <c r="M3" s="7">
        <v>909.774</v>
      </c>
      <c r="N3" s="7">
        <v>96.187899999999999</v>
      </c>
      <c r="O3" s="7">
        <v>1251.6300000000001</v>
      </c>
      <c r="P3" s="7">
        <v>49.47</v>
      </c>
      <c r="Q3" s="7">
        <v>151.06100000000001</v>
      </c>
      <c r="R3" s="7">
        <v>44.654000000000003</v>
      </c>
      <c r="S3" s="7">
        <v>940.28300000000002</v>
      </c>
      <c r="T3" s="7">
        <v>64.330100000000002</v>
      </c>
      <c r="U3" s="7">
        <v>13.370200000000001</v>
      </c>
      <c r="V3" s="7">
        <v>76.353800000000007</v>
      </c>
      <c r="W3" s="57">
        <f>'Eurostat-IEA'!U$14/Rail!$B$1</f>
        <v>0</v>
      </c>
      <c r="X3" s="7">
        <v>182.15799999999999</v>
      </c>
      <c r="Y3" s="7">
        <v>354.98700000000002</v>
      </c>
      <c r="Z3" s="7">
        <v>57.122900000000001</v>
      </c>
      <c r="AA3" s="7">
        <v>258.91500000000002</v>
      </c>
      <c r="AB3" s="7">
        <v>207.72399999999999</v>
      </c>
      <c r="AC3" s="7">
        <v>27.085000000000001</v>
      </c>
      <c r="AD3" s="7">
        <v>46.26</v>
      </c>
      <c r="AE3" s="7">
        <v>952.80799999999999</v>
      </c>
      <c r="AF3" s="57">
        <f>'Eurostat-IEA'!F$14/Rail!$B$1</f>
        <v>284.31403458489069</v>
      </c>
      <c r="AG3" s="57">
        <f>'Eurostat-IEA'!G$14/Rail!$B$1</f>
        <v>0</v>
      </c>
      <c r="AH3" s="57">
        <f>'Eurostat-IEA'!H$14/Rail!$B$1</f>
        <v>65.181045189644749</v>
      </c>
      <c r="AI3" s="57">
        <f>'Eurostat-IEA'!I$14/Rail!$B$1</f>
        <v>3.051972867106195</v>
      </c>
      <c r="AJ3" s="57">
        <f>'Eurostat-IEA'!J$14/Rail!$B$1</f>
        <v>11.696044711952048</v>
      </c>
      <c r="AK3" s="57">
        <f>'Eurostat-IEA'!K$14/Rail!$B$1</f>
        <v>2.9139199388554999</v>
      </c>
      <c r="AL3" s="57">
        <f>'Eurostat-IEA'!L$14/Rail!$B$1</f>
        <v>5.8278398777109999</v>
      </c>
      <c r="AM3" s="57">
        <f>'Eurostat-IEA'!M$14/Rail!$B$1</f>
        <v>300.18152288144205</v>
      </c>
      <c r="AN3" s="57">
        <f>'Eurostat-IEA'!N$14/Rail!$B$1</f>
        <v>1.017005827839895</v>
      </c>
      <c r="AO3" s="150"/>
      <c r="AR3" s="10" t="s">
        <v>64</v>
      </c>
      <c r="AS3" s="12"/>
      <c r="AT3" s="13"/>
      <c r="AU3" s="13"/>
      <c r="AV3" s="13"/>
      <c r="AW3" s="13"/>
      <c r="AX3" s="13"/>
    </row>
    <row r="4" spans="1:50" ht="14.65" thickBot="1">
      <c r="B4" t="s">
        <v>142</v>
      </c>
      <c r="C4" t="s">
        <v>143</v>
      </c>
      <c r="D4" s="7">
        <v>110.953</v>
      </c>
      <c r="E4" s="7">
        <v>31.06</v>
      </c>
      <c r="F4" s="7">
        <v>22.814900000000002</v>
      </c>
      <c r="G4" s="57">
        <f>SUM(G5:G6)</f>
        <v>0</v>
      </c>
      <c r="H4" s="7">
        <v>66.431899999999999</v>
      </c>
      <c r="I4" s="7">
        <v>477.69200000000001</v>
      </c>
      <c r="J4" s="7">
        <v>10.4727</v>
      </c>
      <c r="K4" s="7">
        <v>48.604500000000002</v>
      </c>
      <c r="L4" s="7">
        <v>2.56027</v>
      </c>
      <c r="M4" s="7">
        <v>205.05500000000001</v>
      </c>
      <c r="N4" s="7">
        <v>43.864899999999999</v>
      </c>
      <c r="O4" s="7">
        <v>236.505</v>
      </c>
      <c r="P4" s="7">
        <v>15.3698</v>
      </c>
      <c r="Q4" s="7">
        <v>30.463699999999999</v>
      </c>
      <c r="R4" s="7">
        <v>3.3465099999999999</v>
      </c>
      <c r="S4" s="7">
        <v>143.12</v>
      </c>
      <c r="T4" s="7">
        <v>51.307200000000002</v>
      </c>
      <c r="U4" s="7">
        <v>5.0269300000000001</v>
      </c>
      <c r="V4" s="7">
        <v>64.736900000000006</v>
      </c>
      <c r="W4" s="57">
        <f>SUM(W5:W6)</f>
        <v>0</v>
      </c>
      <c r="X4" s="7">
        <v>22.0762</v>
      </c>
      <c r="Y4" s="7">
        <v>158.58699999999999</v>
      </c>
      <c r="Z4" s="7">
        <v>12.2652</v>
      </c>
      <c r="AA4" s="7">
        <v>93.1023</v>
      </c>
      <c r="AB4" s="7">
        <v>61.7333</v>
      </c>
      <c r="AC4" s="7">
        <v>12.631</v>
      </c>
      <c r="AD4" s="7">
        <v>20.415099999999999</v>
      </c>
      <c r="AE4" s="7">
        <v>107.63200000000001</v>
      </c>
      <c r="AF4" s="57">
        <f t="shared" ref="AF4:AN4" si="0">SUM(AF5:AF6)</f>
        <v>61.009631913751896</v>
      </c>
      <c r="AG4" s="57">
        <f t="shared" si="0"/>
        <v>0</v>
      </c>
      <c r="AH4" s="57">
        <f t="shared" si="0"/>
        <v>25.320170126481244</v>
      </c>
      <c r="AI4" s="57">
        <f t="shared" si="0"/>
        <v>0.27953671877146119</v>
      </c>
      <c r="AJ4" s="57">
        <f t="shared" si="0"/>
        <v>3.0226918653898296</v>
      </c>
      <c r="AK4" s="57">
        <f t="shared" si="0"/>
        <v>0.17757521607811316</v>
      </c>
      <c r="AL4" s="57">
        <f t="shared" si="0"/>
        <v>1.8788638451849784</v>
      </c>
      <c r="AM4" s="57">
        <f t="shared" si="0"/>
        <v>103.06696704564209</v>
      </c>
      <c r="AN4" s="57">
        <f t="shared" si="0"/>
        <v>0.35510532527801442</v>
      </c>
      <c r="AO4" s="57"/>
      <c r="AR4" s="14" t="s">
        <v>65</v>
      </c>
      <c r="AS4" s="14" t="s">
        <v>54</v>
      </c>
      <c r="AT4" s="14" t="s">
        <v>66</v>
      </c>
      <c r="AU4" s="14" t="s">
        <v>67</v>
      </c>
      <c r="AV4" s="14" t="s">
        <v>68</v>
      </c>
      <c r="AW4" s="14" t="s">
        <v>69</v>
      </c>
      <c r="AX4" s="14" t="s">
        <v>70</v>
      </c>
    </row>
    <row r="5" spans="1:50">
      <c r="B5" s="84" t="s">
        <v>143</v>
      </c>
      <c r="C5" s="84" t="s">
        <v>180</v>
      </c>
      <c r="D5" s="7">
        <v>11.732699999999999</v>
      </c>
      <c r="E5" s="7">
        <v>13.423299999999999</v>
      </c>
      <c r="F5" s="7">
        <v>11.133599999999999</v>
      </c>
      <c r="G5" s="57">
        <f>'Eurostat-IEA'!Q$7/$B$1*Rail!$L5/SUM(Rail!$L$5,Rail!$L$9)</f>
        <v>0</v>
      </c>
      <c r="H5" s="7">
        <v>22.394300000000001</v>
      </c>
      <c r="I5" s="7">
        <v>187.375</v>
      </c>
      <c r="J5" s="7">
        <v>5.9024299999999998</v>
      </c>
      <c r="K5" s="7">
        <v>48.604500000000002</v>
      </c>
      <c r="L5" s="7">
        <v>1.8638999999999999</v>
      </c>
      <c r="M5" s="7">
        <v>187.33199999999999</v>
      </c>
      <c r="N5" s="7">
        <v>25.7075</v>
      </c>
      <c r="O5" s="7">
        <v>39.522300000000001</v>
      </c>
      <c r="P5" s="7">
        <v>9.9477700000000002</v>
      </c>
      <c r="Q5" s="7">
        <v>9.2010000000000005</v>
      </c>
      <c r="R5" s="7">
        <v>3.3465099999999999</v>
      </c>
      <c r="S5" s="7">
        <v>14.139099999999999</v>
      </c>
      <c r="T5" s="7">
        <v>51.307200000000002</v>
      </c>
      <c r="U5" s="7">
        <v>2.3344100000000001</v>
      </c>
      <c r="V5" s="7">
        <v>64.736900000000006</v>
      </c>
      <c r="W5" s="57">
        <f>'Eurostat-IEA'!U$7/$B$1*Rail!$L5/SUM(Rail!$L$5,Rail!$L$9)</f>
        <v>0</v>
      </c>
      <c r="X5" s="7">
        <v>15.3888</v>
      </c>
      <c r="Y5" s="7">
        <v>78.854600000000005</v>
      </c>
      <c r="Z5" s="7">
        <v>8.1923300000000001</v>
      </c>
      <c r="AA5" s="7">
        <v>68.776399999999995</v>
      </c>
      <c r="AB5" s="7">
        <v>1.0169999999999999</v>
      </c>
      <c r="AC5" s="7">
        <v>5.0309900000000001</v>
      </c>
      <c r="AD5" s="7"/>
      <c r="AE5" s="7">
        <v>98.445999999999998</v>
      </c>
      <c r="AF5" s="57">
        <f>'Eurostat-IEA'!F$7/$B$1*Rail!$I5/SUM(Rail!$I$5,Rail!$I$9)</f>
        <v>5.9961223192533142</v>
      </c>
      <c r="AG5" s="57">
        <f>'Eurostat-IEA'!G$7/$B$1*Rail!$N5/SUM(Rail!$N$5,Rail!$N$9)</f>
        <v>0</v>
      </c>
      <c r="AH5" s="57">
        <f>'Eurostat-IEA'!H$7/$B$1*Rail!$N5/SUM(Rail!$N$5,Rail!$N$9)</f>
        <v>10.523071087091514</v>
      </c>
      <c r="AI5" s="57">
        <f>'Eurostat-IEA'!I$7/$B$1*Rail!$L5/SUM(Rail!$L$5,Rail!$L$9)</f>
        <v>0.27953671877146119</v>
      </c>
      <c r="AJ5" s="57">
        <f>'Eurostat-IEA'!J$7/$B$1*Rail!$P5/SUM(Rail!$P$5,Rail!$P$9)</f>
        <v>0</v>
      </c>
      <c r="AK5" s="57">
        <f>'Eurostat-IEA'!K$7/$B$1*Rail!$L5/SUM(Rail!$L$5,Rail!$L$9)</f>
        <v>9.4068546777060821E-2</v>
      </c>
      <c r="AL5" s="57">
        <f>'Eurostat-IEA'!L$7/$B$1*Rail!$P5/SUM(Rail!$P$5,Rail!$P$9)</f>
        <v>1.4344320325932005</v>
      </c>
      <c r="AM5" s="57">
        <f>'Eurostat-IEA'!M$7/$B$1*Rail!$P5/SUM(Rail!$P$5,Rail!$P$9)</f>
        <v>98.091799810239692</v>
      </c>
      <c r="AN5" s="57">
        <f>'Eurostat-IEA'!N$7/$B$1*Rail!$P5/SUM(Rail!$P$5,Rail!$P$9)</f>
        <v>0.35510532527801442</v>
      </c>
      <c r="AO5" s="57"/>
      <c r="AR5" t="s">
        <v>71</v>
      </c>
      <c r="AS5" t="str">
        <f t="shared" ref="AS5:AS10" si="1">A25</f>
        <v>TRA_Rai_Frt-Dsl</v>
      </c>
      <c r="AT5" t="s">
        <v>214</v>
      </c>
      <c r="AU5" t="s">
        <v>194</v>
      </c>
      <c r="AV5" t="s">
        <v>195</v>
      </c>
    </row>
    <row r="6" spans="1:50">
      <c r="B6" s="84" t="s">
        <v>143</v>
      </c>
      <c r="C6" s="84" t="s">
        <v>176</v>
      </c>
      <c r="D6" s="7">
        <v>99.220500000000001</v>
      </c>
      <c r="E6" s="7">
        <v>17.636600000000001</v>
      </c>
      <c r="F6" s="7">
        <v>11.6814</v>
      </c>
      <c r="G6" s="57">
        <f>'Eurostat-IEA'!Q$13/$B$1*$L6/SUM($L$6,$L$10:$L$12)</f>
        <v>0</v>
      </c>
      <c r="H6" s="7">
        <v>44.037599999999998</v>
      </c>
      <c r="I6" s="7">
        <v>290.31599999999997</v>
      </c>
      <c r="J6" s="7">
        <v>4.5702199999999999</v>
      </c>
      <c r="K6" s="7"/>
      <c r="L6" s="7">
        <v>0.69637499999999997</v>
      </c>
      <c r="M6" s="7">
        <v>17.723400000000002</v>
      </c>
      <c r="N6" s="7">
        <v>18.157399999999999</v>
      </c>
      <c r="O6" s="7">
        <v>196.983</v>
      </c>
      <c r="P6" s="7">
        <v>5.4219999999999997</v>
      </c>
      <c r="Q6" s="7">
        <v>21.262699999999999</v>
      </c>
      <c r="R6" s="7"/>
      <c r="S6" s="7">
        <v>128.98099999999999</v>
      </c>
      <c r="T6" s="7"/>
      <c r="U6" s="7">
        <v>2.69252</v>
      </c>
      <c r="V6" s="7"/>
      <c r="W6" s="57">
        <f>'Eurostat-IEA'!U$13/$B$1*$L6/SUM($L$6,$L$10:$L$12)</f>
        <v>0</v>
      </c>
      <c r="X6" s="7">
        <v>6.6873899999999997</v>
      </c>
      <c r="Y6" s="7">
        <v>79.732200000000006</v>
      </c>
      <c r="Z6" s="7">
        <v>4.0728299999999997</v>
      </c>
      <c r="AA6" s="7">
        <v>24.325900000000001</v>
      </c>
      <c r="AB6" s="7">
        <v>60.716299999999997</v>
      </c>
      <c r="AC6" s="7">
        <v>7.6000399999999999</v>
      </c>
      <c r="AD6" s="7">
        <v>20.415099999999999</v>
      </c>
      <c r="AE6" s="7">
        <v>9.1863499999999991</v>
      </c>
      <c r="AF6" s="57">
        <f>'Eurostat-IEA'!F$13/$B$1*$I6/SUM($I$6,$I$10:$I$12)</f>
        <v>55.013509594498579</v>
      </c>
      <c r="AG6" s="57">
        <f>'Eurostat-IEA'!G$13/$B$1*$N6/SUM($N$6,$N$10:$N$12)</f>
        <v>0</v>
      </c>
      <c r="AH6" s="57">
        <f>'Eurostat-IEA'!H$13/$B$1*$N6/SUM($N$6,$N$10:$N$12)</f>
        <v>14.797099039389732</v>
      </c>
      <c r="AI6" s="57">
        <f>'Eurostat-IEA'!I$13/$B$1*$L6/SUM($L$6,$L$10:$L$12)</f>
        <v>0</v>
      </c>
      <c r="AJ6" s="57">
        <f>'Eurostat-IEA'!J$13/$B$1*$P6/SUM($P$6,$P$10:$P$12)</f>
        <v>3.0226918653898296</v>
      </c>
      <c r="AK6" s="57">
        <f>'Eurostat-IEA'!K$13/$B$1*$L6/SUM($L$6,$L$10:$L$12)</f>
        <v>8.3506669301052341E-2</v>
      </c>
      <c r="AL6" s="57">
        <f>'Eurostat-IEA'!L$13/$B$1*$P6/SUM($P$6,$P$10:$P$12)</f>
        <v>0.44443181259177789</v>
      </c>
      <c r="AM6" s="57">
        <f>'Eurostat-IEA'!M$13/$B$1*$P6/SUM($P$6,$P$10:$P$12)</f>
        <v>4.9751672354024024</v>
      </c>
      <c r="AN6" s="57">
        <f>'Eurostat-IEA'!N$13/$B$1*$P6/SUM($P$6,$P$10:$P$12)</f>
        <v>0</v>
      </c>
      <c r="AO6" s="57"/>
      <c r="AS6" t="str">
        <f t="shared" si="1"/>
        <v>TRA_Rai_Frt-Elc</v>
      </c>
      <c r="AT6" t="s">
        <v>215</v>
      </c>
      <c r="AU6" t="s">
        <v>194</v>
      </c>
      <c r="AV6" t="s">
        <v>195</v>
      </c>
    </row>
    <row r="7" spans="1:50">
      <c r="B7" t="s">
        <v>146</v>
      </c>
      <c r="D7" s="7">
        <v>229.029</v>
      </c>
      <c r="E7" s="7">
        <v>145.595</v>
      </c>
      <c r="F7" s="7">
        <v>29.3491</v>
      </c>
      <c r="G7" s="57">
        <f>SUM(G9:G12)</f>
        <v>0</v>
      </c>
      <c r="H7" s="7">
        <v>213.148</v>
      </c>
      <c r="I7" s="7">
        <v>1339.81</v>
      </c>
      <c r="J7" s="7">
        <v>102.611</v>
      </c>
      <c r="K7" s="7">
        <v>7.1698199999999996</v>
      </c>
      <c r="L7" s="7">
        <v>33.524700000000003</v>
      </c>
      <c r="M7" s="7">
        <v>704.71900000000005</v>
      </c>
      <c r="N7" s="7">
        <v>52.323</v>
      </c>
      <c r="O7" s="7">
        <v>1015.13</v>
      </c>
      <c r="P7" s="7">
        <v>34.100200000000001</v>
      </c>
      <c r="Q7" s="7">
        <v>120.59699999999999</v>
      </c>
      <c r="R7" s="7">
        <v>41.307499999999997</v>
      </c>
      <c r="S7" s="7">
        <v>797.16300000000001</v>
      </c>
      <c r="T7" s="7">
        <v>13.0228</v>
      </c>
      <c r="U7" s="7">
        <v>8.3432899999999997</v>
      </c>
      <c r="V7" s="7">
        <v>11.6168</v>
      </c>
      <c r="W7" s="57">
        <f>SUM(W9:W12)</f>
        <v>0</v>
      </c>
      <c r="X7" s="7">
        <v>160.08199999999999</v>
      </c>
      <c r="Y7" s="7">
        <v>196.4</v>
      </c>
      <c r="Z7" s="7">
        <v>44.857700000000001</v>
      </c>
      <c r="AA7" s="7">
        <v>165.81200000000001</v>
      </c>
      <c r="AB7" s="7">
        <v>145.99100000000001</v>
      </c>
      <c r="AC7" s="7">
        <v>14.454000000000001</v>
      </c>
      <c r="AD7" s="7">
        <v>25.844899999999999</v>
      </c>
      <c r="AE7" s="7">
        <v>845.17600000000004</v>
      </c>
      <c r="AF7" s="57">
        <f t="shared" ref="AF7:AN7" si="2">SUM(AF9:AF12)</f>
        <v>223.30440267113875</v>
      </c>
      <c r="AG7" s="57">
        <f t="shared" si="2"/>
        <v>0</v>
      </c>
      <c r="AH7" s="57">
        <f t="shared" si="2"/>
        <v>39.860875063163505</v>
      </c>
      <c r="AI7" s="57">
        <f t="shared" si="2"/>
        <v>2.7724361483347337</v>
      </c>
      <c r="AJ7" s="57">
        <f t="shared" si="2"/>
        <v>8.6733528465622189</v>
      </c>
      <c r="AK7" s="57">
        <f t="shared" si="2"/>
        <v>2.7363447227773867</v>
      </c>
      <c r="AL7" s="57">
        <f t="shared" si="2"/>
        <v>3.9489760325260215</v>
      </c>
      <c r="AM7" s="57">
        <f t="shared" si="2"/>
        <v>197.11455583579993</v>
      </c>
      <c r="AN7" s="57">
        <f t="shared" si="2"/>
        <v>0.6619005025618806</v>
      </c>
      <c r="AO7" s="57"/>
      <c r="AS7" t="str">
        <f t="shared" si="1"/>
        <v>TRA_Rai_Pas_Conv-Dsl</v>
      </c>
      <c r="AT7" t="s">
        <v>217</v>
      </c>
      <c r="AU7" t="s">
        <v>196</v>
      </c>
      <c r="AV7" t="s">
        <v>197</v>
      </c>
    </row>
    <row r="8" spans="1:50">
      <c r="B8" t="s">
        <v>146</v>
      </c>
      <c r="C8" t="s">
        <v>177</v>
      </c>
      <c r="D8" s="7">
        <v>206.00899999999999</v>
      </c>
      <c r="E8" s="7">
        <v>132.68600000000001</v>
      </c>
      <c r="F8" s="7">
        <v>25.754799999999999</v>
      </c>
      <c r="G8" s="57">
        <f>SUM(G9:G10)</f>
        <v>0</v>
      </c>
      <c r="H8" s="7">
        <v>147.50700000000001</v>
      </c>
      <c r="I8" s="7">
        <v>1075.0999999999999</v>
      </c>
      <c r="J8" s="7">
        <v>101.7</v>
      </c>
      <c r="K8" s="7">
        <v>6.62927</v>
      </c>
      <c r="L8" s="7">
        <v>26.4956</v>
      </c>
      <c r="M8" s="7">
        <v>510.82499999999999</v>
      </c>
      <c r="N8" s="7">
        <v>45.8842</v>
      </c>
      <c r="O8" s="7">
        <v>616.99400000000003</v>
      </c>
      <c r="P8" s="7">
        <v>31.6829</v>
      </c>
      <c r="Q8" s="7">
        <v>111.126</v>
      </c>
      <c r="R8" s="7">
        <v>40.580599999999997</v>
      </c>
      <c r="S8" s="7">
        <v>639.65899999999999</v>
      </c>
      <c r="T8" s="7">
        <v>13.0228</v>
      </c>
      <c r="U8" s="7">
        <v>8.3432899999999997</v>
      </c>
      <c r="V8" s="7">
        <v>11.007300000000001</v>
      </c>
      <c r="W8" s="57">
        <f>SUM(W9:W10)</f>
        <v>0</v>
      </c>
      <c r="X8" s="7">
        <v>152.89500000000001</v>
      </c>
      <c r="Y8" s="7">
        <v>181.22399999999999</v>
      </c>
      <c r="Z8" s="7">
        <v>37.993200000000002</v>
      </c>
      <c r="AA8" s="7">
        <v>122.566</v>
      </c>
      <c r="AB8" s="7">
        <v>114.03</v>
      </c>
      <c r="AC8" s="7">
        <v>14.342599999999999</v>
      </c>
      <c r="AD8" s="7">
        <v>24.7075</v>
      </c>
      <c r="AE8" s="7">
        <v>800.40499999999997</v>
      </c>
      <c r="AF8" s="57">
        <f t="shared" ref="AF8:AN8" si="3">SUM(AF9:AF10)</f>
        <v>173.14447339582964</v>
      </c>
      <c r="AG8" s="57">
        <f t="shared" si="3"/>
        <v>0</v>
      </c>
      <c r="AH8" s="57">
        <f t="shared" si="3"/>
        <v>34.613721094595306</v>
      </c>
      <c r="AI8" s="57">
        <f t="shared" si="3"/>
        <v>2.7724361483347337</v>
      </c>
      <c r="AJ8" s="57">
        <f t="shared" si="3"/>
        <v>7.3257072531061587</v>
      </c>
      <c r="AK8" s="57">
        <f t="shared" si="3"/>
        <v>1.8934367070519529</v>
      </c>
      <c r="AL8" s="57">
        <f t="shared" si="3"/>
        <v>3.7508292810529746</v>
      </c>
      <c r="AM8" s="57">
        <f t="shared" si="3"/>
        <v>194.89641303458777</v>
      </c>
      <c r="AN8" s="57">
        <f t="shared" si="3"/>
        <v>0.6619005025618806</v>
      </c>
      <c r="AO8" s="57"/>
      <c r="AS8" t="str">
        <f t="shared" si="1"/>
        <v>TRA_Rai_Pas_Conv-Elc</v>
      </c>
      <c r="AT8" t="s">
        <v>218</v>
      </c>
      <c r="AU8" t="s">
        <v>196</v>
      </c>
      <c r="AV8" t="s">
        <v>197</v>
      </c>
    </row>
    <row r="9" spans="1:50">
      <c r="B9" s="84" t="s">
        <v>177</v>
      </c>
      <c r="C9" s="84" t="s">
        <v>180</v>
      </c>
      <c r="D9" s="7">
        <v>43.211199999999998</v>
      </c>
      <c r="E9" s="7">
        <v>20.153600000000001</v>
      </c>
      <c r="F9" s="7">
        <v>9.21645</v>
      </c>
      <c r="G9" s="57">
        <f>'Eurostat-IEA'!Q$7/$B$1*Rail!$L9/SUM(Rail!$L$5,Rail!$L$9)</f>
        <v>0</v>
      </c>
      <c r="H9" s="7">
        <v>71.544799999999995</v>
      </c>
      <c r="I9" s="7">
        <v>194.18100000000001</v>
      </c>
      <c r="J9" s="7">
        <v>72.443600000000004</v>
      </c>
      <c r="K9" s="7">
        <v>2.2688199999999998</v>
      </c>
      <c r="L9" s="7">
        <v>18.4861</v>
      </c>
      <c r="M9" s="7">
        <v>443.50799999999998</v>
      </c>
      <c r="N9" s="7">
        <v>6.8513700000000002</v>
      </c>
      <c r="O9" s="7">
        <v>134.46799999999999</v>
      </c>
      <c r="P9" s="7">
        <v>18.542200000000001</v>
      </c>
      <c r="Q9" s="7">
        <v>46.7607</v>
      </c>
      <c r="R9" s="7">
        <v>37.352499999999999</v>
      </c>
      <c r="S9" s="7">
        <v>49.9619</v>
      </c>
      <c r="T9" s="7">
        <v>8.7238399999999992</v>
      </c>
      <c r="U9" s="7">
        <v>0.71781600000000001</v>
      </c>
      <c r="V9" s="7">
        <v>2.41682</v>
      </c>
      <c r="W9" s="57">
        <f>'Eurostat-IEA'!U$7/$B$1*Rail!$L9/SUM(Rail!$L$5,Rail!$L$9)</f>
        <v>0</v>
      </c>
      <c r="X9" s="7">
        <v>18.188099999999999</v>
      </c>
      <c r="Y9" s="7">
        <v>34.086399999999998</v>
      </c>
      <c r="Z9" s="7">
        <v>8.0875599999999999</v>
      </c>
      <c r="AA9" s="7">
        <v>76.724299999999999</v>
      </c>
      <c r="AB9" s="7"/>
      <c r="AC9" s="7">
        <v>7.1790099999999999</v>
      </c>
      <c r="AD9" s="7"/>
      <c r="AE9" s="7">
        <v>519.10799999999995</v>
      </c>
      <c r="AF9" s="57">
        <f>'Eurostat-IEA'!F$7/$B$1*Rail!$I9/SUM(Rail!$I$5,Rail!$I$9)</f>
        <v>6.2139187622411098</v>
      </c>
      <c r="AG9" s="57">
        <f>'Eurostat-IEA'!G$7/$B$1*Rail!$N9/SUM(Rail!$N$5,Rail!$N$9)</f>
        <v>0</v>
      </c>
      <c r="AH9" s="57">
        <f>'Eurostat-IEA'!H$7/$B$1*Rail!$N9/SUM(Rail!$N$5,Rail!$N$9)</f>
        <v>2.804529944722987</v>
      </c>
      <c r="AI9" s="57">
        <f>'Eurostat-IEA'!I$7/$B$1*Rail!$L9/SUM(Rail!$L$5,Rail!$L$9)</f>
        <v>2.7724361483347337</v>
      </c>
      <c r="AJ9" s="57">
        <f>'Eurostat-IEA'!J$7/$B$1*Rail!$P9/SUM(Rail!$P$5,Rail!$P$9)</f>
        <v>0</v>
      </c>
      <c r="AK9" s="57">
        <f>'Eurostat-IEA'!K$7/$B$1*Rail!$L9/SUM(Rail!$L$5,Rail!$L$9)</f>
        <v>0.93296880872118904</v>
      </c>
      <c r="AL9" s="57">
        <f>'Eurostat-IEA'!L$7/$B$1*Rail!$P9/SUM(Rail!$P$5,Rail!$P$9)</f>
        <v>2.6737173893997994</v>
      </c>
      <c r="AM9" s="57">
        <f>'Eurostat-IEA'!M$7/$B$1*Rail!$P9/SUM(Rail!$P$5,Rail!$P$9)</f>
        <v>182.83874380302584</v>
      </c>
      <c r="AN9" s="57">
        <f>'Eurostat-IEA'!N$7/$B$1*Rail!$P9/SUM(Rail!$P$5,Rail!$P$9)</f>
        <v>0.6619005025618806</v>
      </c>
      <c r="AO9" s="57"/>
      <c r="AS9" t="str">
        <f t="shared" si="1"/>
        <v>TRA_Rai_Pas_Hspd</v>
      </c>
      <c r="AT9" t="s">
        <v>178</v>
      </c>
      <c r="AU9" t="s">
        <v>196</v>
      </c>
      <c r="AV9" t="s">
        <v>197</v>
      </c>
    </row>
    <row r="10" spans="1:50">
      <c r="B10" s="84" t="s">
        <v>177</v>
      </c>
      <c r="C10" s="84" t="s">
        <v>176</v>
      </c>
      <c r="D10" s="7">
        <v>162.798</v>
      </c>
      <c r="E10" s="7">
        <v>112.533</v>
      </c>
      <c r="F10" s="7">
        <v>16.5383</v>
      </c>
      <c r="G10" s="57">
        <f>'Eurostat-IEA'!Q$13/$B$1*$L10/SUM($L$6,$L$10:$L$12)</f>
        <v>0</v>
      </c>
      <c r="H10" s="7">
        <v>75.962400000000002</v>
      </c>
      <c r="I10" s="7">
        <v>880.92200000000003</v>
      </c>
      <c r="J10" s="7">
        <v>29.256399999999999</v>
      </c>
      <c r="K10" s="7">
        <v>4.3604500000000002</v>
      </c>
      <c r="L10" s="7">
        <v>8.0094899999999996</v>
      </c>
      <c r="M10" s="7">
        <v>67.316699999999997</v>
      </c>
      <c r="N10" s="7">
        <v>39.032800000000002</v>
      </c>
      <c r="O10" s="7">
        <v>482.52600000000001</v>
      </c>
      <c r="P10" s="7">
        <v>13.140599999999999</v>
      </c>
      <c r="Q10" s="7">
        <v>64.365600000000001</v>
      </c>
      <c r="R10" s="7">
        <v>3.2280500000000001</v>
      </c>
      <c r="S10" s="7">
        <v>589.697</v>
      </c>
      <c r="T10" s="7">
        <v>4.2989899999999999</v>
      </c>
      <c r="U10" s="7">
        <v>7.62547</v>
      </c>
      <c r="V10" s="7">
        <v>8.5905100000000001</v>
      </c>
      <c r="W10" s="57">
        <f>'Eurostat-IEA'!U$13/$B$1*$L10/SUM($L$6,$L$10:$L$12)</f>
        <v>0</v>
      </c>
      <c r="X10" s="7">
        <v>134.70699999999999</v>
      </c>
      <c r="Y10" s="7">
        <v>147.137</v>
      </c>
      <c r="Z10" s="7">
        <v>29.9056</v>
      </c>
      <c r="AA10" s="7">
        <v>45.841299999999997</v>
      </c>
      <c r="AB10" s="7">
        <v>114.03</v>
      </c>
      <c r="AC10" s="7">
        <v>7.1636100000000003</v>
      </c>
      <c r="AD10" s="7">
        <v>24.7075</v>
      </c>
      <c r="AE10" s="7">
        <v>281.29700000000003</v>
      </c>
      <c r="AF10" s="57">
        <f>'Eurostat-IEA'!F$13/$B$1*$I10/SUM($I$6,$I$10:$I$12)</f>
        <v>166.93055463358851</v>
      </c>
      <c r="AG10" s="57">
        <f>'Eurostat-IEA'!G$13/$B$1*$N10/SUM($N$6,$N$10:$N$12)</f>
        <v>0</v>
      </c>
      <c r="AH10" s="57">
        <f>'Eurostat-IEA'!H$13/$B$1*$N10/SUM($N$6,$N$10:$N$12)</f>
        <v>31.809191149872316</v>
      </c>
      <c r="AI10" s="57">
        <f>'Eurostat-IEA'!I$13/$B$1*$L10/SUM($L$6,$L$10:$L$12)</f>
        <v>0</v>
      </c>
      <c r="AJ10" s="57">
        <f>'Eurostat-IEA'!J$13/$B$1*$P10/SUM($P$6,$P$10:$P$12)</f>
        <v>7.3257072531061587</v>
      </c>
      <c r="AK10" s="57">
        <f>'Eurostat-IEA'!K$13/$B$1*$L10/SUM($L$6,$L$10:$L$12)</f>
        <v>0.96046789833076385</v>
      </c>
      <c r="AL10" s="57">
        <f>'Eurostat-IEA'!L$13/$B$1*$P10/SUM($P$6,$P$10:$P$12)</f>
        <v>1.0771118916531752</v>
      </c>
      <c r="AM10" s="57">
        <f>'Eurostat-IEA'!M$13/$B$1*$P10/SUM($P$6,$P$10:$P$12)</f>
        <v>12.057669231561935</v>
      </c>
      <c r="AN10" s="57">
        <f>'Eurostat-IEA'!N$13/$B$1*$P10/SUM($P$6,$P$10:$P$12)</f>
        <v>0</v>
      </c>
      <c r="AO10" s="57"/>
      <c r="AS10" t="str">
        <f t="shared" si="1"/>
        <v>TRA_Rai_Pas_Metro</v>
      </c>
      <c r="AT10" t="s">
        <v>216</v>
      </c>
      <c r="AU10" t="s">
        <v>196</v>
      </c>
      <c r="AV10" t="s">
        <v>197</v>
      </c>
    </row>
    <row r="11" spans="1:50">
      <c r="B11" s="84" t="s">
        <v>178</v>
      </c>
      <c r="D11" s="7"/>
      <c r="E11" s="7">
        <v>7.3293600000000003</v>
      </c>
      <c r="F11" s="7"/>
      <c r="G11" s="57">
        <f>'Eurostat-IEA'!Q$13/$B$1*$L11/SUM($L$6,$L$10:$L$12)</f>
        <v>0</v>
      </c>
      <c r="H11" s="7">
        <v>2.2150300000000001</v>
      </c>
      <c r="I11" s="7">
        <v>181.55</v>
      </c>
      <c r="J11" s="7"/>
      <c r="K11" s="7"/>
      <c r="L11" s="7"/>
      <c r="M11" s="7">
        <v>151.58500000000001</v>
      </c>
      <c r="N11" s="7">
        <v>4.1241899999999996</v>
      </c>
      <c r="O11" s="7">
        <v>340.69200000000001</v>
      </c>
      <c r="P11" s="7"/>
      <c r="Q11" s="7"/>
      <c r="R11" s="7"/>
      <c r="S11" s="7">
        <v>117.473</v>
      </c>
      <c r="T11" s="7"/>
      <c r="U11" s="7"/>
      <c r="V11" s="7"/>
      <c r="W11" s="57">
        <f>'Eurostat-IEA'!U$13/$B$1*$L11/SUM($L$6,$L$10:$L$12)</f>
        <v>0</v>
      </c>
      <c r="X11" s="7">
        <v>1.5419499999999999</v>
      </c>
      <c r="Y11" s="7"/>
      <c r="Z11" s="7">
        <v>3.0855700000000001</v>
      </c>
      <c r="AA11" s="7"/>
      <c r="AB11" s="7">
        <v>21.032299999999999</v>
      </c>
      <c r="AC11" s="7">
        <v>0.11138000000000001</v>
      </c>
      <c r="AD11" s="7"/>
      <c r="AE11" s="7">
        <v>5.3975499999999998</v>
      </c>
      <c r="AF11" s="57">
        <f>'Eurostat-IEA'!F$13/$B$1*$I11/SUM($I$6,$I$10:$I$12)</f>
        <v>34.40286676201525</v>
      </c>
      <c r="AG11" s="57">
        <f>'Eurostat-IEA'!G$13/$B$1*$N11/SUM($N$6,$N$10:$N$12)</f>
        <v>0</v>
      </c>
      <c r="AH11" s="57">
        <f>'Eurostat-IEA'!H$13/$B$1*$N11/SUM($N$6,$N$10:$N$12)</f>
        <v>3.360946384794119</v>
      </c>
      <c r="AI11" s="57">
        <f>'Eurostat-IEA'!I$13/$B$1*$L11/SUM($L$6,$L$10:$L$12)</f>
        <v>0</v>
      </c>
      <c r="AJ11" s="57">
        <f>'Eurostat-IEA'!J$13/$B$1*$P11/SUM($P$6,$P$10:$P$12)</f>
        <v>0</v>
      </c>
      <c r="AK11" s="57">
        <f>'Eurostat-IEA'!K$13/$B$1*$L11/SUM($L$6,$L$10:$L$12)</f>
        <v>0</v>
      </c>
      <c r="AL11" s="57">
        <f>'Eurostat-IEA'!L$13/$B$1*$P11/SUM($P$6,$P$10:$P$12)</f>
        <v>0</v>
      </c>
      <c r="AM11" s="57">
        <f>'Eurostat-IEA'!M$13/$B$1*$P11/SUM($P$6,$P$10:$P$12)</f>
        <v>0</v>
      </c>
      <c r="AN11" s="57">
        <f>'Eurostat-IEA'!N$13/$B$1*$P11/SUM($P$6,$P$10:$P$12)</f>
        <v>0</v>
      </c>
      <c r="AO11" s="57"/>
    </row>
    <row r="12" spans="1:50">
      <c r="B12" s="84" t="s">
        <v>179</v>
      </c>
      <c r="D12" s="7">
        <v>23.019400000000001</v>
      </c>
      <c r="E12" s="7">
        <v>5.5793499999999998</v>
      </c>
      <c r="F12" s="7">
        <v>3.5943000000000001</v>
      </c>
      <c r="G12" s="57">
        <f>'Eurostat-IEA'!Q$13/$B$1*$L12/SUM($L$6,$L$10:$L$12)</f>
        <v>0</v>
      </c>
      <c r="H12" s="7">
        <v>63.426000000000002</v>
      </c>
      <c r="I12" s="7">
        <v>83.152799999999999</v>
      </c>
      <c r="J12" s="7">
        <v>0.91139700000000001</v>
      </c>
      <c r="K12" s="7">
        <v>0.54054500000000005</v>
      </c>
      <c r="L12" s="7">
        <v>7.0291399999999999</v>
      </c>
      <c r="M12" s="7">
        <v>42.308599999999998</v>
      </c>
      <c r="N12" s="7">
        <v>2.3145500000000001</v>
      </c>
      <c r="O12" s="7">
        <v>57.4422</v>
      </c>
      <c r="P12" s="7">
        <v>2.41736</v>
      </c>
      <c r="Q12" s="7">
        <v>9.4707600000000003</v>
      </c>
      <c r="R12" s="7">
        <v>0.72695399999999999</v>
      </c>
      <c r="S12" s="7">
        <v>40.030900000000003</v>
      </c>
      <c r="T12" s="7"/>
      <c r="U12" s="7"/>
      <c r="V12" s="7">
        <v>0.60950800000000005</v>
      </c>
      <c r="W12" s="57">
        <f>'Eurostat-IEA'!AG$13/$B$1*$L12/SUM($L$6,$L$10:$L$12)</f>
        <v>0</v>
      </c>
      <c r="X12" s="7">
        <v>5.6448</v>
      </c>
      <c r="Y12" s="7">
        <v>15.176500000000001</v>
      </c>
      <c r="Z12" s="7">
        <v>3.7789600000000001</v>
      </c>
      <c r="AA12" s="7">
        <v>43.246699999999997</v>
      </c>
      <c r="AB12" s="7">
        <v>10.928000000000001</v>
      </c>
      <c r="AC12" s="7"/>
      <c r="AD12" s="7">
        <v>1.13737</v>
      </c>
      <c r="AE12" s="7">
        <v>39.372700000000002</v>
      </c>
      <c r="AF12" s="57">
        <f>'Eurostat-IEA'!F$13/$B$1*$I12/SUM($I$6,$I$10:$I$12)</f>
        <v>15.757062513293867</v>
      </c>
      <c r="AG12" s="57">
        <f>'Eurostat-IEA'!G$13/$B$1*$N12/SUM($N$6,$N$10:$N$12)</f>
        <v>0</v>
      </c>
      <c r="AH12" s="57">
        <f>'Eurostat-IEA'!H$13/$B$1*$N12/SUM($N$6,$N$10:$N$12)</f>
        <v>1.8862075837740813</v>
      </c>
      <c r="AI12" s="57">
        <f>'Eurostat-IEA'!I$13/$B$1*$L12/SUM($L$6,$L$10:$L$12)</f>
        <v>0</v>
      </c>
      <c r="AJ12" s="57">
        <f>'Eurostat-IEA'!J$13/$B$1*$P12/SUM($P$6,$P$10:$P$12)</f>
        <v>1.3476455934560603</v>
      </c>
      <c r="AK12" s="57">
        <f>'Eurostat-IEA'!K$13/$B$1*$L12/SUM($L$6,$L$10:$L$12)</f>
        <v>0.84290801572543395</v>
      </c>
      <c r="AL12" s="57">
        <f>'Eurostat-IEA'!L$13/$B$1*$P12/SUM($P$6,$P$10:$P$12)</f>
        <v>0.19814675147304686</v>
      </c>
      <c r="AM12" s="57">
        <f>'Eurostat-IEA'!M$13/$B$1*$P12/SUM($P$6,$P$10:$P$12)</f>
        <v>2.2181428012121636</v>
      </c>
      <c r="AN12" s="57">
        <f>'Eurostat-IEA'!N$13/$B$1*$P12/SUM($P$6,$P$10:$P$12)</f>
        <v>0</v>
      </c>
      <c r="AO12" s="57"/>
    </row>
    <row r="13" spans="1:50">
      <c r="B13" t="s">
        <v>149</v>
      </c>
      <c r="C13" t="s">
        <v>150</v>
      </c>
      <c r="D13" s="7">
        <v>17604</v>
      </c>
      <c r="E13" s="7">
        <v>7218.24</v>
      </c>
      <c r="F13" s="7">
        <v>4890.68</v>
      </c>
      <c r="G13" s="57">
        <f>SUM(G14:G15)</f>
        <v>0</v>
      </c>
      <c r="H13" s="7">
        <v>14164.3</v>
      </c>
      <c r="I13" s="7">
        <v>86270.7</v>
      </c>
      <c r="J13" s="7">
        <v>2178.33</v>
      </c>
      <c r="K13" s="7">
        <v>9843.31</v>
      </c>
      <c r="L13" s="7">
        <v>555.61</v>
      </c>
      <c r="M13" s="7">
        <v>11671.6</v>
      </c>
      <c r="N13" s="7">
        <v>9483.85</v>
      </c>
      <c r="O13" s="7">
        <v>43499.4</v>
      </c>
      <c r="P13" s="7">
        <v>2493</v>
      </c>
      <c r="Q13" s="7">
        <v>8211.2099999999991</v>
      </c>
      <c r="R13" s="7">
        <v>374.47399999999999</v>
      </c>
      <c r="S13" s="7">
        <v>20819.400000000001</v>
      </c>
      <c r="T13" s="7">
        <v>10921.7</v>
      </c>
      <c r="U13" s="7">
        <v>524.63900000000001</v>
      </c>
      <c r="V13" s="7">
        <v>17473.599999999999</v>
      </c>
      <c r="W13" s="57">
        <f>SUM(W14:W15)</f>
        <v>0</v>
      </c>
      <c r="X13" s="7">
        <v>5472.57</v>
      </c>
      <c r="Y13" s="7">
        <v>49115.199999999997</v>
      </c>
      <c r="Z13" s="7">
        <v>2141.73</v>
      </c>
      <c r="AA13" s="7">
        <v>15975.7</v>
      </c>
      <c r="AB13" s="7">
        <v>19574</v>
      </c>
      <c r="AC13" s="7">
        <v>2955.43</v>
      </c>
      <c r="AD13" s="7">
        <v>9105.6299999999992</v>
      </c>
      <c r="AE13" s="7">
        <v>21165.7</v>
      </c>
      <c r="AF13" s="57">
        <f>SUM(AF14:AF15)</f>
        <v>13720.87956394038</v>
      </c>
      <c r="AG13" s="57">
        <f t="shared" ref="AG13:AN13" si="4">SUM(AG14:AG15)</f>
        <v>0</v>
      </c>
      <c r="AH13" s="57">
        <f t="shared" si="4"/>
        <v>6450.0941876776487</v>
      </c>
      <c r="AI13" s="57">
        <f t="shared" si="4"/>
        <v>44.29424955323568</v>
      </c>
      <c r="AJ13" s="57">
        <f t="shared" si="4"/>
        <v>846.17532662547012</v>
      </c>
      <c r="AK13" s="57">
        <f t="shared" si="4"/>
        <v>46.11559808017897</v>
      </c>
      <c r="AL13" s="57">
        <f t="shared" si="4"/>
        <v>265.02889293819794</v>
      </c>
      <c r="AM13" s="57">
        <f t="shared" si="4"/>
        <v>11008.476451945304</v>
      </c>
      <c r="AN13" s="57">
        <f t="shared" si="4"/>
        <v>34.810193519498135</v>
      </c>
      <c r="AO13" s="57"/>
    </row>
    <row r="14" spans="1:50">
      <c r="B14" s="84" t="s">
        <v>143</v>
      </c>
      <c r="C14" s="84" t="s">
        <v>36</v>
      </c>
      <c r="D14" s="7">
        <v>802.13800000000003</v>
      </c>
      <c r="E14" s="7">
        <v>1619.45</v>
      </c>
      <c r="F14" s="7">
        <v>1310.78</v>
      </c>
      <c r="G14" s="57">
        <f>G5*H25*$B$1*1000</f>
        <v>0</v>
      </c>
      <c r="H14" s="7">
        <v>2414.85</v>
      </c>
      <c r="I14" s="7">
        <v>16680</v>
      </c>
      <c r="J14" s="7">
        <v>693.67499999999995</v>
      </c>
      <c r="K14" s="7">
        <v>9843.31</v>
      </c>
      <c r="L14" s="7">
        <v>295.346</v>
      </c>
      <c r="M14" s="7">
        <v>9375.6299999999992</v>
      </c>
      <c r="N14" s="7">
        <v>3152.48</v>
      </c>
      <c r="O14" s="7">
        <v>2970.53</v>
      </c>
      <c r="P14" s="7">
        <v>975.15800000000002</v>
      </c>
      <c r="Q14" s="7">
        <v>1195.8599999999999</v>
      </c>
      <c r="R14" s="7">
        <v>374.47399999999999</v>
      </c>
      <c r="S14" s="7">
        <v>874.46500000000003</v>
      </c>
      <c r="T14" s="7">
        <v>10921.7</v>
      </c>
      <c r="U14" s="7">
        <v>133.96899999999999</v>
      </c>
      <c r="V14" s="7">
        <v>17473.599999999999</v>
      </c>
      <c r="W14" s="57">
        <f>W5*X25*$B$1*1000</f>
        <v>0</v>
      </c>
      <c r="X14" s="7">
        <v>2488.8200000000002</v>
      </c>
      <c r="Y14" s="7">
        <v>12918.2</v>
      </c>
      <c r="Z14" s="7">
        <v>869.61</v>
      </c>
      <c r="AA14" s="7">
        <v>7909.32</v>
      </c>
      <c r="AB14" s="7">
        <v>121.64100000000001</v>
      </c>
      <c r="AC14" s="7">
        <v>532.60699999999997</v>
      </c>
      <c r="AD14" s="7"/>
      <c r="AE14" s="7">
        <v>16576.400000000001</v>
      </c>
      <c r="AF14" s="57">
        <f t="shared" ref="AF14:AN14" si="5">AF5*AG25*$B$1*1000</f>
        <v>533.77088877996152</v>
      </c>
      <c r="AG14" s="57">
        <f t="shared" si="5"/>
        <v>0</v>
      </c>
      <c r="AH14" s="57">
        <f t="shared" si="5"/>
        <v>1290.4316304827096</v>
      </c>
      <c r="AI14" s="57">
        <f t="shared" si="5"/>
        <v>44.29424955323568</v>
      </c>
      <c r="AJ14" s="57">
        <f t="shared" si="5"/>
        <v>0</v>
      </c>
      <c r="AK14" s="57">
        <f t="shared" si="5"/>
        <v>14.905718663242562</v>
      </c>
      <c r="AL14" s="57">
        <f t="shared" si="5"/>
        <v>140.61421525020381</v>
      </c>
      <c r="AM14" s="57">
        <f t="shared" si="5"/>
        <v>9615.7232544935923</v>
      </c>
      <c r="AN14" s="57">
        <f t="shared" si="5"/>
        <v>34.810193519498135</v>
      </c>
      <c r="AO14" s="57"/>
    </row>
    <row r="15" spans="1:50">
      <c r="B15" s="84" t="s">
        <v>143</v>
      </c>
      <c r="C15" s="84" t="s">
        <v>176</v>
      </c>
      <c r="D15" s="7">
        <v>16801.900000000001</v>
      </c>
      <c r="E15" s="7">
        <v>5598.79</v>
      </c>
      <c r="F15" s="7">
        <v>3579.9</v>
      </c>
      <c r="G15" s="57">
        <f>G6*H26*$B$1*1000</f>
        <v>0</v>
      </c>
      <c r="H15" s="7">
        <v>11749.5</v>
      </c>
      <c r="I15" s="7">
        <v>69590.7</v>
      </c>
      <c r="J15" s="7">
        <v>1484.66</v>
      </c>
      <c r="K15" s="7"/>
      <c r="L15" s="7">
        <v>260.26400000000001</v>
      </c>
      <c r="M15" s="7">
        <v>2295.94</v>
      </c>
      <c r="N15" s="7">
        <v>6331.38</v>
      </c>
      <c r="O15" s="7">
        <v>40528.800000000003</v>
      </c>
      <c r="P15" s="7">
        <v>1517.84</v>
      </c>
      <c r="Q15" s="7">
        <v>7015.34</v>
      </c>
      <c r="R15" s="7"/>
      <c r="S15" s="7">
        <v>19945</v>
      </c>
      <c r="T15" s="7"/>
      <c r="U15" s="7">
        <v>390.67</v>
      </c>
      <c r="V15" s="7"/>
      <c r="W15" s="57">
        <f>W6*X26*$B$1*1000</f>
        <v>0</v>
      </c>
      <c r="X15" s="7">
        <v>2983.75</v>
      </c>
      <c r="Y15" s="7">
        <v>36197</v>
      </c>
      <c r="Z15" s="7">
        <v>1272.1199999999999</v>
      </c>
      <c r="AA15" s="7">
        <v>8066.35</v>
      </c>
      <c r="AB15" s="7">
        <v>19452.400000000001</v>
      </c>
      <c r="AC15" s="7">
        <v>2422.83</v>
      </c>
      <c r="AD15" s="7">
        <v>9105.6299999999992</v>
      </c>
      <c r="AE15" s="7">
        <v>4589.3999999999996</v>
      </c>
      <c r="AF15" s="57">
        <f t="shared" ref="AF15:AN15" si="6">AF6*AG26*$B$1*1000</f>
        <v>13187.108675160418</v>
      </c>
      <c r="AG15" s="57">
        <f t="shared" si="6"/>
        <v>0</v>
      </c>
      <c r="AH15" s="57">
        <f t="shared" si="6"/>
        <v>5159.6625571949389</v>
      </c>
      <c r="AI15" s="57">
        <f t="shared" si="6"/>
        <v>0</v>
      </c>
      <c r="AJ15" s="57">
        <f t="shared" si="6"/>
        <v>846.17532662547012</v>
      </c>
      <c r="AK15" s="57">
        <f t="shared" si="6"/>
        <v>31.20987941693641</v>
      </c>
      <c r="AL15" s="57">
        <f t="shared" si="6"/>
        <v>124.41467768799411</v>
      </c>
      <c r="AM15" s="57">
        <f t="shared" si="6"/>
        <v>1392.7531974517119</v>
      </c>
      <c r="AN15" s="57">
        <f t="shared" si="6"/>
        <v>0</v>
      </c>
      <c r="AO15" s="57"/>
    </row>
    <row r="16" spans="1:50">
      <c r="B16" t="s">
        <v>149</v>
      </c>
      <c r="C16" t="s">
        <v>151</v>
      </c>
      <c r="D16" s="7">
        <v>14796</v>
      </c>
      <c r="E16" s="7">
        <v>11473</v>
      </c>
      <c r="F16" s="7">
        <v>3008.7</v>
      </c>
      <c r="G16" s="57">
        <f>SUM(G18:G21)</f>
        <v>0</v>
      </c>
      <c r="H16" s="7">
        <v>15587.7</v>
      </c>
      <c r="I16" s="7">
        <v>99382</v>
      </c>
      <c r="J16" s="7">
        <v>6587</v>
      </c>
      <c r="K16" s="7">
        <v>321</v>
      </c>
      <c r="L16" s="7">
        <v>3029.75</v>
      </c>
      <c r="M16" s="7">
        <v>28635.1</v>
      </c>
      <c r="N16" s="7">
        <v>4489</v>
      </c>
      <c r="O16" s="7">
        <v>100595</v>
      </c>
      <c r="P16" s="7">
        <v>2291.36</v>
      </c>
      <c r="Q16" s="7">
        <v>10181</v>
      </c>
      <c r="R16" s="7">
        <v>1809</v>
      </c>
      <c r="S16" s="7">
        <v>54404</v>
      </c>
      <c r="T16" s="7">
        <v>373.06200000000001</v>
      </c>
      <c r="U16" s="7">
        <v>347</v>
      </c>
      <c r="V16" s="7">
        <v>872</v>
      </c>
      <c r="W16" s="57">
        <f>SUM(W18:W21)</f>
        <v>0</v>
      </c>
      <c r="X16" s="7">
        <v>16980.3</v>
      </c>
      <c r="Y16" s="7">
        <v>22261</v>
      </c>
      <c r="Z16" s="7">
        <v>5244.23</v>
      </c>
      <c r="AA16" s="7">
        <v>12576.1</v>
      </c>
      <c r="AB16" s="7">
        <v>13499</v>
      </c>
      <c r="AC16" s="7">
        <v>813</v>
      </c>
      <c r="AD16" s="7">
        <v>2592.44</v>
      </c>
      <c r="AE16" s="7">
        <v>66016</v>
      </c>
      <c r="AF16" s="57">
        <f>SUM(AF18:AF21)</f>
        <v>17833.351111851698</v>
      </c>
      <c r="AG16" s="57">
        <f t="shared" ref="AG16:AN16" si="7">SUM(AG18:AG21)</f>
        <v>0</v>
      </c>
      <c r="AH16" s="57">
        <f t="shared" si="7"/>
        <v>3541.8516329142035</v>
      </c>
      <c r="AI16" s="57">
        <f>SUM(AI18:AI21)</f>
        <v>113.00728152525419</v>
      </c>
      <c r="AJ16" s="57">
        <f t="shared" si="7"/>
        <v>881.250705469943</v>
      </c>
      <c r="AK16" s="57">
        <f t="shared" si="7"/>
        <v>310.98664023629215</v>
      </c>
      <c r="AL16" s="57">
        <f t="shared" si="7"/>
        <v>232.03764916025952</v>
      </c>
      <c r="AM16" s="57">
        <f t="shared" si="7"/>
        <v>8457.4761401464093</v>
      </c>
      <c r="AN16" s="57">
        <f t="shared" si="7"/>
        <v>25.366236758311842</v>
      </c>
      <c r="AO16" s="57"/>
    </row>
    <row r="17" spans="1:52">
      <c r="B17" t="s">
        <v>151</v>
      </c>
      <c r="C17" t="s">
        <v>177</v>
      </c>
      <c r="D17" s="7">
        <v>10737</v>
      </c>
      <c r="E17" s="7">
        <v>9342</v>
      </c>
      <c r="F17" s="7">
        <v>2099.6999999999998</v>
      </c>
      <c r="G17" s="57">
        <f>SUM(G18:G19)</f>
        <v>0</v>
      </c>
      <c r="H17" s="7">
        <v>6319.7</v>
      </c>
      <c r="I17" s="7">
        <v>59129.9</v>
      </c>
      <c r="J17" s="7">
        <v>6348</v>
      </c>
      <c r="K17" s="7">
        <v>247.5</v>
      </c>
      <c r="L17" s="7">
        <v>1337</v>
      </c>
      <c r="M17" s="7">
        <v>10670.1</v>
      </c>
      <c r="N17" s="7">
        <v>3308</v>
      </c>
      <c r="O17" s="7">
        <v>34007</v>
      </c>
      <c r="P17" s="7">
        <v>1742</v>
      </c>
      <c r="Q17" s="7">
        <v>7692</v>
      </c>
      <c r="R17" s="7">
        <v>1678</v>
      </c>
      <c r="S17" s="7">
        <v>35678.800000000003</v>
      </c>
      <c r="T17" s="7">
        <v>373.06200000000001</v>
      </c>
      <c r="U17" s="7">
        <v>347</v>
      </c>
      <c r="V17" s="7">
        <v>749</v>
      </c>
      <c r="W17" s="57">
        <f>SUM(W18:W19)</f>
        <v>0</v>
      </c>
      <c r="X17" s="7">
        <v>15115</v>
      </c>
      <c r="Y17" s="7">
        <v>17921</v>
      </c>
      <c r="Z17" s="7">
        <v>3591.74</v>
      </c>
      <c r="AA17" s="7">
        <v>5437.43</v>
      </c>
      <c r="AB17" s="7">
        <v>8280.5</v>
      </c>
      <c r="AC17" s="7">
        <v>797.9</v>
      </c>
      <c r="AD17" s="7">
        <v>2309</v>
      </c>
      <c r="AE17" s="7">
        <v>54817</v>
      </c>
      <c r="AF17" s="57">
        <f>SUM(AF18:AF19)</f>
        <v>10205.768444865667</v>
      </c>
      <c r="AG17" s="57">
        <f t="shared" ref="AG17:AN17" si="8">SUM(AG18:AG19)</f>
        <v>0</v>
      </c>
      <c r="AH17" s="57">
        <f t="shared" si="8"/>
        <v>2579.4135104121233</v>
      </c>
      <c r="AI17" s="57">
        <f t="shared" si="8"/>
        <v>113.00728152525419</v>
      </c>
      <c r="AJ17" s="57">
        <f t="shared" si="8"/>
        <v>574.99158796810593</v>
      </c>
      <c r="AK17" s="57">
        <f t="shared" si="8"/>
        <v>107.99843063750365</v>
      </c>
      <c r="AL17" s="57">
        <f t="shared" si="8"/>
        <v>187.0078211871903</v>
      </c>
      <c r="AM17" s="57">
        <f t="shared" si="8"/>
        <v>7953.3922325589947</v>
      </c>
      <c r="AN17" s="57">
        <f t="shared" si="8"/>
        <v>25.366236758311842</v>
      </c>
      <c r="AO17" s="57"/>
    </row>
    <row r="18" spans="1:52">
      <c r="B18" s="84" t="s">
        <v>177</v>
      </c>
      <c r="C18" s="84" t="s">
        <v>36</v>
      </c>
      <c r="D18" s="7">
        <v>1467.91</v>
      </c>
      <c r="E18" s="7">
        <v>854.18799999999999</v>
      </c>
      <c r="F18" s="7">
        <v>491.39800000000002</v>
      </c>
      <c r="G18" s="57">
        <f>G9*H27*$B$1*1000</f>
        <v>0</v>
      </c>
      <c r="H18" s="7">
        <v>2209.73</v>
      </c>
      <c r="I18" s="7">
        <v>6343.47</v>
      </c>
      <c r="J18" s="7">
        <v>3476.79</v>
      </c>
      <c r="K18" s="7">
        <v>54.433900000000001</v>
      </c>
      <c r="L18" s="7">
        <v>753.51199999999994</v>
      </c>
      <c r="M18" s="7">
        <v>7969.16</v>
      </c>
      <c r="N18" s="7">
        <v>286.95699999999999</v>
      </c>
      <c r="O18" s="7">
        <v>4463.7</v>
      </c>
      <c r="P18" s="7">
        <v>710.59900000000005</v>
      </c>
      <c r="Q18" s="7">
        <v>2225.36</v>
      </c>
      <c r="R18" s="7">
        <v>1350.37</v>
      </c>
      <c r="S18" s="7">
        <v>1714.95</v>
      </c>
      <c r="T18" s="7">
        <v>220.577</v>
      </c>
      <c r="U18" s="7">
        <v>18.274699999999999</v>
      </c>
      <c r="V18" s="7">
        <v>91.488500000000002</v>
      </c>
      <c r="W18" s="57">
        <f>W9*X27*$B$1*1000</f>
        <v>0</v>
      </c>
      <c r="X18" s="7">
        <v>1046.31</v>
      </c>
      <c r="Y18" s="7">
        <v>1981.61</v>
      </c>
      <c r="Z18" s="7">
        <v>432.72199999999998</v>
      </c>
      <c r="AA18" s="7">
        <v>2404.8200000000002</v>
      </c>
      <c r="AB18" s="7"/>
      <c r="AC18" s="7">
        <v>258.39800000000002</v>
      </c>
      <c r="AD18" s="7"/>
      <c r="AE18" s="7">
        <v>25758.5</v>
      </c>
      <c r="AF18" s="57">
        <f t="shared" ref="AF18:AN18" si="9">AF9*AG27*$B$1*1000</f>
        <v>202.99518104610442</v>
      </c>
      <c r="AG18" s="57">
        <f t="shared" si="9"/>
        <v>0</v>
      </c>
      <c r="AH18" s="57">
        <f t="shared" si="9"/>
        <v>117.46256578580258</v>
      </c>
      <c r="AI18" s="57">
        <f t="shared" si="9"/>
        <v>113.00728152525419</v>
      </c>
      <c r="AJ18" s="57">
        <f t="shared" si="9"/>
        <v>0</v>
      </c>
      <c r="AK18" s="57">
        <f t="shared" si="9"/>
        <v>38.02874554379347</v>
      </c>
      <c r="AL18" s="57">
        <f t="shared" si="9"/>
        <v>102.46577553850719</v>
      </c>
      <c r="AM18" s="57">
        <f t="shared" si="9"/>
        <v>7006.9909993251258</v>
      </c>
      <c r="AN18" s="57">
        <f t="shared" si="9"/>
        <v>25.366236758311842</v>
      </c>
      <c r="AO18" s="57"/>
    </row>
    <row r="19" spans="1:52">
      <c r="B19" s="84" t="s">
        <v>177</v>
      </c>
      <c r="C19" s="84" t="s">
        <v>176</v>
      </c>
      <c r="D19" s="7">
        <v>9269.09</v>
      </c>
      <c r="E19" s="7">
        <v>8487.81</v>
      </c>
      <c r="F19" s="7">
        <v>1608.3</v>
      </c>
      <c r="G19" s="57">
        <f>G10*H28*$B$1*1000</f>
        <v>0</v>
      </c>
      <c r="H19" s="7">
        <v>4109.97</v>
      </c>
      <c r="I19" s="7">
        <v>52786.400000000001</v>
      </c>
      <c r="J19" s="7">
        <v>2871.21</v>
      </c>
      <c r="K19" s="7">
        <v>193.066</v>
      </c>
      <c r="L19" s="7">
        <v>583.48800000000006</v>
      </c>
      <c r="M19" s="7">
        <v>2700.94</v>
      </c>
      <c r="N19" s="7">
        <v>3021.04</v>
      </c>
      <c r="O19" s="7">
        <v>29543.3</v>
      </c>
      <c r="P19" s="7">
        <v>1031.4000000000001</v>
      </c>
      <c r="Q19" s="7">
        <v>5466.64</v>
      </c>
      <c r="R19" s="7">
        <v>327.63</v>
      </c>
      <c r="S19" s="7">
        <v>33963.9</v>
      </c>
      <c r="T19" s="7">
        <v>152.48500000000001</v>
      </c>
      <c r="U19" s="7">
        <v>328.72500000000002</v>
      </c>
      <c r="V19" s="7">
        <v>657.51099999999997</v>
      </c>
      <c r="W19" s="57">
        <f>W10*X28*$B$1*1000</f>
        <v>0</v>
      </c>
      <c r="X19" s="7">
        <v>14068.7</v>
      </c>
      <c r="Y19" s="7">
        <v>15939.4</v>
      </c>
      <c r="Z19" s="7">
        <v>3159.02</v>
      </c>
      <c r="AA19" s="7">
        <v>3032.61</v>
      </c>
      <c r="AB19" s="7">
        <v>8280.5</v>
      </c>
      <c r="AC19" s="7">
        <v>539.50199999999995</v>
      </c>
      <c r="AD19" s="7">
        <v>2309</v>
      </c>
      <c r="AE19" s="7">
        <v>29058.5</v>
      </c>
      <c r="AF19" s="57">
        <f t="shared" ref="AF19:AN19" si="10">AF10*AG28*$B$1*1000</f>
        <v>10002.773263819563</v>
      </c>
      <c r="AG19" s="57">
        <f t="shared" si="10"/>
        <v>0</v>
      </c>
      <c r="AH19" s="57">
        <f t="shared" si="10"/>
        <v>2461.9509446263205</v>
      </c>
      <c r="AI19" s="57">
        <f t="shared" si="10"/>
        <v>0</v>
      </c>
      <c r="AJ19" s="57">
        <f t="shared" si="10"/>
        <v>574.99158796810593</v>
      </c>
      <c r="AK19" s="57">
        <f t="shared" si="10"/>
        <v>69.969685093710183</v>
      </c>
      <c r="AL19" s="57">
        <f t="shared" si="10"/>
        <v>84.5420456486831</v>
      </c>
      <c r="AM19" s="57">
        <f t="shared" si="10"/>
        <v>946.40123323386899</v>
      </c>
      <c r="AN19" s="57">
        <f t="shared" si="10"/>
        <v>0</v>
      </c>
      <c r="AO19" s="57"/>
    </row>
    <row r="20" spans="1:52">
      <c r="B20" s="84" t="s">
        <v>178</v>
      </c>
      <c r="D20" s="7"/>
      <c r="E20" s="7">
        <v>1061</v>
      </c>
      <c r="F20" s="7"/>
      <c r="G20" s="57">
        <f>IFERROR(G11*H29*$B$1*1000,0)</f>
        <v>0</v>
      </c>
      <c r="H20" s="7">
        <v>271</v>
      </c>
      <c r="I20" s="7">
        <v>23903.1</v>
      </c>
      <c r="J20" s="7"/>
      <c r="K20" s="7"/>
      <c r="L20" s="7"/>
      <c r="M20" s="7">
        <v>11715</v>
      </c>
      <c r="N20" s="7">
        <v>651</v>
      </c>
      <c r="O20" s="7">
        <v>51890.2</v>
      </c>
      <c r="P20" s="7"/>
      <c r="Q20" s="7"/>
      <c r="R20" s="7"/>
      <c r="S20" s="7">
        <v>11606.2</v>
      </c>
      <c r="T20" s="7"/>
      <c r="U20" s="7"/>
      <c r="V20" s="7"/>
      <c r="W20" s="57">
        <f>IFERROR(W11*X29*$B$1*1000,0)</f>
        <v>0</v>
      </c>
      <c r="X20" s="7">
        <v>285</v>
      </c>
      <c r="Y20" s="7"/>
      <c r="Z20" s="7">
        <v>519.25900000000001</v>
      </c>
      <c r="AA20" s="7"/>
      <c r="AB20" s="7">
        <v>2938.5</v>
      </c>
      <c r="AC20" s="7">
        <v>15.1</v>
      </c>
      <c r="AD20" s="7"/>
      <c r="AE20" s="7">
        <v>1014</v>
      </c>
      <c r="AF20" s="57">
        <f t="shared" ref="AF20:AN20" si="11">IFERROR(AF11*AG29*$B$1*1000,0)</f>
        <v>4529.5244533138348</v>
      </c>
      <c r="AG20" s="57">
        <f t="shared" si="11"/>
        <v>0</v>
      </c>
      <c r="AH20" s="57">
        <f t="shared" si="11"/>
        <v>530.52262298802236</v>
      </c>
      <c r="AI20" s="57">
        <f t="shared" si="11"/>
        <v>0</v>
      </c>
      <c r="AJ20" s="57">
        <f t="shared" si="11"/>
        <v>0</v>
      </c>
      <c r="AK20" s="57">
        <f t="shared" si="11"/>
        <v>0</v>
      </c>
      <c r="AL20" s="57">
        <f t="shared" si="11"/>
        <v>0</v>
      </c>
      <c r="AM20" s="57">
        <f t="shared" si="11"/>
        <v>0</v>
      </c>
      <c r="AN20" s="57">
        <f t="shared" si="11"/>
        <v>0</v>
      </c>
      <c r="AO20" s="57"/>
      <c r="AS20" s="12" t="s">
        <v>374</v>
      </c>
      <c r="AT20" s="12"/>
      <c r="AU20" s="13"/>
      <c r="AV20" s="13"/>
      <c r="AW20" s="13"/>
      <c r="AX20" s="13"/>
      <c r="AY20" s="13"/>
      <c r="AZ20" s="13"/>
    </row>
    <row r="21" spans="1:52" ht="14.65" thickBot="1">
      <c r="B21" s="84" t="s">
        <v>179</v>
      </c>
      <c r="D21" s="7">
        <v>4059</v>
      </c>
      <c r="E21" s="7">
        <v>1070</v>
      </c>
      <c r="F21" s="7">
        <v>909</v>
      </c>
      <c r="G21" s="57">
        <f>G12*H30*$B$1*1000</f>
        <v>0</v>
      </c>
      <c r="H21" s="7">
        <v>8997</v>
      </c>
      <c r="I21" s="7">
        <v>16349</v>
      </c>
      <c r="J21" s="7">
        <v>239</v>
      </c>
      <c r="K21" s="7">
        <v>73.5</v>
      </c>
      <c r="L21" s="7">
        <v>1692.75</v>
      </c>
      <c r="M21" s="7">
        <v>6250</v>
      </c>
      <c r="N21" s="7">
        <v>530</v>
      </c>
      <c r="O21" s="7">
        <v>14698.2</v>
      </c>
      <c r="P21" s="7">
        <v>549.35699999999997</v>
      </c>
      <c r="Q21" s="7">
        <v>2489</v>
      </c>
      <c r="R21" s="7">
        <v>131</v>
      </c>
      <c r="S21" s="7">
        <v>7119</v>
      </c>
      <c r="T21" s="7"/>
      <c r="U21" s="7"/>
      <c r="V21" s="7">
        <v>123</v>
      </c>
      <c r="W21" s="57">
        <f>W12*X30*$B$1*1000</f>
        <v>0</v>
      </c>
      <c r="X21" s="7">
        <v>1580.3</v>
      </c>
      <c r="Y21" s="7">
        <v>4340</v>
      </c>
      <c r="Z21" s="7">
        <v>1133.23</v>
      </c>
      <c r="AA21" s="7">
        <v>7138.71</v>
      </c>
      <c r="AB21" s="7">
        <v>2280</v>
      </c>
      <c r="AC21" s="7"/>
      <c r="AD21" s="7">
        <v>283.44299999999998</v>
      </c>
      <c r="AE21" s="7">
        <v>10185</v>
      </c>
      <c r="AF21" s="57">
        <f t="shared" ref="AF21:AN21" si="12">AF12*AG30*$B$1*1000</f>
        <v>3098.0582136721969</v>
      </c>
      <c r="AG21" s="57">
        <f t="shared" si="12"/>
        <v>0</v>
      </c>
      <c r="AH21" s="57">
        <f t="shared" si="12"/>
        <v>431.91549951405807</v>
      </c>
      <c r="AI21" s="57">
        <f t="shared" si="12"/>
        <v>0</v>
      </c>
      <c r="AJ21" s="57">
        <f t="shared" si="12"/>
        <v>306.25911750183707</v>
      </c>
      <c r="AK21" s="57">
        <f t="shared" si="12"/>
        <v>202.9882095987885</v>
      </c>
      <c r="AL21" s="57">
        <f t="shared" si="12"/>
        <v>45.02982797306921</v>
      </c>
      <c r="AM21" s="57">
        <f t="shared" si="12"/>
        <v>504.08390758741371</v>
      </c>
      <c r="AN21" s="57">
        <f t="shared" si="12"/>
        <v>0</v>
      </c>
      <c r="AO21" s="57"/>
      <c r="AS21" s="14" t="s">
        <v>81</v>
      </c>
      <c r="AT21" s="14" t="s">
        <v>82</v>
      </c>
      <c r="AU21" s="14" t="s">
        <v>83</v>
      </c>
      <c r="AV21" s="14" t="s">
        <v>84</v>
      </c>
      <c r="AW21" s="14" t="s">
        <v>85</v>
      </c>
      <c r="AX21" s="14" t="s">
        <v>86</v>
      </c>
      <c r="AY21" s="14" t="s">
        <v>87</v>
      </c>
      <c r="AZ21" s="14" t="s">
        <v>88</v>
      </c>
    </row>
    <row r="22" spans="1:52">
      <c r="A22" t="s">
        <v>207</v>
      </c>
      <c r="AS22" t="s">
        <v>80</v>
      </c>
      <c r="AT22" t="str">
        <f>C26</f>
        <v>TRai_Frt</v>
      </c>
      <c r="AU22" t="s">
        <v>219</v>
      </c>
      <c r="AV22" t="s">
        <v>194</v>
      </c>
    </row>
    <row r="23" spans="1:52">
      <c r="C23" s="10" t="s">
        <v>56</v>
      </c>
      <c r="D23" s="10"/>
      <c r="AT23" t="str">
        <f>C28</f>
        <v>TRai_Pas_Conv</v>
      </c>
      <c r="AU23" t="s">
        <v>177</v>
      </c>
      <c r="AV23" t="s">
        <v>196</v>
      </c>
    </row>
    <row r="24" spans="1:52" ht="14.65" thickBot="1">
      <c r="A24" s="14" t="s">
        <v>54</v>
      </c>
      <c r="B24" s="14" t="s">
        <v>60</v>
      </c>
      <c r="C24" s="14" t="s">
        <v>61</v>
      </c>
      <c r="D24" s="15">
        <v>2010</v>
      </c>
      <c r="E24" s="15" t="str">
        <f t="shared" ref="E24:AO24" si="13">D$1</f>
        <v>AT</v>
      </c>
      <c r="F24" s="15" t="str">
        <f t="shared" si="13"/>
        <v>BE</v>
      </c>
      <c r="G24" s="15" t="str">
        <f t="shared" si="13"/>
        <v>BG</v>
      </c>
      <c r="H24" s="15" t="str">
        <f t="shared" si="13"/>
        <v>CY</v>
      </c>
      <c r="I24" s="15" t="str">
        <f t="shared" si="13"/>
        <v>CZ</v>
      </c>
      <c r="J24" s="15" t="str">
        <f t="shared" si="13"/>
        <v>DE</v>
      </c>
      <c r="K24" s="15" t="str">
        <f t="shared" si="13"/>
        <v>DK</v>
      </c>
      <c r="L24" s="15" t="str">
        <f t="shared" si="13"/>
        <v>EE</v>
      </c>
      <c r="M24" s="15" t="str">
        <f t="shared" si="13"/>
        <v>EL</v>
      </c>
      <c r="N24" s="15" t="str">
        <f t="shared" si="13"/>
        <v>ES</v>
      </c>
      <c r="O24" s="15" t="str">
        <f t="shared" si="13"/>
        <v>FI</v>
      </c>
      <c r="P24" s="15" t="str">
        <f t="shared" si="13"/>
        <v>FR</v>
      </c>
      <c r="Q24" s="15" t="str">
        <f t="shared" si="13"/>
        <v>HR</v>
      </c>
      <c r="R24" s="15" t="str">
        <f t="shared" si="13"/>
        <v>HU</v>
      </c>
      <c r="S24" s="15" t="str">
        <f t="shared" si="13"/>
        <v>IE</v>
      </c>
      <c r="T24" s="15" t="str">
        <f t="shared" si="13"/>
        <v>IT</v>
      </c>
      <c r="U24" s="15" t="str">
        <f t="shared" si="13"/>
        <v>LT</v>
      </c>
      <c r="V24" s="15" t="str">
        <f t="shared" si="13"/>
        <v>LU</v>
      </c>
      <c r="W24" s="15" t="str">
        <f t="shared" si="13"/>
        <v>LV</v>
      </c>
      <c r="X24" s="15" t="str">
        <f t="shared" si="13"/>
        <v>MT</v>
      </c>
      <c r="Y24" s="15" t="str">
        <f t="shared" si="13"/>
        <v>NL</v>
      </c>
      <c r="Z24" s="15" t="str">
        <f t="shared" si="13"/>
        <v>PL</v>
      </c>
      <c r="AA24" s="15" t="str">
        <f t="shared" si="13"/>
        <v>PT</v>
      </c>
      <c r="AB24" s="15" t="str">
        <f t="shared" si="13"/>
        <v>RO</v>
      </c>
      <c r="AC24" s="15" t="str">
        <f t="shared" si="13"/>
        <v>SE</v>
      </c>
      <c r="AD24" s="15" t="str">
        <f t="shared" si="13"/>
        <v>SI</v>
      </c>
      <c r="AE24" s="15" t="str">
        <f t="shared" si="13"/>
        <v>SK</v>
      </c>
      <c r="AF24" s="15" t="str">
        <f t="shared" si="13"/>
        <v>UK</v>
      </c>
      <c r="AG24" s="15" t="str">
        <f t="shared" si="13"/>
        <v>CH</v>
      </c>
      <c r="AH24" s="15" t="str">
        <f t="shared" si="13"/>
        <v>IS</v>
      </c>
      <c r="AI24" s="15" t="str">
        <f t="shared" si="13"/>
        <v>NO</v>
      </c>
      <c r="AJ24" s="15" t="str">
        <f t="shared" si="13"/>
        <v>AL</v>
      </c>
      <c r="AK24" s="15" t="str">
        <f t="shared" si="13"/>
        <v>BA</v>
      </c>
      <c r="AL24" s="15" t="str">
        <f t="shared" si="13"/>
        <v>ME</v>
      </c>
      <c r="AM24" s="15" t="str">
        <f t="shared" si="13"/>
        <v>MK</v>
      </c>
      <c r="AN24" s="15" t="str">
        <f t="shared" si="13"/>
        <v>RS</v>
      </c>
      <c r="AO24" s="15" t="str">
        <f t="shared" si="13"/>
        <v>KS</v>
      </c>
      <c r="AQ24" s="66" t="s">
        <v>172</v>
      </c>
      <c r="AT24" t="str">
        <f>C29</f>
        <v>TRai_Pas_Hspd</v>
      </c>
      <c r="AU24" t="s">
        <v>178</v>
      </c>
      <c r="AV24" t="s">
        <v>196</v>
      </c>
    </row>
    <row r="25" spans="1:52">
      <c r="A25" t="s">
        <v>208</v>
      </c>
      <c r="B25" t="s">
        <v>96</v>
      </c>
      <c r="C25" t="s">
        <v>203</v>
      </c>
      <c r="D25" s="147">
        <f t="shared" ref="D25:D30" si="14">AVERAGE(E25:AO25)</f>
        <v>2.9674086137932161</v>
      </c>
      <c r="E25" s="4">
        <f t="shared" ref="E25:G26" si="15">IFERROR(D14/D5/$B$1/1000,"")</f>
        <v>1.632935043331796</v>
      </c>
      <c r="F25" s="4">
        <f t="shared" si="15"/>
        <v>2.881549151798775</v>
      </c>
      <c r="G25" s="4">
        <f t="shared" si="15"/>
        <v>2.8119783752011429</v>
      </c>
      <c r="H25" s="51">
        <f t="shared" ref="H25:H30" si="16">$M25</f>
        <v>3.7846547661004144</v>
      </c>
      <c r="I25" s="4">
        <f t="shared" ref="I25:W25" si="17">IFERROR(H14/H5/$B$1/1000,"")</f>
        <v>2.5755527677619678</v>
      </c>
      <c r="J25" s="4">
        <f t="shared" si="17"/>
        <v>2.1261905567694197</v>
      </c>
      <c r="K25" s="4">
        <f t="shared" si="17"/>
        <v>2.8070036805702232</v>
      </c>
      <c r="L25" s="4">
        <f t="shared" si="17"/>
        <v>4.837071058713569</v>
      </c>
      <c r="M25" s="4">
        <f t="shared" si="17"/>
        <v>3.7846547661004144</v>
      </c>
      <c r="N25" s="4">
        <f t="shared" si="17"/>
        <v>1.1953807965524776</v>
      </c>
      <c r="O25" s="4">
        <f t="shared" si="17"/>
        <v>2.9289386840426381</v>
      </c>
      <c r="P25" s="4">
        <f t="shared" si="17"/>
        <v>1.7951862652449062</v>
      </c>
      <c r="Q25" s="4">
        <f t="shared" si="17"/>
        <v>2.3413537593197233</v>
      </c>
      <c r="R25" s="4">
        <f t="shared" si="17"/>
        <v>3.1042957715570276</v>
      </c>
      <c r="S25" s="4">
        <f t="shared" si="17"/>
        <v>2.6726822359319544</v>
      </c>
      <c r="T25" s="4">
        <f t="shared" si="17"/>
        <v>1.4771971129305741</v>
      </c>
      <c r="U25" s="4">
        <f t="shared" si="17"/>
        <v>5.084282964567481</v>
      </c>
      <c r="V25" s="4">
        <f t="shared" si="17"/>
        <v>1.3707080557952349</v>
      </c>
      <c r="W25" s="4">
        <f t="shared" si="17"/>
        <v>6.4468605375145911</v>
      </c>
      <c r="X25" s="51">
        <f t="shared" ref="X25:X30" si="18">$M25</f>
        <v>3.7846547661004144</v>
      </c>
      <c r="Y25" s="4">
        <f t="shared" ref="Y25:AF26" si="19">IFERROR(X14/X5/$B$1/1000,"")</f>
        <v>3.8628381968993981</v>
      </c>
      <c r="Z25" s="4">
        <f t="shared" si="19"/>
        <v>3.9128459998698499</v>
      </c>
      <c r="AA25" s="4">
        <f t="shared" si="19"/>
        <v>2.5353321968992981</v>
      </c>
      <c r="AB25" s="4">
        <f t="shared" si="19"/>
        <v>2.7467396186974287</v>
      </c>
      <c r="AC25" s="4">
        <f t="shared" si="19"/>
        <v>2.8567801093083318</v>
      </c>
      <c r="AD25" s="4">
        <f t="shared" si="19"/>
        <v>2.528547988866662</v>
      </c>
      <c r="AE25" s="4" t="str">
        <f t="shared" si="19"/>
        <v/>
      </c>
      <c r="AF25" s="4">
        <f t="shared" si="19"/>
        <v>4.0217023757756447</v>
      </c>
      <c r="AG25" s="51">
        <f t="shared" ref="AG25:AG30" si="20">$J25</f>
        <v>2.1261905567694197</v>
      </c>
      <c r="AH25" s="51">
        <f>$O25</f>
        <v>2.9289386840426381</v>
      </c>
      <c r="AI25" s="51">
        <f>$O25</f>
        <v>2.9289386840426381</v>
      </c>
      <c r="AJ25" s="51">
        <f>$M25</f>
        <v>3.7846547661004144</v>
      </c>
      <c r="AK25" s="51">
        <f t="shared" ref="AK25:AK30" si="21">$Q25</f>
        <v>2.3413537593197233</v>
      </c>
      <c r="AL25" s="51">
        <f>$M25</f>
        <v>3.7846547661004144</v>
      </c>
      <c r="AM25" s="51">
        <f t="shared" ref="AM25:AO30" si="22">$Q25</f>
        <v>2.3413537593197233</v>
      </c>
      <c r="AN25" s="51">
        <f t="shared" si="22"/>
        <v>2.3413537593197233</v>
      </c>
      <c r="AO25" s="51">
        <f t="shared" si="22"/>
        <v>2.3413537593197233</v>
      </c>
      <c r="AQ25" s="67">
        <f t="shared" ref="AQ25:AQ30" si="23">_xlfn.STDEV.S(E25:AF25)/AVERAGE(E25:AF25)</f>
        <v>0.39693065657076276</v>
      </c>
      <c r="AT25" t="str">
        <f>C30</f>
        <v>TRai_Pas_Metro</v>
      </c>
      <c r="AU25" t="s">
        <v>216</v>
      </c>
      <c r="AV25" t="s">
        <v>196</v>
      </c>
    </row>
    <row r="26" spans="1:52">
      <c r="A26" t="s">
        <v>209</v>
      </c>
      <c r="B26" t="s">
        <v>202</v>
      </c>
      <c r="C26" t="s">
        <v>203</v>
      </c>
      <c r="D26" s="147">
        <f t="shared" si="14"/>
        <v>7.4350999025258053</v>
      </c>
      <c r="E26" s="4">
        <f t="shared" si="15"/>
        <v>4.044592468840202</v>
      </c>
      <c r="F26" s="4">
        <f t="shared" si="15"/>
        <v>7.5822325027447501</v>
      </c>
      <c r="G26" s="4">
        <f t="shared" si="15"/>
        <v>7.3197084710461695</v>
      </c>
      <c r="H26" s="51">
        <f t="shared" si="16"/>
        <v>8.9266542365621504</v>
      </c>
      <c r="I26" s="4">
        <f t="shared" ref="I26:W26" si="24">IFERROR(H15/H6/$B$1/1000,"")</f>
        <v>6.3725540502316464</v>
      </c>
      <c r="J26" s="4">
        <f t="shared" si="24"/>
        <v>5.7252969655256223</v>
      </c>
      <c r="K26" s="4">
        <f t="shared" si="24"/>
        <v>7.759034551662376</v>
      </c>
      <c r="L26" s="4" t="str">
        <f t="shared" si="24"/>
        <v/>
      </c>
      <c r="M26" s="4">
        <f t="shared" si="24"/>
        <v>8.9266542365621504</v>
      </c>
      <c r="N26" s="4">
        <f t="shared" si="24"/>
        <v>3.0940781560137576</v>
      </c>
      <c r="O26" s="4">
        <f t="shared" si="24"/>
        <v>8.3284177965425741</v>
      </c>
      <c r="P26" s="4">
        <f t="shared" si="24"/>
        <v>4.9141994868778642</v>
      </c>
      <c r="Q26" s="4">
        <f t="shared" si="24"/>
        <v>6.6862754654571122</v>
      </c>
      <c r="R26" s="4">
        <f t="shared" si="24"/>
        <v>7.8803969977790507</v>
      </c>
      <c r="S26" s="4" t="str">
        <f t="shared" si="24"/>
        <v/>
      </c>
      <c r="T26" s="4">
        <f t="shared" si="24"/>
        <v>3.6933977936560329</v>
      </c>
      <c r="U26" s="4" t="str">
        <f t="shared" si="24"/>
        <v/>
      </c>
      <c r="V26" s="4">
        <f t="shared" si="24"/>
        <v>3.4655239862829408</v>
      </c>
      <c r="W26" s="4" t="str">
        <f t="shared" si="24"/>
        <v/>
      </c>
      <c r="X26" s="51">
        <f t="shared" si="18"/>
        <v>8.9266542365621504</v>
      </c>
      <c r="Y26" s="4">
        <f t="shared" si="19"/>
        <v>10.656720246049701</v>
      </c>
      <c r="Z26" s="4">
        <f t="shared" si="19"/>
        <v>10.843178690949975</v>
      </c>
      <c r="AA26" s="4">
        <f t="shared" si="19"/>
        <v>7.4601847368482188</v>
      </c>
      <c r="AB26" s="4">
        <f t="shared" si="19"/>
        <v>7.9200136408570065</v>
      </c>
      <c r="AC26" s="4">
        <f t="shared" si="19"/>
        <v>7.6521888184174296</v>
      </c>
      <c r="AD26" s="4">
        <f t="shared" si="19"/>
        <v>7.6142099742370535</v>
      </c>
      <c r="AE26" s="4">
        <f t="shared" si="19"/>
        <v>10.653106581443454</v>
      </c>
      <c r="AF26" s="4">
        <f t="shared" si="19"/>
        <v>11.932479798638726</v>
      </c>
      <c r="AG26" s="51">
        <f t="shared" si="20"/>
        <v>5.7252969655256223</v>
      </c>
      <c r="AH26" s="51">
        <f t="shared" ref="AH26:AI30" si="25">$O26</f>
        <v>8.3284177965425741</v>
      </c>
      <c r="AI26" s="51">
        <f t="shared" si="25"/>
        <v>8.3284177965425741</v>
      </c>
      <c r="AJ26" s="51">
        <f t="shared" ref="AJ26:AL30" si="26">$M26</f>
        <v>8.9266542365621504</v>
      </c>
      <c r="AK26" s="51">
        <f t="shared" si="21"/>
        <v>6.6862754654571122</v>
      </c>
      <c r="AL26" s="51">
        <f>$M26</f>
        <v>8.9266542365621504</v>
      </c>
      <c r="AM26" s="51">
        <f t="shared" si="22"/>
        <v>6.6862754654571122</v>
      </c>
      <c r="AN26" s="51">
        <f t="shared" si="22"/>
        <v>6.6862754654571122</v>
      </c>
      <c r="AO26" s="51">
        <f t="shared" si="22"/>
        <v>6.6862754654571122</v>
      </c>
      <c r="AQ26" s="67">
        <f t="shared" si="23"/>
        <v>0.32204013972037271</v>
      </c>
    </row>
    <row r="27" spans="1:52">
      <c r="A27" t="s">
        <v>210</v>
      </c>
      <c r="B27" t="s">
        <v>96</v>
      </c>
      <c r="C27" t="s">
        <v>204</v>
      </c>
      <c r="D27" s="147">
        <f t="shared" si="14"/>
        <v>0.93006865074656864</v>
      </c>
      <c r="E27" s="4">
        <f t="shared" ref="E27:G30" si="27">IFERROR(D18/D9/$B$1/1000,"")</f>
        <v>0.81137362563056237</v>
      </c>
      <c r="F27" s="4">
        <f t="shared" si="27"/>
        <v>1.0123218618432983</v>
      </c>
      <c r="G27" s="4">
        <f t="shared" si="27"/>
        <v>1.2734664204868498</v>
      </c>
      <c r="H27" s="51">
        <f t="shared" si="16"/>
        <v>0.97355985989246385</v>
      </c>
      <c r="I27" s="4">
        <f t="shared" ref="I27:W27" si="28">IFERROR(H18/H9/$B$1/1000,"")</f>
        <v>0.73769853735657331</v>
      </c>
      <c r="J27" s="4">
        <f t="shared" si="28"/>
        <v>0.78025748135999262</v>
      </c>
      <c r="K27" s="4">
        <f t="shared" si="28"/>
        <v>1.1462945311049224</v>
      </c>
      <c r="L27" s="4">
        <f t="shared" si="28"/>
        <v>0.57304297619166233</v>
      </c>
      <c r="M27" s="4">
        <f t="shared" si="28"/>
        <v>0.97355985989246385</v>
      </c>
      <c r="N27" s="4">
        <f t="shared" si="28"/>
        <v>0.42916952243657563</v>
      </c>
      <c r="O27" s="4">
        <f t="shared" si="28"/>
        <v>1.0003619999874116</v>
      </c>
      <c r="P27" s="4">
        <f t="shared" si="28"/>
        <v>0.79285512447286477</v>
      </c>
      <c r="Q27" s="4">
        <f t="shared" si="28"/>
        <v>0.91533720538881502</v>
      </c>
      <c r="R27" s="4">
        <f t="shared" si="28"/>
        <v>1.1366769627464375</v>
      </c>
      <c r="S27" s="4">
        <f t="shared" si="28"/>
        <v>0.86347723292651679</v>
      </c>
      <c r="T27" s="4">
        <f t="shared" si="28"/>
        <v>0.81984226064527388</v>
      </c>
      <c r="U27" s="4">
        <f t="shared" si="28"/>
        <v>0.603907354334835</v>
      </c>
      <c r="V27" s="4">
        <f t="shared" si="28"/>
        <v>0.60807186062982355</v>
      </c>
      <c r="W27" s="4">
        <f t="shared" si="28"/>
        <v>0.90414895662916706</v>
      </c>
      <c r="X27" s="51">
        <f t="shared" si="18"/>
        <v>0.97355985989246385</v>
      </c>
      <c r="Y27" s="4">
        <f t="shared" ref="Y27:AF30" si="29">IFERROR(X18/X9/$B$1/1000,"")</f>
        <v>1.3740129540761243</v>
      </c>
      <c r="Z27" s="4">
        <f t="shared" si="29"/>
        <v>1.3885286132182346</v>
      </c>
      <c r="AA27" s="4">
        <f t="shared" si="29"/>
        <v>1.2779364119764807</v>
      </c>
      <c r="AB27" s="4">
        <f t="shared" si="29"/>
        <v>0.74863034153161978</v>
      </c>
      <c r="AC27" s="4" t="str">
        <f t="shared" si="29"/>
        <v/>
      </c>
      <c r="AD27" s="4">
        <f t="shared" si="29"/>
        <v>0.85969098798793631</v>
      </c>
      <c r="AE27" s="4" t="str">
        <f t="shared" si="29"/>
        <v/>
      </c>
      <c r="AF27" s="4">
        <f t="shared" si="29"/>
        <v>1.1851699508155258</v>
      </c>
      <c r="AG27" s="51">
        <f t="shared" si="20"/>
        <v>0.78025748135999262</v>
      </c>
      <c r="AH27" s="51">
        <f t="shared" si="25"/>
        <v>1.0003619999874116</v>
      </c>
      <c r="AI27" s="51">
        <f t="shared" si="25"/>
        <v>1.0003619999874116</v>
      </c>
      <c r="AJ27" s="51">
        <f t="shared" si="26"/>
        <v>0.97355985989246385</v>
      </c>
      <c r="AK27" s="51">
        <f t="shared" si="21"/>
        <v>0.91533720538881502</v>
      </c>
      <c r="AL27" s="51">
        <f t="shared" si="26"/>
        <v>0.97355985989246385</v>
      </c>
      <c r="AM27" s="51">
        <f t="shared" si="22"/>
        <v>0.91533720538881502</v>
      </c>
      <c r="AN27" s="51">
        <f t="shared" si="22"/>
        <v>0.91533720538881502</v>
      </c>
      <c r="AO27" s="51">
        <f t="shared" si="22"/>
        <v>0.91533720538881502</v>
      </c>
      <c r="AQ27" s="67">
        <f t="shared" si="23"/>
        <v>0.26829427665507333</v>
      </c>
    </row>
    <row r="28" spans="1:52">
      <c r="A28" t="s">
        <v>211</v>
      </c>
      <c r="B28" t="s">
        <v>202</v>
      </c>
      <c r="C28" t="s">
        <v>204</v>
      </c>
      <c r="D28" s="147">
        <f t="shared" si="14"/>
        <v>1.7846247096073449</v>
      </c>
      <c r="E28" s="4">
        <f t="shared" si="27"/>
        <v>1.3598963820016179</v>
      </c>
      <c r="F28" s="4">
        <f t="shared" si="27"/>
        <v>1.8014969740910314</v>
      </c>
      <c r="G28" s="4">
        <f t="shared" si="27"/>
        <v>2.3227046041371135</v>
      </c>
      <c r="H28" s="51">
        <f t="shared" si="16"/>
        <v>1.7399823775469692</v>
      </c>
      <c r="I28" s="4">
        <f t="shared" ref="I28:W28" si="30">IFERROR(H19/H10/$B$1/1000,"")</f>
        <v>1.2922833793589015</v>
      </c>
      <c r="J28" s="4">
        <f t="shared" si="30"/>
        <v>1.4312067399540329</v>
      </c>
      <c r="K28" s="4">
        <f t="shared" si="30"/>
        <v>2.3440229380779738</v>
      </c>
      <c r="L28" s="4">
        <f t="shared" si="30"/>
        <v>1.0575289678424227</v>
      </c>
      <c r="M28" s="4">
        <f t="shared" si="30"/>
        <v>1.7399823775469692</v>
      </c>
      <c r="N28" s="4">
        <f t="shared" si="30"/>
        <v>0.9583185688500474</v>
      </c>
      <c r="O28" s="4">
        <f t="shared" si="30"/>
        <v>1.8486068320682671</v>
      </c>
      <c r="P28" s="4">
        <f t="shared" si="30"/>
        <v>1.4623659611783035</v>
      </c>
      <c r="Q28" s="4">
        <f t="shared" si="30"/>
        <v>1.8746910931129745</v>
      </c>
      <c r="R28" s="4">
        <f t="shared" si="30"/>
        <v>2.0285440240435215</v>
      </c>
      <c r="S28" s="4">
        <f t="shared" si="30"/>
        <v>2.4241595115338304</v>
      </c>
      <c r="T28" s="4">
        <f t="shared" si="30"/>
        <v>1.3756451446194822</v>
      </c>
      <c r="U28" s="4">
        <f t="shared" si="30"/>
        <v>0.84718542139535891</v>
      </c>
      <c r="V28" s="4">
        <f t="shared" si="30"/>
        <v>1.0296364338050632</v>
      </c>
      <c r="W28" s="4">
        <f t="shared" si="30"/>
        <v>1.8281080440793869</v>
      </c>
      <c r="X28" s="51">
        <f t="shared" si="18"/>
        <v>1.7399823775469692</v>
      </c>
      <c r="Y28" s="4">
        <f t="shared" si="29"/>
        <v>2.4944889767297242</v>
      </c>
      <c r="Z28" s="4">
        <f t="shared" si="29"/>
        <v>2.5874255181935024</v>
      </c>
      <c r="AA28" s="4">
        <f t="shared" si="29"/>
        <v>2.5230022616640531</v>
      </c>
      <c r="AB28" s="4">
        <f t="shared" si="29"/>
        <v>1.5800739825692616</v>
      </c>
      <c r="AC28" s="4">
        <f t="shared" si="29"/>
        <v>1.7344237893747378</v>
      </c>
      <c r="AD28" s="4">
        <f t="shared" si="29"/>
        <v>1.7987835591598298</v>
      </c>
      <c r="AE28" s="4">
        <f t="shared" si="29"/>
        <v>2.2320962271087623</v>
      </c>
      <c r="AF28" s="4">
        <f t="shared" si="29"/>
        <v>2.4673222562452528</v>
      </c>
      <c r="AG28" s="51">
        <f t="shared" si="20"/>
        <v>1.4312067399540329</v>
      </c>
      <c r="AH28" s="51">
        <f t="shared" si="25"/>
        <v>1.8486068320682671</v>
      </c>
      <c r="AI28" s="51">
        <f t="shared" si="25"/>
        <v>1.8486068320682671</v>
      </c>
      <c r="AJ28" s="51">
        <f t="shared" si="26"/>
        <v>1.7399823775469692</v>
      </c>
      <c r="AK28" s="51">
        <f t="shared" si="21"/>
        <v>1.8746910931129745</v>
      </c>
      <c r="AL28" s="51">
        <f t="shared" si="26"/>
        <v>1.7399823775469692</v>
      </c>
      <c r="AM28" s="51">
        <f t="shared" si="22"/>
        <v>1.8746910931129745</v>
      </c>
      <c r="AN28" s="51">
        <f t="shared" si="22"/>
        <v>1.8746910931129745</v>
      </c>
      <c r="AO28" s="51">
        <f t="shared" si="22"/>
        <v>1.8746910931129745</v>
      </c>
      <c r="AQ28" s="67">
        <f t="shared" si="23"/>
        <v>0.28505726842256957</v>
      </c>
    </row>
    <row r="29" spans="1:52">
      <c r="A29" t="s">
        <v>212</v>
      </c>
      <c r="B29" t="s">
        <v>202</v>
      </c>
      <c r="C29" t="s">
        <v>205</v>
      </c>
      <c r="D29" s="147">
        <f t="shared" si="14"/>
        <v>3.421280369609339</v>
      </c>
      <c r="E29" s="4" t="str">
        <f t="shared" si="27"/>
        <v/>
      </c>
      <c r="F29" s="4">
        <f t="shared" si="27"/>
        <v>3.4575392165452032</v>
      </c>
      <c r="G29" s="4" t="str">
        <f t="shared" si="27"/>
        <v/>
      </c>
      <c r="H29" s="51" t="str">
        <f t="shared" si="16"/>
        <v/>
      </c>
      <c r="I29" s="4">
        <f t="shared" ref="I29:W29" si="31">IFERROR(H20/H11/$B$1/1000,"")</f>
        <v>2.9221833558034205</v>
      </c>
      <c r="J29" s="4">
        <f t="shared" si="31"/>
        <v>3.1446749389571989</v>
      </c>
      <c r="K29" s="4" t="str">
        <f t="shared" si="31"/>
        <v/>
      </c>
      <c r="L29" s="4" t="str">
        <f t="shared" si="31"/>
        <v/>
      </c>
      <c r="M29" s="4" t="str">
        <f t="shared" si="31"/>
        <v/>
      </c>
      <c r="N29" s="4">
        <f t="shared" si="31"/>
        <v>1.8458816366996487</v>
      </c>
      <c r="O29" s="4">
        <f t="shared" si="31"/>
        <v>3.7701628369328892</v>
      </c>
      <c r="P29" s="4">
        <f t="shared" si="31"/>
        <v>3.6378198916265423</v>
      </c>
      <c r="Q29" s="4" t="str">
        <f t="shared" si="31"/>
        <v/>
      </c>
      <c r="R29" s="4" t="str">
        <f t="shared" si="31"/>
        <v/>
      </c>
      <c r="S29" s="4" t="str">
        <f t="shared" si="31"/>
        <v/>
      </c>
      <c r="T29" s="4">
        <f t="shared" si="31"/>
        <v>2.3597705391350274</v>
      </c>
      <c r="U29" s="4" t="str">
        <f t="shared" si="31"/>
        <v/>
      </c>
      <c r="V29" s="4" t="str">
        <f t="shared" si="31"/>
        <v/>
      </c>
      <c r="W29" s="4" t="str">
        <f t="shared" si="31"/>
        <v/>
      </c>
      <c r="X29" s="51" t="str">
        <f t="shared" si="18"/>
        <v/>
      </c>
      <c r="Y29" s="4">
        <f t="shared" si="29"/>
        <v>4.4146101066077046</v>
      </c>
      <c r="Z29" s="4" t="str">
        <f t="shared" si="29"/>
        <v/>
      </c>
      <c r="AA29" s="4">
        <f t="shared" si="29"/>
        <v>4.0194479929769553</v>
      </c>
      <c r="AB29" s="4" t="str">
        <f t="shared" si="29"/>
        <v/>
      </c>
      <c r="AC29" s="4">
        <f t="shared" si="29"/>
        <v>3.3370038808875333</v>
      </c>
      <c r="AD29" s="4">
        <f t="shared" si="29"/>
        <v>3.2380795825778863</v>
      </c>
      <c r="AE29" s="4" t="str">
        <f t="shared" si="29"/>
        <v/>
      </c>
      <c r="AF29" s="4">
        <f t="shared" si="29"/>
        <v>4.4870309525670908</v>
      </c>
      <c r="AG29" s="51">
        <f t="shared" si="20"/>
        <v>3.1446749389571989</v>
      </c>
      <c r="AH29" s="51">
        <f t="shared" si="25"/>
        <v>3.7701628369328892</v>
      </c>
      <c r="AI29" s="51">
        <f t="shared" si="25"/>
        <v>3.7701628369328892</v>
      </c>
      <c r="AJ29" s="51" t="str">
        <f t="shared" si="26"/>
        <v/>
      </c>
      <c r="AK29" s="51" t="str">
        <f t="shared" si="21"/>
        <v/>
      </c>
      <c r="AL29" s="51" t="str">
        <f t="shared" si="26"/>
        <v/>
      </c>
      <c r="AM29" s="51" t="str">
        <f t="shared" si="22"/>
        <v/>
      </c>
      <c r="AN29" s="51" t="str">
        <f t="shared" si="22"/>
        <v/>
      </c>
      <c r="AO29" s="51" t="str">
        <f t="shared" si="22"/>
        <v/>
      </c>
      <c r="AQ29" s="67">
        <f t="shared" si="23"/>
        <v>0.22893282486316915</v>
      </c>
    </row>
    <row r="30" spans="1:52">
      <c r="A30" t="s">
        <v>213</v>
      </c>
      <c r="B30" t="s">
        <v>202</v>
      </c>
      <c r="C30" t="s">
        <v>206</v>
      </c>
      <c r="D30" s="147">
        <f t="shared" si="14"/>
        <v>5.3074937039855161</v>
      </c>
      <c r="E30" s="4">
        <f t="shared" si="27"/>
        <v>4.2115584872369496</v>
      </c>
      <c r="F30" s="4">
        <f t="shared" si="27"/>
        <v>4.5805534585825418</v>
      </c>
      <c r="G30" s="4">
        <f t="shared" si="27"/>
        <v>6.0404228927579089</v>
      </c>
      <c r="H30" s="51">
        <f t="shared" si="16"/>
        <v>5.7518614157094694</v>
      </c>
      <c r="I30" s="4">
        <f t="shared" ref="I30:W30" si="32">IFERROR(H21/H12/$B$1/1000,"")</f>
        <v>3.3880372906341525</v>
      </c>
      <c r="J30" s="4">
        <f t="shared" si="32"/>
        <v>4.6960433851451757</v>
      </c>
      <c r="K30" s="4">
        <f t="shared" si="32"/>
        <v>6.2633703308187867</v>
      </c>
      <c r="L30" s="4">
        <f t="shared" si="32"/>
        <v>3.2476802860300711</v>
      </c>
      <c r="M30" s="4">
        <f t="shared" si="32"/>
        <v>5.7518614157094694</v>
      </c>
      <c r="N30" s="4">
        <f t="shared" si="32"/>
        <v>3.5283295923804499</v>
      </c>
      <c r="O30" s="4">
        <f t="shared" si="32"/>
        <v>5.4692413303914362</v>
      </c>
      <c r="P30" s="4">
        <f t="shared" si="32"/>
        <v>6.1115430081200248</v>
      </c>
      <c r="Q30" s="4">
        <f t="shared" si="32"/>
        <v>5.4278909733590988</v>
      </c>
      <c r="R30" s="4">
        <f t="shared" si="32"/>
        <v>6.2770826914191415</v>
      </c>
      <c r="S30" s="4">
        <f t="shared" si="32"/>
        <v>4.304097983944307</v>
      </c>
      <c r="T30" s="4">
        <f t="shared" si="32"/>
        <v>4.2475785907665644</v>
      </c>
      <c r="U30" s="4" t="str">
        <f t="shared" si="32"/>
        <v/>
      </c>
      <c r="V30" s="4" t="str">
        <f t="shared" si="32"/>
        <v/>
      </c>
      <c r="W30" s="4">
        <f t="shared" si="32"/>
        <v>4.8199605723275978</v>
      </c>
      <c r="X30" s="51">
        <f t="shared" si="18"/>
        <v>5.7518614157094694</v>
      </c>
      <c r="Y30" s="4">
        <f t="shared" si="29"/>
        <v>6.6866526792878096</v>
      </c>
      <c r="Z30" s="4">
        <f t="shared" si="29"/>
        <v>6.8302387992181997</v>
      </c>
      <c r="AA30" s="4">
        <f t="shared" si="29"/>
        <v>7.1624821494586293</v>
      </c>
      <c r="AB30" s="4">
        <f t="shared" si="29"/>
        <v>3.9426166406077239</v>
      </c>
      <c r="AC30" s="4">
        <f t="shared" si="29"/>
        <v>4.9832416207055266</v>
      </c>
      <c r="AD30" s="4" t="str">
        <f t="shared" si="29"/>
        <v/>
      </c>
      <c r="AE30" s="4">
        <f t="shared" si="29"/>
        <v>5.9522580583089475</v>
      </c>
      <c r="AF30" s="4">
        <f t="shared" si="29"/>
        <v>6.1785080960947241</v>
      </c>
      <c r="AG30" s="51">
        <f t="shared" si="20"/>
        <v>4.6960433851451757</v>
      </c>
      <c r="AH30" s="51">
        <f t="shared" si="25"/>
        <v>5.4692413303914362</v>
      </c>
      <c r="AI30" s="51">
        <f t="shared" si="25"/>
        <v>5.4692413303914362</v>
      </c>
      <c r="AJ30" s="51">
        <f t="shared" si="26"/>
        <v>5.7518614157094694</v>
      </c>
      <c r="AK30" s="51">
        <f t="shared" si="21"/>
        <v>5.4278909733590988</v>
      </c>
      <c r="AL30" s="51">
        <f t="shared" si="26"/>
        <v>5.7518614157094694</v>
      </c>
      <c r="AM30" s="51">
        <f t="shared" si="22"/>
        <v>5.4278909733590988</v>
      </c>
      <c r="AN30" s="51">
        <f t="shared" si="22"/>
        <v>5.4278909733590988</v>
      </c>
      <c r="AO30" s="51">
        <f t="shared" si="22"/>
        <v>5.4278909733590988</v>
      </c>
      <c r="AQ30" s="67">
        <f t="shared" si="23"/>
        <v>0.2123553036824915</v>
      </c>
    </row>
    <row r="31" spans="1:52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52">
      <c r="C32" s="10" t="s">
        <v>103</v>
      </c>
      <c r="AO32" s="70"/>
    </row>
    <row r="33" spans="2:41" ht="14.65" thickBot="1">
      <c r="C33" s="14" t="s">
        <v>82</v>
      </c>
      <c r="D33" s="15" t="str">
        <f>D$1</f>
        <v>AT</v>
      </c>
      <c r="E33" s="15" t="str">
        <f t="shared" ref="E33:AN33" si="33">E$1</f>
        <v>BE</v>
      </c>
      <c r="F33" s="15" t="str">
        <f t="shared" si="33"/>
        <v>BG</v>
      </c>
      <c r="G33" s="15" t="str">
        <f t="shared" si="33"/>
        <v>CY</v>
      </c>
      <c r="H33" s="15" t="str">
        <f t="shared" si="33"/>
        <v>CZ</v>
      </c>
      <c r="I33" s="15" t="str">
        <f t="shared" si="33"/>
        <v>DE</v>
      </c>
      <c r="J33" s="15" t="str">
        <f t="shared" si="33"/>
        <v>DK</v>
      </c>
      <c r="K33" s="15" t="str">
        <f t="shared" si="33"/>
        <v>EE</v>
      </c>
      <c r="L33" s="15" t="str">
        <f t="shared" si="33"/>
        <v>EL</v>
      </c>
      <c r="M33" s="15" t="str">
        <f t="shared" si="33"/>
        <v>ES</v>
      </c>
      <c r="N33" s="15" t="str">
        <f t="shared" si="33"/>
        <v>FI</v>
      </c>
      <c r="O33" s="15" t="str">
        <f t="shared" si="33"/>
        <v>FR</v>
      </c>
      <c r="P33" s="15" t="str">
        <f t="shared" si="33"/>
        <v>HR</v>
      </c>
      <c r="Q33" s="15" t="str">
        <f t="shared" si="33"/>
        <v>HU</v>
      </c>
      <c r="R33" s="15" t="str">
        <f t="shared" si="33"/>
        <v>IE</v>
      </c>
      <c r="S33" s="15" t="str">
        <f t="shared" si="33"/>
        <v>IT</v>
      </c>
      <c r="T33" s="15" t="str">
        <f t="shared" si="33"/>
        <v>LT</v>
      </c>
      <c r="U33" s="15" t="str">
        <f t="shared" si="33"/>
        <v>LU</v>
      </c>
      <c r="V33" s="15" t="str">
        <f t="shared" si="33"/>
        <v>LV</v>
      </c>
      <c r="W33" s="15" t="str">
        <f t="shared" si="33"/>
        <v>MT</v>
      </c>
      <c r="X33" s="15" t="str">
        <f t="shared" si="33"/>
        <v>NL</v>
      </c>
      <c r="Y33" s="15" t="str">
        <f t="shared" si="33"/>
        <v>PL</v>
      </c>
      <c r="Z33" s="15" t="str">
        <f t="shared" si="33"/>
        <v>PT</v>
      </c>
      <c r="AA33" s="15" t="str">
        <f t="shared" si="33"/>
        <v>RO</v>
      </c>
      <c r="AB33" s="15" t="str">
        <f t="shared" si="33"/>
        <v>SE</v>
      </c>
      <c r="AC33" s="15" t="str">
        <f t="shared" si="33"/>
        <v>SI</v>
      </c>
      <c r="AD33" s="15" t="str">
        <f t="shared" si="33"/>
        <v>SK</v>
      </c>
      <c r="AE33" s="15" t="str">
        <f t="shared" si="33"/>
        <v>UK</v>
      </c>
      <c r="AF33" s="15" t="str">
        <f t="shared" si="33"/>
        <v>CH</v>
      </c>
      <c r="AG33" s="15" t="str">
        <f t="shared" si="33"/>
        <v>IS</v>
      </c>
      <c r="AH33" s="15" t="str">
        <f t="shared" si="33"/>
        <v>NO</v>
      </c>
      <c r="AI33" s="15" t="str">
        <f t="shared" si="33"/>
        <v>AL</v>
      </c>
      <c r="AJ33" s="15" t="str">
        <f t="shared" si="33"/>
        <v>BA</v>
      </c>
      <c r="AK33" s="15" t="str">
        <f t="shared" si="33"/>
        <v>ME</v>
      </c>
      <c r="AL33" s="15" t="str">
        <f t="shared" si="33"/>
        <v>MK</v>
      </c>
      <c r="AM33" s="15" t="str">
        <f t="shared" si="33"/>
        <v>RS</v>
      </c>
      <c r="AN33" s="15" t="str">
        <f t="shared" si="33"/>
        <v>KS</v>
      </c>
      <c r="AO33" s="148"/>
    </row>
    <row r="34" spans="2:41">
      <c r="C34" t="str">
        <f>C26</f>
        <v>TRai_Frt</v>
      </c>
      <c r="D34" s="3">
        <f>D13/10^3</f>
        <v>17.603999999999999</v>
      </c>
      <c r="E34" s="3">
        <f t="shared" ref="E34:AN34" si="34">E13/10^3</f>
        <v>7.2182399999999998</v>
      </c>
      <c r="F34" s="3">
        <f t="shared" si="34"/>
        <v>4.8906800000000006</v>
      </c>
      <c r="G34" s="53">
        <f>G13/10^3</f>
        <v>0</v>
      </c>
      <c r="H34" s="3">
        <f t="shared" si="34"/>
        <v>14.164299999999999</v>
      </c>
      <c r="I34" s="3">
        <f t="shared" si="34"/>
        <v>86.270699999999991</v>
      </c>
      <c r="J34" s="3">
        <f t="shared" si="34"/>
        <v>2.1783299999999999</v>
      </c>
      <c r="K34" s="3">
        <f t="shared" si="34"/>
        <v>9.8433099999999989</v>
      </c>
      <c r="L34" s="3">
        <f t="shared" si="34"/>
        <v>0.55561000000000005</v>
      </c>
      <c r="M34" s="3">
        <f t="shared" si="34"/>
        <v>11.6716</v>
      </c>
      <c r="N34" s="3">
        <f t="shared" si="34"/>
        <v>9.4838500000000003</v>
      </c>
      <c r="O34" s="3">
        <f t="shared" si="34"/>
        <v>43.499400000000001</v>
      </c>
      <c r="P34" s="3">
        <f t="shared" si="34"/>
        <v>2.4929999999999999</v>
      </c>
      <c r="Q34" s="3">
        <f t="shared" si="34"/>
        <v>8.2112099999999995</v>
      </c>
      <c r="R34" s="3">
        <f t="shared" si="34"/>
        <v>0.37447399999999997</v>
      </c>
      <c r="S34" s="3">
        <f t="shared" si="34"/>
        <v>20.819400000000002</v>
      </c>
      <c r="T34" s="3">
        <f t="shared" si="34"/>
        <v>10.921700000000001</v>
      </c>
      <c r="U34" s="3">
        <f t="shared" si="34"/>
        <v>0.52463899999999997</v>
      </c>
      <c r="V34" s="3">
        <f t="shared" si="34"/>
        <v>17.473599999999998</v>
      </c>
      <c r="W34" s="53">
        <f t="shared" si="34"/>
        <v>0</v>
      </c>
      <c r="X34" s="3">
        <f t="shared" si="34"/>
        <v>5.4725699999999993</v>
      </c>
      <c r="Y34" s="3">
        <f t="shared" si="34"/>
        <v>49.115199999999994</v>
      </c>
      <c r="Z34" s="3">
        <f t="shared" si="34"/>
        <v>2.1417299999999999</v>
      </c>
      <c r="AA34" s="3">
        <f t="shared" si="34"/>
        <v>15.975700000000002</v>
      </c>
      <c r="AB34" s="3">
        <f t="shared" si="34"/>
        <v>19.574000000000002</v>
      </c>
      <c r="AC34" s="3">
        <f t="shared" si="34"/>
        <v>2.9554299999999998</v>
      </c>
      <c r="AD34" s="3">
        <f t="shared" si="34"/>
        <v>9.1056299999999997</v>
      </c>
      <c r="AE34" s="3">
        <f t="shared" si="34"/>
        <v>21.165700000000001</v>
      </c>
      <c r="AF34" s="53">
        <f t="shared" si="34"/>
        <v>13.720879563940379</v>
      </c>
      <c r="AG34" s="53">
        <f t="shared" si="34"/>
        <v>0</v>
      </c>
      <c r="AH34" s="53">
        <f t="shared" si="34"/>
        <v>6.4500941876776485</v>
      </c>
      <c r="AI34" s="53">
        <f t="shared" si="34"/>
        <v>4.429424955323568E-2</v>
      </c>
      <c r="AJ34" s="53">
        <f t="shared" si="34"/>
        <v>0.84617532662547013</v>
      </c>
      <c r="AK34" s="53">
        <f t="shared" si="34"/>
        <v>4.6115598080178968E-2</v>
      </c>
      <c r="AL34" s="53">
        <f t="shared" si="34"/>
        <v>0.26502889293819792</v>
      </c>
      <c r="AM34" s="53">
        <f t="shared" si="34"/>
        <v>11.008476451945304</v>
      </c>
      <c r="AN34" s="53">
        <f t="shared" si="34"/>
        <v>3.4810193519498135E-2</v>
      </c>
      <c r="AO34" s="53"/>
    </row>
    <row r="35" spans="2:41">
      <c r="C35" t="str">
        <f>C28</f>
        <v>TRai_Pas_Conv</v>
      </c>
      <c r="D35" s="3">
        <f>D17/10^3</f>
        <v>10.737</v>
      </c>
      <c r="E35" s="3">
        <f t="shared" ref="E35:AN35" si="35">E17/10^3</f>
        <v>9.3420000000000005</v>
      </c>
      <c r="F35" s="3">
        <f t="shared" si="35"/>
        <v>2.0996999999999999</v>
      </c>
      <c r="G35" s="53">
        <f>G17/10^3</f>
        <v>0</v>
      </c>
      <c r="H35" s="3">
        <f t="shared" si="35"/>
        <v>6.3197000000000001</v>
      </c>
      <c r="I35" s="3">
        <f t="shared" si="35"/>
        <v>59.129899999999999</v>
      </c>
      <c r="J35" s="3">
        <f t="shared" si="35"/>
        <v>6.3479999999999999</v>
      </c>
      <c r="K35" s="3">
        <f t="shared" si="35"/>
        <v>0.2475</v>
      </c>
      <c r="L35" s="3">
        <f t="shared" si="35"/>
        <v>1.337</v>
      </c>
      <c r="M35" s="3">
        <f t="shared" si="35"/>
        <v>10.6701</v>
      </c>
      <c r="N35" s="3">
        <f t="shared" si="35"/>
        <v>3.3079999999999998</v>
      </c>
      <c r="O35" s="3">
        <f t="shared" si="35"/>
        <v>34.006999999999998</v>
      </c>
      <c r="P35" s="3">
        <f t="shared" si="35"/>
        <v>1.742</v>
      </c>
      <c r="Q35" s="3">
        <f t="shared" si="35"/>
        <v>7.6920000000000002</v>
      </c>
      <c r="R35" s="3">
        <f t="shared" si="35"/>
        <v>1.6779999999999999</v>
      </c>
      <c r="S35" s="3">
        <f t="shared" si="35"/>
        <v>35.678800000000003</v>
      </c>
      <c r="T35" s="3">
        <f t="shared" si="35"/>
        <v>0.373062</v>
      </c>
      <c r="U35" s="3">
        <f t="shared" si="35"/>
        <v>0.34699999999999998</v>
      </c>
      <c r="V35" s="3">
        <f t="shared" si="35"/>
        <v>0.749</v>
      </c>
      <c r="W35" s="53">
        <f t="shared" si="35"/>
        <v>0</v>
      </c>
      <c r="X35" s="3">
        <f t="shared" si="35"/>
        <v>15.115</v>
      </c>
      <c r="Y35" s="3">
        <f t="shared" si="35"/>
        <v>17.920999999999999</v>
      </c>
      <c r="Z35" s="3">
        <f t="shared" si="35"/>
        <v>3.5917399999999997</v>
      </c>
      <c r="AA35" s="3">
        <f t="shared" si="35"/>
        <v>5.43743</v>
      </c>
      <c r="AB35" s="3">
        <f t="shared" si="35"/>
        <v>8.2805</v>
      </c>
      <c r="AC35" s="3">
        <f t="shared" si="35"/>
        <v>0.79789999999999994</v>
      </c>
      <c r="AD35" s="3">
        <f t="shared" si="35"/>
        <v>2.3090000000000002</v>
      </c>
      <c r="AE35" s="3">
        <f t="shared" si="35"/>
        <v>54.817</v>
      </c>
      <c r="AF35" s="53">
        <f t="shared" si="35"/>
        <v>10.205768444865667</v>
      </c>
      <c r="AG35" s="53">
        <f t="shared" si="35"/>
        <v>0</v>
      </c>
      <c r="AH35" s="53">
        <f t="shared" si="35"/>
        <v>2.5794135104121234</v>
      </c>
      <c r="AI35" s="53">
        <f t="shared" si="35"/>
        <v>0.11300728152525419</v>
      </c>
      <c r="AJ35" s="53">
        <f t="shared" si="35"/>
        <v>0.5749915879681059</v>
      </c>
      <c r="AK35" s="53">
        <f t="shared" si="35"/>
        <v>0.10799843063750364</v>
      </c>
      <c r="AL35" s="53">
        <f t="shared" si="35"/>
        <v>0.18700782118719031</v>
      </c>
      <c r="AM35" s="53">
        <f t="shared" si="35"/>
        <v>7.9533922325589943</v>
      </c>
      <c r="AN35" s="53">
        <f t="shared" si="35"/>
        <v>2.5366236758311841E-2</v>
      </c>
      <c r="AO35" s="53"/>
    </row>
    <row r="36" spans="2:41">
      <c r="C36" t="str">
        <f>C29</f>
        <v>TRai_Pas_Hspd</v>
      </c>
      <c r="D36" s="3">
        <f>D20/10^3</f>
        <v>0</v>
      </c>
      <c r="E36" s="3">
        <f t="shared" ref="E36:AE37" si="36">E20/10^3</f>
        <v>1.0609999999999999</v>
      </c>
      <c r="F36" s="3">
        <f t="shared" si="36"/>
        <v>0</v>
      </c>
      <c r="G36" s="53">
        <f>G20/10^3</f>
        <v>0</v>
      </c>
      <c r="H36" s="3">
        <f t="shared" si="36"/>
        <v>0.27100000000000002</v>
      </c>
      <c r="I36" s="3">
        <f t="shared" si="36"/>
        <v>23.903099999999998</v>
      </c>
      <c r="J36" s="3">
        <f t="shared" si="36"/>
        <v>0</v>
      </c>
      <c r="K36" s="3">
        <f t="shared" si="36"/>
        <v>0</v>
      </c>
      <c r="L36" s="3">
        <f t="shared" si="36"/>
        <v>0</v>
      </c>
      <c r="M36" s="3">
        <f t="shared" si="36"/>
        <v>11.715</v>
      </c>
      <c r="N36" s="3">
        <f t="shared" si="36"/>
        <v>0.65100000000000002</v>
      </c>
      <c r="O36" s="3">
        <f t="shared" si="36"/>
        <v>51.8902</v>
      </c>
      <c r="P36" s="3">
        <f t="shared" si="36"/>
        <v>0</v>
      </c>
      <c r="Q36" s="3">
        <f t="shared" si="36"/>
        <v>0</v>
      </c>
      <c r="R36" s="3">
        <f t="shared" si="36"/>
        <v>0</v>
      </c>
      <c r="S36" s="3">
        <f t="shared" si="36"/>
        <v>11.606200000000001</v>
      </c>
      <c r="T36" s="3">
        <f t="shared" si="36"/>
        <v>0</v>
      </c>
      <c r="U36" s="3">
        <f t="shared" si="36"/>
        <v>0</v>
      </c>
      <c r="V36" s="3">
        <f t="shared" si="36"/>
        <v>0</v>
      </c>
      <c r="W36" s="53">
        <f t="shared" si="36"/>
        <v>0</v>
      </c>
      <c r="X36" s="3">
        <f t="shared" si="36"/>
        <v>0.28499999999999998</v>
      </c>
      <c r="Y36" s="3">
        <f t="shared" si="36"/>
        <v>0</v>
      </c>
      <c r="Z36" s="3">
        <f t="shared" si="36"/>
        <v>0.51925900000000003</v>
      </c>
      <c r="AA36" s="3">
        <f t="shared" si="36"/>
        <v>0</v>
      </c>
      <c r="AB36" s="3">
        <f t="shared" si="36"/>
        <v>2.9384999999999999</v>
      </c>
      <c r="AC36" s="3">
        <f t="shared" si="36"/>
        <v>1.5099999999999999E-2</v>
      </c>
      <c r="AD36" s="3">
        <f t="shared" si="36"/>
        <v>0</v>
      </c>
      <c r="AE36" s="3">
        <f t="shared" si="36"/>
        <v>1.014</v>
      </c>
      <c r="AF36" s="53">
        <f t="shared" ref="AF36:AN37" si="37">AF20/10^3</f>
        <v>4.5295244533138348</v>
      </c>
      <c r="AG36" s="53">
        <f t="shared" si="37"/>
        <v>0</v>
      </c>
      <c r="AH36" s="53">
        <f t="shared" si="37"/>
        <v>0.53052262298802233</v>
      </c>
      <c r="AI36" s="53">
        <f t="shared" si="37"/>
        <v>0</v>
      </c>
      <c r="AJ36" s="53">
        <f t="shared" si="37"/>
        <v>0</v>
      </c>
      <c r="AK36" s="53">
        <f t="shared" si="37"/>
        <v>0</v>
      </c>
      <c r="AL36" s="53">
        <f t="shared" si="37"/>
        <v>0</v>
      </c>
      <c r="AM36" s="53">
        <f t="shared" si="37"/>
        <v>0</v>
      </c>
      <c r="AN36" s="53">
        <f t="shared" si="37"/>
        <v>0</v>
      </c>
      <c r="AO36" s="53"/>
    </row>
    <row r="37" spans="2:41">
      <c r="C37" t="str">
        <f>C30</f>
        <v>TRai_Pas_Metro</v>
      </c>
      <c r="D37" s="3">
        <f>D21/10^3</f>
        <v>4.0590000000000002</v>
      </c>
      <c r="E37" s="3">
        <f t="shared" ref="E37:AE37" si="38">E21/10^3</f>
        <v>1.07</v>
      </c>
      <c r="F37" s="3">
        <f t="shared" si="38"/>
        <v>0.90900000000000003</v>
      </c>
      <c r="G37" s="53">
        <f>G21/10^3</f>
        <v>0</v>
      </c>
      <c r="H37" s="3">
        <f t="shared" si="38"/>
        <v>8.9969999999999999</v>
      </c>
      <c r="I37" s="3">
        <f t="shared" si="38"/>
        <v>16.349</v>
      </c>
      <c r="J37" s="3">
        <f t="shared" si="38"/>
        <v>0.23899999999999999</v>
      </c>
      <c r="K37" s="3">
        <f t="shared" si="38"/>
        <v>7.3499999999999996E-2</v>
      </c>
      <c r="L37" s="3">
        <f t="shared" si="38"/>
        <v>1.69275</v>
      </c>
      <c r="M37" s="3">
        <f t="shared" si="38"/>
        <v>6.25</v>
      </c>
      <c r="N37" s="3">
        <f t="shared" si="38"/>
        <v>0.53</v>
      </c>
      <c r="O37" s="3">
        <f t="shared" si="38"/>
        <v>14.6982</v>
      </c>
      <c r="P37" s="3">
        <f t="shared" si="38"/>
        <v>0.54935699999999998</v>
      </c>
      <c r="Q37" s="3">
        <f t="shared" si="38"/>
        <v>2.4889999999999999</v>
      </c>
      <c r="R37" s="3">
        <f t="shared" si="38"/>
        <v>0.13100000000000001</v>
      </c>
      <c r="S37" s="3">
        <f t="shared" si="38"/>
        <v>7.1189999999999998</v>
      </c>
      <c r="T37" s="3">
        <f t="shared" si="38"/>
        <v>0</v>
      </c>
      <c r="U37" s="3">
        <f t="shared" si="38"/>
        <v>0</v>
      </c>
      <c r="V37" s="3">
        <f t="shared" si="38"/>
        <v>0.123</v>
      </c>
      <c r="W37" s="53">
        <f t="shared" si="36"/>
        <v>0</v>
      </c>
      <c r="X37" s="3">
        <f t="shared" si="38"/>
        <v>1.5803</v>
      </c>
      <c r="Y37" s="3">
        <f t="shared" si="38"/>
        <v>4.34</v>
      </c>
      <c r="Z37" s="3">
        <f t="shared" si="38"/>
        <v>1.13323</v>
      </c>
      <c r="AA37" s="3">
        <f t="shared" si="38"/>
        <v>7.1387099999999997</v>
      </c>
      <c r="AB37" s="3">
        <f t="shared" si="38"/>
        <v>2.2799999999999998</v>
      </c>
      <c r="AC37" s="3">
        <f t="shared" si="38"/>
        <v>0</v>
      </c>
      <c r="AD37" s="3">
        <f t="shared" si="38"/>
        <v>0.283443</v>
      </c>
      <c r="AE37" s="3">
        <f t="shared" si="38"/>
        <v>10.185</v>
      </c>
      <c r="AF37" s="53">
        <f t="shared" si="37"/>
        <v>3.0980582136721968</v>
      </c>
      <c r="AG37" s="53">
        <f t="shared" si="37"/>
        <v>0</v>
      </c>
      <c r="AH37" s="53">
        <f t="shared" si="37"/>
        <v>0.43191549951405805</v>
      </c>
      <c r="AI37" s="53">
        <f t="shared" si="37"/>
        <v>0</v>
      </c>
      <c r="AJ37" s="53">
        <f t="shared" si="37"/>
        <v>0.30625911750183704</v>
      </c>
      <c r="AK37" s="53">
        <f t="shared" si="37"/>
        <v>0.20298820959878849</v>
      </c>
      <c r="AL37" s="53">
        <f t="shared" si="37"/>
        <v>4.502982797306921E-2</v>
      </c>
      <c r="AM37" s="53">
        <f t="shared" si="37"/>
        <v>0.50408390758741373</v>
      </c>
      <c r="AN37" s="53">
        <f t="shared" si="37"/>
        <v>0</v>
      </c>
      <c r="AO37" s="53"/>
    </row>
    <row r="39" spans="2:41">
      <c r="C39" s="10" t="s">
        <v>220</v>
      </c>
    </row>
    <row r="40" spans="2:41" ht="14.65" thickBot="1">
      <c r="B40" t="s">
        <v>54</v>
      </c>
      <c r="C40" s="14" t="s">
        <v>82</v>
      </c>
      <c r="D40" s="15" t="str">
        <f>D$1</f>
        <v>AT</v>
      </c>
      <c r="E40" s="15" t="str">
        <f t="shared" ref="E40:AN40" si="39">E$1</f>
        <v>BE</v>
      </c>
      <c r="F40" s="15" t="str">
        <f t="shared" si="39"/>
        <v>BG</v>
      </c>
      <c r="G40" s="15" t="str">
        <f t="shared" si="39"/>
        <v>CY</v>
      </c>
      <c r="H40" s="15" t="str">
        <f t="shared" si="39"/>
        <v>CZ</v>
      </c>
      <c r="I40" s="15" t="str">
        <f t="shared" si="39"/>
        <v>DE</v>
      </c>
      <c r="J40" s="15" t="str">
        <f t="shared" si="39"/>
        <v>DK</v>
      </c>
      <c r="K40" s="15" t="str">
        <f t="shared" si="39"/>
        <v>EE</v>
      </c>
      <c r="L40" s="15" t="str">
        <f t="shared" si="39"/>
        <v>EL</v>
      </c>
      <c r="M40" s="15" t="str">
        <f t="shared" si="39"/>
        <v>ES</v>
      </c>
      <c r="N40" s="15" t="str">
        <f t="shared" si="39"/>
        <v>FI</v>
      </c>
      <c r="O40" s="15" t="str">
        <f t="shared" si="39"/>
        <v>FR</v>
      </c>
      <c r="P40" s="15" t="str">
        <f t="shared" si="39"/>
        <v>HR</v>
      </c>
      <c r="Q40" s="15" t="str">
        <f t="shared" si="39"/>
        <v>HU</v>
      </c>
      <c r="R40" s="15" t="str">
        <f t="shared" si="39"/>
        <v>IE</v>
      </c>
      <c r="S40" s="15" t="str">
        <f t="shared" si="39"/>
        <v>IT</v>
      </c>
      <c r="T40" s="15" t="str">
        <f t="shared" si="39"/>
        <v>LT</v>
      </c>
      <c r="U40" s="15" t="str">
        <f t="shared" si="39"/>
        <v>LU</v>
      </c>
      <c r="V40" s="15" t="str">
        <f t="shared" si="39"/>
        <v>LV</v>
      </c>
      <c r="W40" s="15" t="str">
        <f t="shared" si="39"/>
        <v>MT</v>
      </c>
      <c r="X40" s="15" t="str">
        <f t="shared" si="39"/>
        <v>NL</v>
      </c>
      <c r="Y40" s="15" t="str">
        <f t="shared" si="39"/>
        <v>PL</v>
      </c>
      <c r="Z40" s="15" t="str">
        <f t="shared" si="39"/>
        <v>PT</v>
      </c>
      <c r="AA40" s="15" t="str">
        <f t="shared" si="39"/>
        <v>RO</v>
      </c>
      <c r="AB40" s="15" t="str">
        <f t="shared" si="39"/>
        <v>SE</v>
      </c>
      <c r="AC40" s="15" t="str">
        <f t="shared" si="39"/>
        <v>SI</v>
      </c>
      <c r="AD40" s="15" t="str">
        <f t="shared" si="39"/>
        <v>SK</v>
      </c>
      <c r="AE40" s="15" t="str">
        <f t="shared" si="39"/>
        <v>UK</v>
      </c>
      <c r="AF40" s="15" t="str">
        <f t="shared" si="39"/>
        <v>CH</v>
      </c>
      <c r="AG40" s="15" t="str">
        <f t="shared" si="39"/>
        <v>IS</v>
      </c>
      <c r="AH40" s="15" t="str">
        <f t="shared" si="39"/>
        <v>NO</v>
      </c>
      <c r="AI40" s="15" t="str">
        <f t="shared" si="39"/>
        <v>AL</v>
      </c>
      <c r="AJ40" s="15" t="str">
        <f t="shared" si="39"/>
        <v>BA</v>
      </c>
      <c r="AK40" s="15" t="str">
        <f t="shared" si="39"/>
        <v>ME</v>
      </c>
      <c r="AL40" s="15" t="str">
        <f t="shared" si="39"/>
        <v>MK</v>
      </c>
      <c r="AM40" s="15" t="str">
        <f t="shared" si="39"/>
        <v>RS</v>
      </c>
      <c r="AN40" s="15" t="str">
        <f t="shared" si="39"/>
        <v>KS</v>
      </c>
      <c r="AO40" s="14">
        <v>0</v>
      </c>
    </row>
    <row r="41" spans="2:41">
      <c r="B41" t="str">
        <f>A26</f>
        <v>TRA_Rai_Frt-Elc</v>
      </c>
      <c r="C41" t="str">
        <f>C26</f>
        <v>TRai_Frt</v>
      </c>
      <c r="D41" s="68">
        <f>D15/D13</f>
        <v>0.95443649170643041</v>
      </c>
      <c r="E41" s="68">
        <f t="shared" ref="E41:AE41" si="40">E15/E13</f>
        <v>0.77564475550826795</v>
      </c>
      <c r="F41" s="68">
        <f>F15/F13</f>
        <v>0.73198410037050055</v>
      </c>
      <c r="G41" s="86" t="str">
        <f>IFERROR(G15/G13,"")</f>
        <v/>
      </c>
      <c r="H41" s="68">
        <f t="shared" si="40"/>
        <v>0.8295150483963204</v>
      </c>
      <c r="I41" s="68">
        <f t="shared" si="40"/>
        <v>0.8066550984285511</v>
      </c>
      <c r="J41" s="68">
        <f t="shared" si="40"/>
        <v>0.68155880881225528</v>
      </c>
      <c r="K41" s="68">
        <f t="shared" si="40"/>
        <v>0</v>
      </c>
      <c r="L41" s="68">
        <f t="shared" si="40"/>
        <v>0.46842929392919497</v>
      </c>
      <c r="M41" s="68">
        <f t="shared" si="40"/>
        <v>0.19671167620549024</v>
      </c>
      <c r="N41" s="68">
        <f t="shared" si="40"/>
        <v>0.66759596577339375</v>
      </c>
      <c r="O41" s="68">
        <f t="shared" si="40"/>
        <v>0.93170940288831572</v>
      </c>
      <c r="P41" s="68">
        <f t="shared" si="40"/>
        <v>0.60884075411151217</v>
      </c>
      <c r="Q41" s="68">
        <f t="shared" si="40"/>
        <v>0.85436129388969484</v>
      </c>
      <c r="R41" s="68">
        <f t="shared" si="40"/>
        <v>0</v>
      </c>
      <c r="S41" s="68">
        <f t="shared" si="40"/>
        <v>0.95800071087543337</v>
      </c>
      <c r="T41" s="68">
        <f t="shared" si="40"/>
        <v>0</v>
      </c>
      <c r="U41" s="68">
        <f t="shared" si="40"/>
        <v>0.74464536567048967</v>
      </c>
      <c r="V41" s="68">
        <f t="shared" si="40"/>
        <v>0</v>
      </c>
      <c r="W41" s="86" t="str">
        <f>IFERROR(W15/W13,"")</f>
        <v/>
      </c>
      <c r="X41" s="68">
        <f t="shared" si="40"/>
        <v>0.54521915663024867</v>
      </c>
      <c r="Y41" s="68">
        <f t="shared" si="40"/>
        <v>0.7369816268690752</v>
      </c>
      <c r="Z41" s="68">
        <f t="shared" si="40"/>
        <v>0.59396842739280853</v>
      </c>
      <c r="AA41" s="68">
        <f t="shared" si="40"/>
        <v>0.50491371270116492</v>
      </c>
      <c r="AB41" s="68">
        <f t="shared" si="40"/>
        <v>0.99378767753141928</v>
      </c>
      <c r="AC41" s="68">
        <f t="shared" si="40"/>
        <v>0.81978933691544043</v>
      </c>
      <c r="AD41" s="68">
        <f t="shared" si="40"/>
        <v>1</v>
      </c>
      <c r="AE41" s="68">
        <f t="shared" si="40"/>
        <v>0.21683194980558165</v>
      </c>
      <c r="AF41" s="86">
        <f t="shared" ref="AF41:AN41" si="41">IFERROR(AF15/AF13,"")</f>
        <v>0.96109791021103663</v>
      </c>
      <c r="AG41" s="86" t="str">
        <f t="shared" si="41"/>
        <v/>
      </c>
      <c r="AH41" s="86">
        <f t="shared" si="41"/>
        <v>0.7999360020280063</v>
      </c>
      <c r="AI41" s="86">
        <f t="shared" si="41"/>
        <v>0</v>
      </c>
      <c r="AJ41" s="86">
        <f t="shared" si="41"/>
        <v>1</v>
      </c>
      <c r="AK41" s="86">
        <f t="shared" si="41"/>
        <v>0.67677490298777643</v>
      </c>
      <c r="AL41" s="86">
        <f t="shared" si="41"/>
        <v>0.46943816694358059</v>
      </c>
      <c r="AM41" s="86">
        <f t="shared" si="41"/>
        <v>0.12651643517896602</v>
      </c>
      <c r="AN41" s="86">
        <f t="shared" si="41"/>
        <v>0</v>
      </c>
      <c r="AO41">
        <v>5</v>
      </c>
    </row>
    <row r="42" spans="2:41">
      <c r="B42" t="str">
        <f>A28</f>
        <v>TRA_Rai_Pas_Conv-Elc</v>
      </c>
      <c r="C42" t="str">
        <f>C27</f>
        <v>TRai_Pas_Conv</v>
      </c>
      <c r="D42" s="68">
        <f>D19/D17</f>
        <v>0.86328490267299995</v>
      </c>
      <c r="E42" s="68">
        <f t="shared" ref="E42:AE42" si="42">E19/E17</f>
        <v>0.90856454720616564</v>
      </c>
      <c r="F42" s="68">
        <f t="shared" si="42"/>
        <v>0.76596656665237894</v>
      </c>
      <c r="G42" s="86" t="str">
        <f>IFERROR(G19/G17,"")</f>
        <v/>
      </c>
      <c r="H42" s="68">
        <f t="shared" si="42"/>
        <v>0.65034257955282693</v>
      </c>
      <c r="I42" s="68">
        <f t="shared" si="42"/>
        <v>0.89271925032851396</v>
      </c>
      <c r="J42" s="68">
        <f t="shared" si="42"/>
        <v>0.45230151228733462</v>
      </c>
      <c r="K42" s="68">
        <f t="shared" si="42"/>
        <v>0.78006464646464646</v>
      </c>
      <c r="L42" s="68">
        <f t="shared" si="42"/>
        <v>0.43641585639491404</v>
      </c>
      <c r="M42" s="68">
        <f t="shared" si="42"/>
        <v>0.25313164825071932</v>
      </c>
      <c r="N42" s="68">
        <f t="shared" si="42"/>
        <v>0.91325272067714625</v>
      </c>
      <c r="O42" s="68">
        <f t="shared" si="42"/>
        <v>0.86874172964389684</v>
      </c>
      <c r="P42" s="68">
        <f t="shared" si="42"/>
        <v>0.59207807118254885</v>
      </c>
      <c r="Q42" s="68">
        <f t="shared" si="42"/>
        <v>0.71069162766510663</v>
      </c>
      <c r="R42" s="68">
        <f t="shared" si="42"/>
        <v>0.1952502979737783</v>
      </c>
      <c r="S42" s="68">
        <f t="shared" si="42"/>
        <v>0.95193504265838536</v>
      </c>
      <c r="T42" s="68">
        <f t="shared" si="42"/>
        <v>0.40873902997357009</v>
      </c>
      <c r="U42" s="68">
        <f t="shared" si="42"/>
        <v>0.94733429394812685</v>
      </c>
      <c r="V42" s="68">
        <f t="shared" si="42"/>
        <v>0.87785180240320426</v>
      </c>
      <c r="W42" s="86" t="str">
        <f>IFERROR(W19/W17,"")</f>
        <v/>
      </c>
      <c r="X42" s="68">
        <f t="shared" si="42"/>
        <v>0.93077737347006295</v>
      </c>
      <c r="Y42" s="68">
        <f t="shared" si="42"/>
        <v>0.88942581329166892</v>
      </c>
      <c r="Z42" s="68">
        <f t="shared" si="42"/>
        <v>0.87952357353260546</v>
      </c>
      <c r="AA42" s="68">
        <f t="shared" si="42"/>
        <v>0.55772855926421117</v>
      </c>
      <c r="AB42" s="68">
        <f t="shared" si="42"/>
        <v>1</v>
      </c>
      <c r="AC42" s="68">
        <f t="shared" si="42"/>
        <v>0.67615240005013155</v>
      </c>
      <c r="AD42" s="68">
        <f t="shared" si="42"/>
        <v>1</v>
      </c>
      <c r="AE42" s="68">
        <f t="shared" si="42"/>
        <v>0.53010015141288291</v>
      </c>
      <c r="AF42" s="86">
        <f t="shared" ref="AF42:AN42" si="43">IFERROR(AF19/AF17,"")</f>
        <v>0.98010976026521279</v>
      </c>
      <c r="AG42" s="86" t="str">
        <f t="shared" si="43"/>
        <v/>
      </c>
      <c r="AH42" s="86">
        <f t="shared" si="43"/>
        <v>0.95446152184919153</v>
      </c>
      <c r="AI42" s="86">
        <f t="shared" si="43"/>
        <v>0</v>
      </c>
      <c r="AJ42" s="86">
        <f t="shared" si="43"/>
        <v>1</v>
      </c>
      <c r="AK42" s="86">
        <f t="shared" si="43"/>
        <v>0.64787686895713503</v>
      </c>
      <c r="AL42" s="86">
        <f t="shared" si="43"/>
        <v>0.45207759286205768</v>
      </c>
      <c r="AM42" s="86">
        <f t="shared" si="43"/>
        <v>0.11899340628009811</v>
      </c>
      <c r="AN42" s="86">
        <f t="shared" si="43"/>
        <v>0</v>
      </c>
      <c r="AO4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N8"/>
  <sheetViews>
    <sheetView workbookViewId="0">
      <selection activeCell="M8" sqref="M8"/>
    </sheetView>
  </sheetViews>
  <sheetFormatPr defaultRowHeight="14.25"/>
  <cols>
    <col min="3" max="3" width="10.3984375" bestFit="1" customWidth="1"/>
    <col min="11" max="11" width="10.3984375" bestFit="1" customWidth="1"/>
    <col min="12" max="12" width="24.1328125" bestFit="1" customWidth="1"/>
  </cols>
  <sheetData>
    <row r="2" spans="2:14">
      <c r="B2" s="10" t="s">
        <v>64</v>
      </c>
      <c r="C2" s="10"/>
      <c r="M2" s="10" t="s">
        <v>360</v>
      </c>
    </row>
    <row r="3" spans="2:14" ht="14.65" thickBot="1">
      <c r="B3" s="14" t="s">
        <v>65</v>
      </c>
      <c r="C3" s="14" t="s">
        <v>54</v>
      </c>
      <c r="D3" s="14" t="s">
        <v>66</v>
      </c>
      <c r="E3" s="14" t="s">
        <v>67</v>
      </c>
      <c r="F3" s="14" t="s">
        <v>68</v>
      </c>
      <c r="G3" s="14" t="s">
        <v>69</v>
      </c>
      <c r="H3" s="14" t="s">
        <v>70</v>
      </c>
      <c r="K3" s="14" t="str">
        <f>C3</f>
        <v>TechName</v>
      </c>
      <c r="L3" s="14" t="s">
        <v>60</v>
      </c>
      <c r="M3" s="14" t="s">
        <v>61</v>
      </c>
      <c r="N3" s="14" t="s">
        <v>361</v>
      </c>
    </row>
    <row r="4" spans="2:14">
      <c r="B4" t="s">
        <v>362</v>
      </c>
      <c r="C4" t="s">
        <v>363</v>
      </c>
      <c r="D4" t="str">
        <f>"Transport sector fuel tech - "&amp;MID(C4,4,3)</f>
        <v>Transport sector fuel tech - ELC</v>
      </c>
      <c r="E4" t="s">
        <v>102</v>
      </c>
      <c r="F4" t="s">
        <v>364</v>
      </c>
      <c r="G4" t="s">
        <v>365</v>
      </c>
      <c r="K4" t="str">
        <f>C4</f>
        <v>TRAELC00</v>
      </c>
      <c r="L4" t="s">
        <v>372</v>
      </c>
      <c r="M4" t="s">
        <v>202</v>
      </c>
      <c r="N4">
        <v>1</v>
      </c>
    </row>
    <row r="5" spans="2:14">
      <c r="C5" t="s">
        <v>366</v>
      </c>
      <c r="D5" t="str">
        <f>"Transport sector fuel tech - "&amp;MID(C5,4,3)</f>
        <v>Transport sector fuel tech - LPG</v>
      </c>
      <c r="E5" t="s">
        <v>102</v>
      </c>
      <c r="F5" t="s">
        <v>364</v>
      </c>
      <c r="K5" t="str">
        <f>C5</f>
        <v>TRALPG00</v>
      </c>
      <c r="L5" t="s">
        <v>367</v>
      </c>
      <c r="M5" t="s">
        <v>97</v>
      </c>
      <c r="N5">
        <v>1</v>
      </c>
    </row>
    <row r="6" spans="2:14">
      <c r="C6" t="s">
        <v>368</v>
      </c>
      <c r="D6" t="str">
        <f>"Transport sector fuel tech - "&amp;MID(C6,4,3)</f>
        <v>Transport sector fuel tech - GAS</v>
      </c>
      <c r="E6" t="s">
        <v>102</v>
      </c>
      <c r="F6" t="s">
        <v>364</v>
      </c>
      <c r="K6" t="str">
        <f>C6</f>
        <v>TRAGAS00</v>
      </c>
      <c r="L6" t="s">
        <v>369</v>
      </c>
      <c r="M6" t="s">
        <v>95</v>
      </c>
      <c r="N6">
        <v>1</v>
      </c>
    </row>
    <row r="7" spans="2:14">
      <c r="C7" t="s">
        <v>370</v>
      </c>
      <c r="D7" t="str">
        <f>"Transport sector fuel tech - "&amp;MID(C7,4,3)</f>
        <v>Transport sector fuel tech - HFO</v>
      </c>
      <c r="E7" t="s">
        <v>102</v>
      </c>
      <c r="F7" t="s">
        <v>364</v>
      </c>
      <c r="L7" t="s">
        <v>416</v>
      </c>
    </row>
    <row r="8" spans="2:14">
      <c r="K8" t="str">
        <f>C7</f>
        <v>TRAHFO00</v>
      </c>
      <c r="L8" t="s">
        <v>371</v>
      </c>
      <c r="M8" t="s">
        <v>175</v>
      </c>
      <c r="N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000Veh</vt:lpstr>
      <vt:lpstr>EnCons</vt:lpstr>
      <vt:lpstr>Occupancy</vt:lpstr>
      <vt:lpstr>mvkmPerTJ</vt:lpstr>
      <vt:lpstr>kmPerVeh</vt:lpstr>
      <vt:lpstr>Aviation</vt:lpstr>
      <vt:lpstr>Navigation</vt:lpstr>
      <vt:lpstr>Rail</vt:lpstr>
      <vt:lpstr>FuelTech</vt:lpstr>
      <vt:lpstr>Emi</vt:lpstr>
      <vt:lpstr>Bunkers</vt:lpstr>
      <vt:lpstr>Eurostat-IEA</vt:lpstr>
      <vt:lpstr>Codes</vt:lpstr>
      <vt:lpstr>Population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2015-04-17T11:32:58Z</dcterms:created>
  <dcterms:modified xsi:type="dcterms:W3CDTF">2020-05-02T01:36:27Z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796016871929168</vt:r8>
  </property>
</Properties>
</file>