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240" yWindow="15" windowWidth="16095" windowHeight="9660" activeTab="3"/>
  </bookViews>
  <sheets>
    <sheet name="VDA_table" sheetId="10" r:id="rId1"/>
    <sheet name="Data calculations" sheetId="13" r:id="rId2"/>
    <sheet name="FillTable" sheetId="11" r:id="rId3"/>
    <sheet name="Rdw_Stock" sheetId="12" r:id="rId4"/>
    <sheet name="STOCK 2010" sheetId="9" r:id="rId5"/>
    <sheet name="STOCK 2014" sheetId="8" r:id="rId6"/>
  </sheets>
  <calcPr calcId="145621" calcMode="manual"/>
  <fileRecoveryPr autoRecover="0"/>
</workbook>
</file>

<file path=xl/calcChain.xml><?xml version="1.0" encoding="utf-8"?>
<calcChain xmlns="http://schemas.openxmlformats.org/spreadsheetml/2006/main">
  <c r="AM45" i="13" l="1"/>
  <c r="AL45" i="13"/>
  <c r="AJ45" i="13"/>
  <c r="AG45" i="13"/>
  <c r="AF45" i="13"/>
  <c r="AE45" i="13"/>
  <c r="AD45" i="13"/>
  <c r="X45" i="13"/>
  <c r="V45" i="13"/>
  <c r="T45" i="13"/>
  <c r="S45" i="13"/>
  <c r="Q45" i="13"/>
  <c r="P45" i="13"/>
  <c r="O45" i="13"/>
  <c r="K45" i="13"/>
  <c r="L45" i="13"/>
  <c r="M45" i="13"/>
  <c r="J45" i="13"/>
  <c r="H45" i="13"/>
  <c r="F45" i="13"/>
  <c r="D45" i="13"/>
  <c r="A8" i="13" l="1"/>
  <c r="B8" i="13"/>
  <c r="A9" i="13"/>
  <c r="B9" i="13"/>
  <c r="A10" i="13"/>
  <c r="B10" i="13"/>
  <c r="B19" i="13" s="1"/>
  <c r="A11" i="13"/>
  <c r="B11" i="13"/>
  <c r="A12" i="13"/>
  <c r="B12" i="13"/>
  <c r="A13" i="13"/>
  <c r="B13" i="13"/>
  <c r="A14" i="13"/>
  <c r="B14" i="13"/>
  <c r="A15" i="13"/>
  <c r="B15" i="13"/>
  <c r="A16" i="13"/>
  <c r="B16" i="13"/>
  <c r="A23" i="13"/>
  <c r="D23" i="13"/>
  <c r="F23" i="13"/>
  <c r="H23" i="13"/>
  <c r="J23" i="13"/>
  <c r="K23" i="13"/>
  <c r="L23" i="13"/>
  <c r="M23" i="13"/>
  <c r="O23" i="13"/>
  <c r="P23" i="13"/>
  <c r="Q23" i="13"/>
  <c r="S23" i="13"/>
  <c r="T23" i="13"/>
  <c r="V23" i="13"/>
  <c r="X23" i="13"/>
  <c r="AD23" i="13"/>
  <c r="AE23" i="13"/>
  <c r="AF23" i="13"/>
  <c r="AG23" i="13"/>
  <c r="AJ23" i="13"/>
  <c r="AL23" i="13"/>
  <c r="AM23" i="13"/>
  <c r="A24" i="13"/>
  <c r="D24" i="13"/>
  <c r="F24" i="13"/>
  <c r="H24" i="13"/>
  <c r="J24" i="13"/>
  <c r="K24" i="13"/>
  <c r="L24" i="13"/>
  <c r="M24" i="13"/>
  <c r="O24" i="13"/>
  <c r="P24" i="13"/>
  <c r="Q24" i="13"/>
  <c r="S24" i="13"/>
  <c r="T24" i="13"/>
  <c r="V24" i="13"/>
  <c r="X24" i="13"/>
  <c r="AD24" i="13"/>
  <c r="AE24" i="13"/>
  <c r="AF24" i="13"/>
  <c r="AG24" i="13"/>
  <c r="AJ24" i="13"/>
  <c r="AL24" i="13"/>
  <c r="AM24" i="13"/>
  <c r="A25" i="13"/>
  <c r="D25" i="13"/>
  <c r="F25" i="13"/>
  <c r="H25" i="13"/>
  <c r="J25" i="13"/>
  <c r="K25" i="13"/>
  <c r="L25" i="13"/>
  <c r="M25" i="13"/>
  <c r="O25" i="13"/>
  <c r="P25" i="13"/>
  <c r="Q25" i="13"/>
  <c r="S25" i="13"/>
  <c r="T25" i="13"/>
  <c r="V25" i="13"/>
  <c r="X25" i="13"/>
  <c r="AD25" i="13"/>
  <c r="AE25" i="13"/>
  <c r="AF25" i="13"/>
  <c r="AG25" i="13"/>
  <c r="AJ25" i="13"/>
  <c r="AL25" i="13"/>
  <c r="AM25" i="13"/>
  <c r="A26" i="13"/>
  <c r="D26" i="13"/>
  <c r="F26" i="13"/>
  <c r="H26" i="13"/>
  <c r="J26" i="13"/>
  <c r="K26" i="13"/>
  <c r="L26" i="13"/>
  <c r="M26" i="13"/>
  <c r="O26" i="13"/>
  <c r="P26" i="13"/>
  <c r="Q26" i="13"/>
  <c r="S26" i="13"/>
  <c r="T26" i="13"/>
  <c r="V26" i="13"/>
  <c r="X26" i="13"/>
  <c r="AD26" i="13"/>
  <c r="AE26" i="13"/>
  <c r="AF26" i="13"/>
  <c r="AG26" i="13"/>
  <c r="AJ26" i="13"/>
  <c r="AL26" i="13"/>
  <c r="AM26" i="13"/>
  <c r="A27" i="13"/>
  <c r="D27" i="13"/>
  <c r="F27" i="13"/>
  <c r="H27" i="13"/>
  <c r="J27" i="13"/>
  <c r="J44" i="13" s="1"/>
  <c r="K27" i="13"/>
  <c r="K44" i="13" s="1"/>
  <c r="L27" i="13"/>
  <c r="M27" i="13"/>
  <c r="O27" i="13"/>
  <c r="P27" i="13"/>
  <c r="Q27" i="13"/>
  <c r="S27" i="13"/>
  <c r="T27" i="13"/>
  <c r="T44" i="13" s="1"/>
  <c r="V27" i="13"/>
  <c r="V44" i="13" s="1"/>
  <c r="X27" i="13"/>
  <c r="AD27" i="13"/>
  <c r="AE27" i="13"/>
  <c r="AF27" i="13"/>
  <c r="AG27" i="13"/>
  <c r="AJ27" i="13"/>
  <c r="AL27" i="13"/>
  <c r="AL44" i="13" s="1"/>
  <c r="AM27" i="13"/>
  <c r="AM44" i="13" s="1"/>
  <c r="A28" i="13"/>
  <c r="D28" i="13"/>
  <c r="F28" i="13"/>
  <c r="H28" i="13"/>
  <c r="J28" i="13"/>
  <c r="K28" i="13"/>
  <c r="L28" i="13"/>
  <c r="M28" i="13"/>
  <c r="O28" i="13"/>
  <c r="P28" i="13"/>
  <c r="Q28" i="13"/>
  <c r="S28" i="13"/>
  <c r="T28" i="13"/>
  <c r="V28" i="13"/>
  <c r="X28" i="13"/>
  <c r="AD28" i="13"/>
  <c r="AE28" i="13"/>
  <c r="AF28" i="13"/>
  <c r="AG28" i="13"/>
  <c r="AJ28" i="13"/>
  <c r="AL28" i="13"/>
  <c r="AM28" i="13"/>
  <c r="A29" i="13"/>
  <c r="D29" i="13"/>
  <c r="F29" i="13"/>
  <c r="H29" i="13"/>
  <c r="J29" i="13"/>
  <c r="K29" i="13"/>
  <c r="L29" i="13"/>
  <c r="M29" i="13"/>
  <c r="O29" i="13"/>
  <c r="P29" i="13"/>
  <c r="Q29" i="13"/>
  <c r="S29" i="13"/>
  <c r="T29" i="13"/>
  <c r="V29" i="13"/>
  <c r="X29" i="13"/>
  <c r="AD29" i="13"/>
  <c r="AE29" i="13"/>
  <c r="AF29" i="13"/>
  <c r="AG29" i="13"/>
  <c r="AJ29" i="13"/>
  <c r="AL29" i="13"/>
  <c r="AM29" i="13"/>
  <c r="A30" i="13"/>
  <c r="D30" i="13"/>
  <c r="D33" i="13" s="1"/>
  <c r="F30" i="13"/>
  <c r="F33" i="13" s="1"/>
  <c r="H30" i="13"/>
  <c r="H39" i="13" s="1"/>
  <c r="M9" i="10" s="1"/>
  <c r="J30" i="13"/>
  <c r="K30" i="13"/>
  <c r="K39" i="13" s="1"/>
  <c r="P9" i="10" s="1"/>
  <c r="L30" i="13"/>
  <c r="L33" i="13" s="1"/>
  <c r="M30" i="13"/>
  <c r="M33" i="13" s="1"/>
  <c r="O30" i="13"/>
  <c r="O33" i="13" s="1"/>
  <c r="P30" i="13"/>
  <c r="P39" i="13" s="1"/>
  <c r="U9" i="10" s="1"/>
  <c r="Q30" i="13"/>
  <c r="Q33" i="13" s="1"/>
  <c r="S30" i="13"/>
  <c r="S33" i="13" s="1"/>
  <c r="T30" i="13"/>
  <c r="V30" i="13"/>
  <c r="V33" i="13" s="1"/>
  <c r="X30" i="13"/>
  <c r="X33" i="13" s="1"/>
  <c r="AD30" i="13"/>
  <c r="AD33" i="13" s="1"/>
  <c r="AE30" i="13"/>
  <c r="AF30" i="13"/>
  <c r="AF39" i="13" s="1"/>
  <c r="AK9" i="10" s="1"/>
  <c r="AG30" i="13"/>
  <c r="AG33" i="13" s="1"/>
  <c r="AJ30" i="13"/>
  <c r="AJ33" i="13" s="1"/>
  <c r="AL30" i="13"/>
  <c r="AM30" i="13"/>
  <c r="AM33" i="13" s="1"/>
  <c r="C32" i="13"/>
  <c r="E32" i="13"/>
  <c r="G32" i="13"/>
  <c r="I32" i="13"/>
  <c r="N32" i="13"/>
  <c r="R32" i="13"/>
  <c r="U32" i="13"/>
  <c r="W32" i="13"/>
  <c r="Y32" i="13"/>
  <c r="Z32" i="13"/>
  <c r="AA32" i="13"/>
  <c r="AB32" i="13"/>
  <c r="AC32" i="13"/>
  <c r="AH32" i="13"/>
  <c r="AI32" i="13"/>
  <c r="AK32" i="13"/>
  <c r="C33" i="13"/>
  <c r="E33" i="13"/>
  <c r="G33" i="13"/>
  <c r="I33" i="13"/>
  <c r="N33" i="13"/>
  <c r="R33" i="13"/>
  <c r="R40" i="13" s="1"/>
  <c r="U33" i="13"/>
  <c r="W33" i="13"/>
  <c r="Y33" i="13"/>
  <c r="Z33" i="13"/>
  <c r="AA33" i="13"/>
  <c r="AB33" i="13"/>
  <c r="AC33" i="13"/>
  <c r="AH33" i="13"/>
  <c r="AI33" i="13"/>
  <c r="AK33" i="13"/>
  <c r="C35" i="13"/>
  <c r="E35" i="13"/>
  <c r="J5" i="10" s="1"/>
  <c r="G35" i="13"/>
  <c r="L5" i="10" s="1"/>
  <c r="I35" i="13"/>
  <c r="N5" i="10" s="1"/>
  <c r="N35" i="13"/>
  <c r="R35" i="13"/>
  <c r="U35" i="13"/>
  <c r="Z5" i="10" s="1"/>
  <c r="W35" i="13"/>
  <c r="Y35" i="13"/>
  <c r="Z35" i="13"/>
  <c r="AE5" i="10" s="1"/>
  <c r="AA35" i="13"/>
  <c r="AB35" i="13"/>
  <c r="AG5" i="10" s="1"/>
  <c r="AC35" i="13"/>
  <c r="AH5" i="10" s="1"/>
  <c r="AH35" i="13"/>
  <c r="AM5" i="10" s="1"/>
  <c r="AI35" i="13"/>
  <c r="AN5" i="10" s="1"/>
  <c r="AK35" i="13"/>
  <c r="AI38" i="13"/>
  <c r="C39" i="13"/>
  <c r="H9" i="10" s="1"/>
  <c r="E39" i="13"/>
  <c r="J9" i="10" s="1"/>
  <c r="G39" i="13"/>
  <c r="L9" i="10" s="1"/>
  <c r="I39" i="13"/>
  <c r="L39" i="13"/>
  <c r="N39" i="13"/>
  <c r="S9" i="10" s="1"/>
  <c r="R39" i="13"/>
  <c r="W9" i="10" s="1"/>
  <c r="U39" i="13"/>
  <c r="W39" i="13"/>
  <c r="AB9" i="10" s="1"/>
  <c r="Y39" i="13"/>
  <c r="Z39" i="13"/>
  <c r="AE9" i="10" s="1"/>
  <c r="AA39" i="13"/>
  <c r="AF9" i="10" s="1"/>
  <c r="AB39" i="13"/>
  <c r="AG9" i="10" s="1"/>
  <c r="AC39" i="13"/>
  <c r="AH9" i="10" s="1"/>
  <c r="AH39" i="13"/>
  <c r="AM9" i="10" s="1"/>
  <c r="AI39" i="13"/>
  <c r="AN9" i="10" s="1"/>
  <c r="AK39" i="13"/>
  <c r="AP9" i="10" s="1"/>
  <c r="E41" i="13"/>
  <c r="AG9" i="13" l="1"/>
  <c r="F8" i="13"/>
  <c r="U40" i="13"/>
  <c r="Z9" i="10"/>
  <c r="AJ44" i="13"/>
  <c r="S44" i="13"/>
  <c r="H44" i="13"/>
  <c r="AC37" i="13"/>
  <c r="AA36" i="13"/>
  <c r="AF5" i="10"/>
  <c r="AG44" i="13"/>
  <c r="Q44" i="13"/>
  <c r="F44" i="13"/>
  <c r="Y40" i="13"/>
  <c r="AD9" i="10"/>
  <c r="R37" i="13"/>
  <c r="W5" i="10"/>
  <c r="N36" i="13"/>
  <c r="S5" i="10"/>
  <c r="AB37" i="13"/>
  <c r="AF44" i="13"/>
  <c r="P44" i="13"/>
  <c r="D44" i="13"/>
  <c r="L42" i="13"/>
  <c r="Q9" i="10"/>
  <c r="R36" i="13"/>
  <c r="Y36" i="13"/>
  <c r="AD5" i="10"/>
  <c r="C37" i="13"/>
  <c r="H5" i="10"/>
  <c r="Y42" i="13"/>
  <c r="AE44" i="13"/>
  <c r="O44" i="13"/>
  <c r="U9" i="13"/>
  <c r="AB42" i="13"/>
  <c r="E42" i="13"/>
  <c r="I41" i="13"/>
  <c r="N9" i="10"/>
  <c r="AK37" i="13"/>
  <c r="AP5" i="10"/>
  <c r="W36" i="13"/>
  <c r="AB5" i="10"/>
  <c r="AD44" i="13"/>
  <c r="M44" i="13"/>
  <c r="U41" i="13"/>
  <c r="X44" i="13"/>
  <c r="L44" i="13"/>
  <c r="AK40" i="13"/>
  <c r="W42" i="13"/>
  <c r="U42" i="13"/>
  <c r="R38" i="13"/>
  <c r="W37" i="13"/>
  <c r="I40" i="13"/>
  <c r="AC40" i="13"/>
  <c r="Y41" i="13"/>
  <c r="N40" i="13"/>
  <c r="E40" i="13"/>
  <c r="C13" i="13"/>
  <c r="AG39" i="13"/>
  <c r="H33" i="13"/>
  <c r="H42" i="13" s="1"/>
  <c r="AH13" i="13"/>
  <c r="X39" i="13"/>
  <c r="Q39" i="13"/>
  <c r="V35" i="13"/>
  <c r="AA5" i="10" s="1"/>
  <c r="B18" i="13"/>
  <c r="B58" i="13" s="1"/>
  <c r="R13" i="13"/>
  <c r="AH12" i="13"/>
  <c r="K9" i="13"/>
  <c r="F39" i="13"/>
  <c r="AL35" i="13"/>
  <c r="AQ5" i="10" s="1"/>
  <c r="T32" i="13"/>
  <c r="O35" i="13"/>
  <c r="T5" i="10" s="1"/>
  <c r="J35" i="13"/>
  <c r="O5" i="10" s="1"/>
  <c r="L35" i="13"/>
  <c r="Q5" i="10" s="1"/>
  <c r="E13" i="13"/>
  <c r="AK9" i="13"/>
  <c r="AF33" i="13"/>
  <c r="AF41" i="13" s="1"/>
  <c r="K33" i="13"/>
  <c r="K42" i="13" s="1"/>
  <c r="AA13" i="13"/>
  <c r="P9" i="13"/>
  <c r="L40" i="13"/>
  <c r="AM32" i="13"/>
  <c r="P32" i="13"/>
  <c r="Z13" i="13"/>
  <c r="J13" i="13"/>
  <c r="V12" i="13"/>
  <c r="AC9" i="13"/>
  <c r="AC63" i="13" s="1"/>
  <c r="AH22" i="10" s="1"/>
  <c r="V39" i="13"/>
  <c r="K13" i="13"/>
  <c r="AD11" i="13"/>
  <c r="G9" i="13"/>
  <c r="D39" i="13"/>
  <c r="AI13" i="13"/>
  <c r="S13" i="13"/>
  <c r="Y9" i="13"/>
  <c r="F9" i="13"/>
  <c r="O32" i="13"/>
  <c r="O38" i="13" s="1"/>
  <c r="AJ39" i="13"/>
  <c r="AD39" i="13"/>
  <c r="AL13" i="13"/>
  <c r="AD13" i="13"/>
  <c r="V13" i="13"/>
  <c r="N13" i="13"/>
  <c r="F13" i="13"/>
  <c r="AM13" i="13"/>
  <c r="AE13" i="13"/>
  <c r="W13" i="13"/>
  <c r="O13" i="13"/>
  <c r="G13" i="13"/>
  <c r="D10" i="13"/>
  <c r="AJ9" i="13"/>
  <c r="AJ63" i="13" s="1"/>
  <c r="AO22" i="10" s="1"/>
  <c r="AF9" i="13"/>
  <c r="AF63" i="13" s="1"/>
  <c r="AK22" i="10" s="1"/>
  <c r="AB9" i="13"/>
  <c r="X9" i="13"/>
  <c r="T9" i="13"/>
  <c r="O9" i="13"/>
  <c r="J9" i="13"/>
  <c r="B63" i="13"/>
  <c r="L41" i="13"/>
  <c r="L32" i="13"/>
  <c r="Q14" i="13"/>
  <c r="R12" i="13"/>
  <c r="U10" i="13"/>
  <c r="AM9" i="13"/>
  <c r="AI9" i="13"/>
  <c r="AE9" i="13"/>
  <c r="AA9" i="13"/>
  <c r="W9" i="13"/>
  <c r="S9" i="13"/>
  <c r="N9" i="13"/>
  <c r="H9" i="13"/>
  <c r="C9" i="13"/>
  <c r="AH8" i="13"/>
  <c r="AF10" i="13"/>
  <c r="D9" i="13"/>
  <c r="D63" i="13" s="1"/>
  <c r="I22" i="10" s="1"/>
  <c r="S39" i="13"/>
  <c r="M39" i="13"/>
  <c r="R9" i="10" s="1"/>
  <c r="AM35" i="13"/>
  <c r="AR5" i="10" s="1"/>
  <c r="AF32" i="13"/>
  <c r="K35" i="13"/>
  <c r="P5" i="10" s="1"/>
  <c r="D32" i="13"/>
  <c r="AJ32" i="13"/>
  <c r="AD35" i="13"/>
  <c r="AI5" i="10" s="1"/>
  <c r="S32" i="13"/>
  <c r="M35" i="13"/>
  <c r="R5" i="10" s="1"/>
  <c r="H32" i="13"/>
  <c r="I10" i="13"/>
  <c r="AL9" i="13"/>
  <c r="AH9" i="13"/>
  <c r="AD9" i="13"/>
  <c r="Z9" i="13"/>
  <c r="Z63" i="13" s="1"/>
  <c r="AE22" i="10" s="1"/>
  <c r="V9" i="13"/>
  <c r="V63" i="13" s="1"/>
  <c r="AA22" i="10" s="1"/>
  <c r="R9" i="13"/>
  <c r="L9" i="13"/>
  <c r="E9" i="13"/>
  <c r="Z40" i="13"/>
  <c r="Q42" i="13"/>
  <c r="AI42" i="13"/>
  <c r="H40" i="13"/>
  <c r="H41" i="13"/>
  <c r="Q40" i="13"/>
  <c r="G37" i="13"/>
  <c r="AM39" i="13"/>
  <c r="P33" i="13"/>
  <c r="P40" i="13" s="1"/>
  <c r="K32" i="13"/>
  <c r="K37" i="13" s="1"/>
  <c r="AK42" i="13"/>
  <c r="AC42" i="13"/>
  <c r="AH40" i="13"/>
  <c r="AA42" i="13"/>
  <c r="AB40" i="13"/>
  <c r="AB36" i="13"/>
  <c r="M32" i="13"/>
  <c r="AJ13" i="13"/>
  <c r="AF13" i="13"/>
  <c r="AB13" i="13"/>
  <c r="X13" i="13"/>
  <c r="T13" i="13"/>
  <c r="P13" i="13"/>
  <c r="L13" i="13"/>
  <c r="H13" i="13"/>
  <c r="D13" i="13"/>
  <c r="AL12" i="13"/>
  <c r="F12" i="13"/>
  <c r="AG10" i="13"/>
  <c r="X10" i="13"/>
  <c r="M10" i="13"/>
  <c r="Q9" i="13"/>
  <c r="M9" i="13"/>
  <c r="I9" i="13"/>
  <c r="AA38" i="13"/>
  <c r="V15" i="13"/>
  <c r="E11" i="13"/>
  <c r="AC10" i="13"/>
  <c r="Q10" i="13"/>
  <c r="H10" i="13"/>
  <c r="I42" i="13"/>
  <c r="AK41" i="13"/>
  <c r="AC41" i="13"/>
  <c r="O39" i="13"/>
  <c r="W38" i="13"/>
  <c r="AA37" i="13"/>
  <c r="S35" i="13"/>
  <c r="X5" i="10" s="1"/>
  <c r="AC36" i="13"/>
  <c r="AJ35" i="13"/>
  <c r="AO5" i="10" s="1"/>
  <c r="AD32" i="13"/>
  <c r="H35" i="13"/>
  <c r="M5" i="10" s="1"/>
  <c r="AF35" i="13"/>
  <c r="AK5" i="10" s="1"/>
  <c r="V32" i="13"/>
  <c r="V38" i="13" s="1"/>
  <c r="P35" i="13"/>
  <c r="D35" i="13"/>
  <c r="I5" i="10" s="1"/>
  <c r="AK13" i="13"/>
  <c r="AG13" i="13"/>
  <c r="AC13" i="13"/>
  <c r="Y13" i="13"/>
  <c r="U13" i="13"/>
  <c r="Q13" i="13"/>
  <c r="M13" i="13"/>
  <c r="I13" i="13"/>
  <c r="AH11" i="13"/>
  <c r="AK10" i="13"/>
  <c r="Y10" i="13"/>
  <c r="P10" i="13"/>
  <c r="E10" i="13"/>
  <c r="C41" i="13"/>
  <c r="C40" i="13"/>
  <c r="E16" i="13"/>
  <c r="I16" i="13"/>
  <c r="M16" i="13"/>
  <c r="Q16" i="13"/>
  <c r="U16" i="13"/>
  <c r="Y16" i="13"/>
  <c r="AC16" i="13"/>
  <c r="AG16" i="13"/>
  <c r="AK16" i="13"/>
  <c r="H16" i="13"/>
  <c r="L16" i="13"/>
  <c r="P16" i="13"/>
  <c r="T16" i="13"/>
  <c r="X16" i="13"/>
  <c r="AB16" i="13"/>
  <c r="AF16" i="13"/>
  <c r="AJ16" i="13"/>
  <c r="C16" i="13"/>
  <c r="K16" i="13"/>
  <c r="S16" i="13"/>
  <c r="AA16" i="13"/>
  <c r="AI16" i="13"/>
  <c r="J16" i="13"/>
  <c r="V16" i="13"/>
  <c r="AE16" i="13"/>
  <c r="G16" i="13"/>
  <c r="R16" i="13"/>
  <c r="AD16" i="13"/>
  <c r="AM16" i="13"/>
  <c r="N16" i="13"/>
  <c r="AH16" i="13"/>
  <c r="F16" i="13"/>
  <c r="Z16" i="13"/>
  <c r="AL33" i="13"/>
  <c r="AL39" i="13"/>
  <c r="AQ9" i="10" s="1"/>
  <c r="AE39" i="13"/>
  <c r="AJ9" i="10" s="1"/>
  <c r="AE33" i="13"/>
  <c r="T39" i="13"/>
  <c r="Y9" i="10" s="1"/>
  <c r="T33" i="13"/>
  <c r="J33" i="13"/>
  <c r="J39" i="13"/>
  <c r="O9" i="10" s="1"/>
  <c r="AG35" i="13"/>
  <c r="AL5" i="10" s="1"/>
  <c r="AG32" i="13"/>
  <c r="Z38" i="13"/>
  <c r="Z36" i="13"/>
  <c r="Z37" i="13"/>
  <c r="U36" i="13"/>
  <c r="U37" i="13"/>
  <c r="U38" i="13"/>
  <c r="N37" i="13"/>
  <c r="N38" i="13"/>
  <c r="I38" i="13"/>
  <c r="I36" i="13"/>
  <c r="I37" i="13"/>
  <c r="O16" i="13"/>
  <c r="G41" i="13"/>
  <c r="G40" i="13"/>
  <c r="G42" i="13"/>
  <c r="AE32" i="13"/>
  <c r="AE35" i="13"/>
  <c r="AJ5" i="10" s="1"/>
  <c r="X35" i="13"/>
  <c r="AC5" i="10" s="1"/>
  <c r="X32" i="13"/>
  <c r="Q32" i="13"/>
  <c r="Q35" i="13"/>
  <c r="V5" i="10" s="1"/>
  <c r="F32" i="13"/>
  <c r="F35" i="13"/>
  <c r="K5" i="10" s="1"/>
  <c r="AL16" i="13"/>
  <c r="D15" i="13"/>
  <c r="H15" i="13"/>
  <c r="L15" i="13"/>
  <c r="P15" i="13"/>
  <c r="T15" i="13"/>
  <c r="X15" i="13"/>
  <c r="AB15" i="13"/>
  <c r="AF15" i="13"/>
  <c r="AJ15" i="13"/>
  <c r="C15" i="13"/>
  <c r="G15" i="13"/>
  <c r="K15" i="13"/>
  <c r="O15" i="13"/>
  <c r="S15" i="13"/>
  <c r="W15" i="13"/>
  <c r="AA15" i="13"/>
  <c r="AE15" i="13"/>
  <c r="AI15" i="13"/>
  <c r="AM15" i="13"/>
  <c r="E15" i="13"/>
  <c r="M15" i="13"/>
  <c r="U15" i="13"/>
  <c r="AC15" i="13"/>
  <c r="AK15" i="13"/>
  <c r="I15" i="13"/>
  <c r="R15" i="13"/>
  <c r="AD15" i="13"/>
  <c r="F15" i="13"/>
  <c r="Q15" i="13"/>
  <c r="Z15" i="13"/>
  <c r="AL15" i="13"/>
  <c r="N15" i="13"/>
  <c r="AH15" i="13"/>
  <c r="J15" i="13"/>
  <c r="AG15" i="13"/>
  <c r="C14" i="13"/>
  <c r="G14" i="13"/>
  <c r="K14" i="13"/>
  <c r="O14" i="13"/>
  <c r="S14" i="13"/>
  <c r="W14" i="13"/>
  <c r="AA14" i="13"/>
  <c r="AE14" i="13"/>
  <c r="AI14" i="13"/>
  <c r="AM14" i="13"/>
  <c r="F14" i="13"/>
  <c r="J14" i="13"/>
  <c r="N14" i="13"/>
  <c r="R14" i="13"/>
  <c r="V14" i="13"/>
  <c r="Z14" i="13"/>
  <c r="AD14" i="13"/>
  <c r="AH14" i="13"/>
  <c r="AL14" i="13"/>
  <c r="D14" i="13"/>
  <c r="L14" i="13"/>
  <c r="T14" i="13"/>
  <c r="AB14" i="13"/>
  <c r="AJ14" i="13"/>
  <c r="E14" i="13"/>
  <c r="P14" i="13"/>
  <c r="Y14" i="13"/>
  <c r="AK14" i="13"/>
  <c r="M14" i="13"/>
  <c r="X14" i="13"/>
  <c r="AG14" i="13"/>
  <c r="I14" i="13"/>
  <c r="AF14" i="13"/>
  <c r="H14" i="13"/>
  <c r="AC14" i="13"/>
  <c r="E8" i="13"/>
  <c r="I8" i="13"/>
  <c r="M8" i="13"/>
  <c r="Q8" i="13"/>
  <c r="U8" i="13"/>
  <c r="U59" i="13" s="1"/>
  <c r="Y8" i="13"/>
  <c r="AC8" i="13"/>
  <c r="AG8" i="13"/>
  <c r="AK8" i="13"/>
  <c r="L8" i="13"/>
  <c r="P8" i="13"/>
  <c r="T8" i="13"/>
  <c r="X8" i="13"/>
  <c r="AB8" i="13"/>
  <c r="AF8" i="13"/>
  <c r="AJ8" i="13"/>
  <c r="B17" i="13"/>
  <c r="G8" i="13"/>
  <c r="O8" i="13"/>
  <c r="W8" i="13"/>
  <c r="AE8" i="13"/>
  <c r="AE59" i="13" s="1"/>
  <c r="AM8" i="13"/>
  <c r="AM59" i="13" s="1"/>
  <c r="C8" i="13"/>
  <c r="K8" i="13"/>
  <c r="S8" i="13"/>
  <c r="AA8" i="13"/>
  <c r="AI8" i="13"/>
  <c r="N8" i="13"/>
  <c r="AD8" i="13"/>
  <c r="J8" i="13"/>
  <c r="J59" i="13" s="1"/>
  <c r="Z8" i="13"/>
  <c r="V8" i="13"/>
  <c r="R8" i="13"/>
  <c r="C42" i="13"/>
  <c r="G38" i="13"/>
  <c r="AH38" i="13"/>
  <c r="AH37" i="13"/>
  <c r="AH36" i="13"/>
  <c r="C36" i="13"/>
  <c r="C38" i="13"/>
  <c r="W16" i="13"/>
  <c r="Y15" i="13"/>
  <c r="U14" i="13"/>
  <c r="I11" i="13"/>
  <c r="Q11" i="13"/>
  <c r="Y11" i="13"/>
  <c r="AG11" i="13"/>
  <c r="J11" i="13"/>
  <c r="Z11" i="13"/>
  <c r="F11" i="13"/>
  <c r="V11" i="13"/>
  <c r="AL11" i="13"/>
  <c r="R11" i="13"/>
  <c r="N11" i="13"/>
  <c r="AL8" i="13"/>
  <c r="AB41" i="13"/>
  <c r="AH42" i="13"/>
  <c r="AH41" i="13"/>
  <c r="AD41" i="13"/>
  <c r="Z42" i="13"/>
  <c r="Z41" i="13"/>
  <c r="AB38" i="13"/>
  <c r="Y37" i="13"/>
  <c r="AI36" i="13"/>
  <c r="AI37" i="13"/>
  <c r="E36" i="13"/>
  <c r="E37" i="13"/>
  <c r="E38" i="13"/>
  <c r="AK36" i="13"/>
  <c r="AK38" i="13"/>
  <c r="AI41" i="13"/>
  <c r="AI40" i="13"/>
  <c r="AA41" i="13"/>
  <c r="AA40" i="13"/>
  <c r="W41" i="13"/>
  <c r="W40" i="13"/>
  <c r="R42" i="13"/>
  <c r="R41" i="13"/>
  <c r="N42" i="13"/>
  <c r="N41" i="13"/>
  <c r="AC38" i="13"/>
  <c r="Y38" i="13"/>
  <c r="E12" i="13"/>
  <c r="I12" i="13"/>
  <c r="M12" i="13"/>
  <c r="Q12" i="13"/>
  <c r="U12" i="13"/>
  <c r="Y12" i="13"/>
  <c r="AC12" i="13"/>
  <c r="AG12" i="13"/>
  <c r="AK12" i="13"/>
  <c r="H12" i="13"/>
  <c r="L12" i="13"/>
  <c r="P12" i="13"/>
  <c r="T12" i="13"/>
  <c r="X12" i="13"/>
  <c r="AB12" i="13"/>
  <c r="AF12" i="13"/>
  <c r="AJ12" i="13"/>
  <c r="G12" i="13"/>
  <c r="O12" i="13"/>
  <c r="W12" i="13"/>
  <c r="AE12" i="13"/>
  <c r="AM12" i="13"/>
  <c r="C12" i="13"/>
  <c r="K12" i="13"/>
  <c r="S12" i="13"/>
  <c r="AA12" i="13"/>
  <c r="AI12" i="13"/>
  <c r="N12" i="13"/>
  <c r="AD12" i="13"/>
  <c r="J12" i="13"/>
  <c r="Z12" i="13"/>
  <c r="AL32" i="13"/>
  <c r="T35" i="13"/>
  <c r="Y5" i="10" s="1"/>
  <c r="J32" i="13"/>
  <c r="G36" i="13"/>
  <c r="D16" i="13"/>
  <c r="AK11" i="13"/>
  <c r="AC11" i="13"/>
  <c r="U11" i="13"/>
  <c r="M11" i="13"/>
  <c r="AJ10" i="13"/>
  <c r="AB10" i="13"/>
  <c r="T10" i="13"/>
  <c r="L10" i="13"/>
  <c r="D12" i="13"/>
  <c r="D11" i="13"/>
  <c r="H11" i="13"/>
  <c r="L11" i="13"/>
  <c r="P11" i="13"/>
  <c r="T11" i="13"/>
  <c r="X11" i="13"/>
  <c r="AB11" i="13"/>
  <c r="AF11" i="13"/>
  <c r="AJ11" i="13"/>
  <c r="C11" i="13"/>
  <c r="G11" i="13"/>
  <c r="K11" i="13"/>
  <c r="O11" i="13"/>
  <c r="S11" i="13"/>
  <c r="W11" i="13"/>
  <c r="AA11" i="13"/>
  <c r="AE11" i="13"/>
  <c r="AI11" i="13"/>
  <c r="AM11" i="13"/>
  <c r="C10" i="13"/>
  <c r="G10" i="13"/>
  <c r="K10" i="13"/>
  <c r="O10" i="13"/>
  <c r="S10" i="13"/>
  <c r="W10" i="13"/>
  <c r="AA10" i="13"/>
  <c r="AE10" i="13"/>
  <c r="AI10" i="13"/>
  <c r="AM10" i="13"/>
  <c r="F10" i="13"/>
  <c r="J10" i="13"/>
  <c r="N10" i="13"/>
  <c r="R10" i="13"/>
  <c r="V10" i="13"/>
  <c r="Z10" i="13"/>
  <c r="AD10" i="13"/>
  <c r="AH10" i="13"/>
  <c r="AL10" i="13"/>
  <c r="D8" i="13"/>
  <c r="D59" i="13" s="1"/>
  <c r="H8" i="13"/>
  <c r="H59" i="13" s="1"/>
  <c r="AA63" i="13" l="1"/>
  <c r="AF22" i="10" s="1"/>
  <c r="Y63" i="13"/>
  <c r="AE63" i="13"/>
  <c r="AG63" i="13"/>
  <c r="AL22" i="10"/>
  <c r="W63" i="13"/>
  <c r="F63" i="13"/>
  <c r="K22" i="10" s="1"/>
  <c r="P63" i="13"/>
  <c r="N59" i="13"/>
  <c r="AI59" i="13"/>
  <c r="O59" i="13"/>
  <c r="P59" i="13"/>
  <c r="M59" i="13"/>
  <c r="I63" i="13"/>
  <c r="AH63" i="13"/>
  <c r="AM22" i="10" s="1"/>
  <c r="AH59" i="13"/>
  <c r="AI63" i="13"/>
  <c r="AN22" i="10" s="1"/>
  <c r="J63" i="13"/>
  <c r="O22" i="10" s="1"/>
  <c r="AB59" i="13"/>
  <c r="X59" i="13"/>
  <c r="Y59" i="13"/>
  <c r="AD59" i="13"/>
  <c r="AD22" i="10"/>
  <c r="T59" i="13"/>
  <c r="Q59" i="13"/>
  <c r="AD63" i="13"/>
  <c r="AI22" i="10" s="1"/>
  <c r="AJ22" i="10"/>
  <c r="AA59" i="13"/>
  <c r="G59" i="13"/>
  <c r="L59" i="13"/>
  <c r="I59" i="13"/>
  <c r="M63" i="13"/>
  <c r="R22" i="10" s="1"/>
  <c r="AL63" i="13"/>
  <c r="AQ22" i="10" s="1"/>
  <c r="C63" i="13"/>
  <c r="H22" i="10" s="1"/>
  <c r="AM63" i="13"/>
  <c r="AR22" i="10" s="1"/>
  <c r="O63" i="13"/>
  <c r="AK63" i="13"/>
  <c r="AP12" i="10" s="1"/>
  <c r="K63" i="13"/>
  <c r="P22" i="10" s="1"/>
  <c r="R59" i="13"/>
  <c r="S59" i="13"/>
  <c r="AK59" i="13"/>
  <c r="E59" i="13"/>
  <c r="Q63" i="13"/>
  <c r="V12" i="10" s="1"/>
  <c r="E63" i="13"/>
  <c r="J22" i="10" s="1"/>
  <c r="H63" i="13"/>
  <c r="M22" i="10" s="1"/>
  <c r="T63" i="13"/>
  <c r="Y22" i="10" s="1"/>
  <c r="G63" i="13"/>
  <c r="L12" i="10" s="1"/>
  <c r="W59" i="13"/>
  <c r="V59" i="13"/>
  <c r="K59" i="13"/>
  <c r="AJ59" i="13"/>
  <c r="AG59" i="13"/>
  <c r="L63" i="13"/>
  <c r="Q22" i="10" s="1"/>
  <c r="N63" i="13"/>
  <c r="S22" i="10" s="1"/>
  <c r="X63" i="13"/>
  <c r="AC22" i="10" s="1"/>
  <c r="U63" i="13"/>
  <c r="Z22" i="10" s="1"/>
  <c r="F59" i="13"/>
  <c r="AL59" i="13"/>
  <c r="Z59" i="13"/>
  <c r="C59" i="13"/>
  <c r="AF59" i="13"/>
  <c r="AC59" i="13"/>
  <c r="R63" i="13"/>
  <c r="W22" i="10" s="1"/>
  <c r="S63" i="13"/>
  <c r="X22" i="10" s="1"/>
  <c r="AB63" i="13"/>
  <c r="AG22" i="10" s="1"/>
  <c r="F40" i="13"/>
  <c r="K9" i="10"/>
  <c r="P37" i="13"/>
  <c r="U5" i="10"/>
  <c r="AF12" i="10"/>
  <c r="D41" i="13"/>
  <c r="I9" i="10"/>
  <c r="AD12" i="10"/>
  <c r="S42" i="13"/>
  <c r="X9" i="10"/>
  <c r="AD40" i="13"/>
  <c r="AI9" i="10"/>
  <c r="AG41" i="13"/>
  <c r="AL9" i="10"/>
  <c r="O40" i="13"/>
  <c r="T9" i="10"/>
  <c r="AH12" i="10"/>
  <c r="AJ42" i="13"/>
  <c r="AO12" i="10" s="1"/>
  <c r="AO9" i="10"/>
  <c r="AE12" i="10"/>
  <c r="AG40" i="13"/>
  <c r="Q41" i="13"/>
  <c r="V9" i="10"/>
  <c r="T8" i="10"/>
  <c r="AB12" i="10"/>
  <c r="AG42" i="13"/>
  <c r="V40" i="13"/>
  <c r="AA9" i="10"/>
  <c r="AM12" i="10"/>
  <c r="AM42" i="13"/>
  <c r="AR9" i="10"/>
  <c r="J12" i="10"/>
  <c r="M12" i="10"/>
  <c r="AJ40" i="13"/>
  <c r="X42" i="13"/>
  <c r="AC9" i="10"/>
  <c r="P36" i="13"/>
  <c r="D40" i="13"/>
  <c r="AA19" i="13"/>
  <c r="X40" i="13"/>
  <c r="AJ41" i="13"/>
  <c r="AM36" i="13"/>
  <c r="J37" i="13"/>
  <c r="F41" i="13"/>
  <c r="K40" i="13"/>
  <c r="O37" i="13"/>
  <c r="F42" i="13"/>
  <c r="K12" i="10" s="1"/>
  <c r="V41" i="13"/>
  <c r="K41" i="13"/>
  <c r="D42" i="13"/>
  <c r="I12" i="10" s="1"/>
  <c r="AD37" i="13"/>
  <c r="AH18" i="13"/>
  <c r="K38" i="13"/>
  <c r="X41" i="13"/>
  <c r="Z19" i="13"/>
  <c r="AE19" i="13"/>
  <c r="O19" i="13"/>
  <c r="D19" i="13"/>
  <c r="AL36" i="13"/>
  <c r="AG19" i="13"/>
  <c r="Q19" i="13"/>
  <c r="P38" i="13"/>
  <c r="L38" i="13"/>
  <c r="F18" i="13"/>
  <c r="F58" i="13" s="1"/>
  <c r="S40" i="13"/>
  <c r="V42" i="13"/>
  <c r="AA12" i="10" s="1"/>
  <c r="AF42" i="13"/>
  <c r="AK12" i="10" s="1"/>
  <c r="L36" i="13"/>
  <c r="S41" i="13"/>
  <c r="X19" i="13"/>
  <c r="H19" i="13"/>
  <c r="Y19" i="13"/>
  <c r="I19" i="13"/>
  <c r="AF40" i="13"/>
  <c r="AL19" i="13"/>
  <c r="T19" i="13"/>
  <c r="L37" i="13"/>
  <c r="AM40" i="13"/>
  <c r="AD42" i="13"/>
  <c r="AM41" i="13"/>
  <c r="AM37" i="13"/>
  <c r="V37" i="13"/>
  <c r="K36" i="13"/>
  <c r="S37" i="13"/>
  <c r="V18" i="13"/>
  <c r="O36" i="13"/>
  <c r="AF19" i="13"/>
  <c r="AM19" i="13"/>
  <c r="AH17" i="13"/>
  <c r="AH54" i="13" s="1"/>
  <c r="AD36" i="13"/>
  <c r="D18" i="13"/>
  <c r="D58" i="13" s="1"/>
  <c r="U19" i="13"/>
  <c r="T18" i="13"/>
  <c r="T58" i="13" s="1"/>
  <c r="AJ18" i="13"/>
  <c r="AJ58" i="13" s="1"/>
  <c r="AO18" i="10" s="1"/>
  <c r="J19" i="13"/>
  <c r="L19" i="13"/>
  <c r="R18" i="13"/>
  <c r="R58" i="13" s="1"/>
  <c r="W18" i="10" s="1"/>
  <c r="AM38" i="13"/>
  <c r="O41" i="13"/>
  <c r="P19" i="13"/>
  <c r="V36" i="13"/>
  <c r="AJ19" i="13"/>
  <c r="F17" i="13"/>
  <c r="F54" i="13" s="1"/>
  <c r="O42" i="13"/>
  <c r="M37" i="13"/>
  <c r="M40" i="13"/>
  <c r="M42" i="13"/>
  <c r="M41" i="13"/>
  <c r="J36" i="13"/>
  <c r="M38" i="13"/>
  <c r="P42" i="13"/>
  <c r="AB18" i="13"/>
  <c r="AD19" i="13"/>
  <c r="S19" i="13"/>
  <c r="AL18" i="13"/>
  <c r="AL58" i="13" s="1"/>
  <c r="AD38" i="13"/>
  <c r="AK19" i="13"/>
  <c r="E19" i="13"/>
  <c r="J38" i="13"/>
  <c r="AJ37" i="13"/>
  <c r="AJ38" i="13"/>
  <c r="AJ36" i="13"/>
  <c r="M36" i="13"/>
  <c r="P41" i="13"/>
  <c r="AF37" i="13"/>
  <c r="AF36" i="13"/>
  <c r="AF38" i="13"/>
  <c r="L18" i="13"/>
  <c r="L58" i="13" s="1"/>
  <c r="V19" i="13"/>
  <c r="F19" i="13"/>
  <c r="AI18" i="13"/>
  <c r="X18" i="13"/>
  <c r="X58" i="13" s="1"/>
  <c r="AC18" i="10" s="1"/>
  <c r="H18" i="13"/>
  <c r="H58" i="13" s="1"/>
  <c r="M18" i="10" s="1"/>
  <c r="O18" i="13"/>
  <c r="O58" i="13" s="1"/>
  <c r="T18" i="10" s="1"/>
  <c r="AC19" i="13"/>
  <c r="M19" i="13"/>
  <c r="D37" i="13"/>
  <c r="D36" i="13"/>
  <c r="D38" i="13"/>
  <c r="I8" i="10" s="1"/>
  <c r="H37" i="13"/>
  <c r="H36" i="13"/>
  <c r="H38" i="13"/>
  <c r="S36" i="13"/>
  <c r="S38" i="13"/>
  <c r="AD18" i="13"/>
  <c r="AD58" i="13" s="1"/>
  <c r="U18" i="13"/>
  <c r="N17" i="13"/>
  <c r="N54" i="13" s="1"/>
  <c r="W17" i="13"/>
  <c r="W54" i="13" s="1"/>
  <c r="T17" i="13"/>
  <c r="T54" i="13" s="1"/>
  <c r="Q17" i="13"/>
  <c r="Q54" i="13" s="1"/>
  <c r="AE41" i="13"/>
  <c r="AE40" i="13"/>
  <c r="AE42" i="13"/>
  <c r="AJ12" i="10" s="1"/>
  <c r="K19" i="13"/>
  <c r="N18" i="13"/>
  <c r="N58" i="13" s="1"/>
  <c r="S8" i="10" s="1"/>
  <c r="AG18" i="13"/>
  <c r="AG58" i="13" s="1"/>
  <c r="AL18" i="10" s="1"/>
  <c r="AL17" i="13"/>
  <c r="AL54" i="13" s="1"/>
  <c r="Z17" i="13"/>
  <c r="Z54" i="13" s="1"/>
  <c r="C17" i="13"/>
  <c r="C54" i="13" s="1"/>
  <c r="AF17" i="13"/>
  <c r="AF54" i="13" s="1"/>
  <c r="AC17" i="13"/>
  <c r="AC54" i="13" s="1"/>
  <c r="Q36" i="13"/>
  <c r="Q37" i="13"/>
  <c r="Q38" i="13"/>
  <c r="S18" i="13"/>
  <c r="S58" i="13" s="1"/>
  <c r="X18" i="10" s="1"/>
  <c r="AL38" i="13"/>
  <c r="AL42" i="13"/>
  <c r="AL41" i="13"/>
  <c r="AL40" i="13"/>
  <c r="AH19" i="13"/>
  <c r="D17" i="13"/>
  <c r="D54" i="13" s="1"/>
  <c r="P18" i="13"/>
  <c r="P58" i="13" s="1"/>
  <c r="U18" i="10" s="1"/>
  <c r="AF18" i="13"/>
  <c r="AF58" i="13" s="1"/>
  <c r="AK18" i="10" s="1"/>
  <c r="N19" i="13"/>
  <c r="AI19" i="13"/>
  <c r="C19" i="13"/>
  <c r="T36" i="13"/>
  <c r="T37" i="13"/>
  <c r="T38" i="13"/>
  <c r="J18" i="13"/>
  <c r="J58" i="13" s="1"/>
  <c r="O18" i="10" s="1"/>
  <c r="Y18" i="13"/>
  <c r="I18" i="13"/>
  <c r="I58" i="13" s="1"/>
  <c r="N18" i="10" s="1"/>
  <c r="R17" i="13"/>
  <c r="R54" i="13" s="1"/>
  <c r="AD17" i="13"/>
  <c r="AD54" i="13" s="1"/>
  <c r="S17" i="13"/>
  <c r="S54" i="13" s="1"/>
  <c r="AE17" i="13"/>
  <c r="AE54" i="13" s="1"/>
  <c r="B54" i="13"/>
  <c r="B59" i="13"/>
  <c r="AE61" i="13" s="1"/>
  <c r="AJ20" i="10" s="1"/>
  <c r="X17" i="13"/>
  <c r="X54" i="13" s="1"/>
  <c r="AK17" i="13"/>
  <c r="AK54" i="13" s="1"/>
  <c r="U17" i="13"/>
  <c r="U54" i="13" s="1"/>
  <c r="E17" i="13"/>
  <c r="E54" i="13" s="1"/>
  <c r="F37" i="13"/>
  <c r="F36" i="13"/>
  <c r="F38" i="13"/>
  <c r="G18" i="13"/>
  <c r="AA18" i="13"/>
  <c r="AG36" i="13"/>
  <c r="AG38" i="13"/>
  <c r="AG37" i="13"/>
  <c r="J42" i="13"/>
  <c r="J41" i="13"/>
  <c r="J40" i="13"/>
  <c r="AK18" i="13"/>
  <c r="E18" i="13"/>
  <c r="V17" i="13"/>
  <c r="V54" i="13" s="1"/>
  <c r="K17" i="13"/>
  <c r="K54" i="13" s="1"/>
  <c r="AJ17" i="13"/>
  <c r="AJ54" i="13" s="1"/>
  <c r="AG17" i="13"/>
  <c r="AG54" i="13" s="1"/>
  <c r="X37" i="13"/>
  <c r="X38" i="13"/>
  <c r="X36" i="13"/>
  <c r="AE18" i="13"/>
  <c r="AE58" i="13" s="1"/>
  <c r="AJ18" i="10" s="1"/>
  <c r="AL37" i="13"/>
  <c r="K18" i="13"/>
  <c r="K58" i="13" s="1"/>
  <c r="P18" i="10" s="1"/>
  <c r="Q18" i="13"/>
  <c r="Q58" i="13" s="1"/>
  <c r="V18" i="10" s="1"/>
  <c r="AI17" i="13"/>
  <c r="AI54" i="13" s="1"/>
  <c r="O17" i="13"/>
  <c r="O54" i="13" s="1"/>
  <c r="P17" i="13"/>
  <c r="P54" i="13" s="1"/>
  <c r="M17" i="13"/>
  <c r="M54" i="13" s="1"/>
  <c r="AE36" i="13"/>
  <c r="AE37" i="13"/>
  <c r="AE38" i="13"/>
  <c r="H17" i="13"/>
  <c r="H54" i="13" s="1"/>
  <c r="R19" i="13"/>
  <c r="W19" i="13"/>
  <c r="G19" i="13"/>
  <c r="AB19" i="13"/>
  <c r="Z18" i="13"/>
  <c r="Z58" i="13" s="1"/>
  <c r="AE18" i="10" s="1"/>
  <c r="C18" i="13"/>
  <c r="AC18" i="13"/>
  <c r="AC58" i="13" s="1"/>
  <c r="M18" i="13"/>
  <c r="M58" i="13" s="1"/>
  <c r="J17" i="13"/>
  <c r="J54" i="13" s="1"/>
  <c r="AA17" i="13"/>
  <c r="AA54" i="13" s="1"/>
  <c r="AM17" i="13"/>
  <c r="AM54" i="13" s="1"/>
  <c r="G17" i="13"/>
  <c r="G54" i="13" s="1"/>
  <c r="AB17" i="13"/>
  <c r="AB54" i="13" s="1"/>
  <c r="L17" i="13"/>
  <c r="L54" i="13" s="1"/>
  <c r="Y17" i="13"/>
  <c r="Y54" i="13" s="1"/>
  <c r="I17" i="13"/>
  <c r="I54" i="13" s="1"/>
  <c r="H12" i="10"/>
  <c r="W18" i="13"/>
  <c r="AM18" i="13"/>
  <c r="AM58" i="13" s="1"/>
  <c r="AR18" i="10" s="1"/>
  <c r="T40" i="13"/>
  <c r="T41" i="13"/>
  <c r="T42" i="13"/>
  <c r="S12" i="10" l="1"/>
  <c r="Q12" i="10"/>
  <c r="AL12" i="10"/>
  <c r="Y12" i="10"/>
  <c r="P12" i="10"/>
  <c r="AI12" i="10"/>
  <c r="AQ12" i="10"/>
  <c r="AG12" i="10"/>
  <c r="V8" i="10"/>
  <c r="AI8" i="10"/>
  <c r="K8" i="10"/>
  <c r="AC12" i="10"/>
  <c r="AN12" i="10"/>
  <c r="W8" i="10"/>
  <c r="M56" i="13"/>
  <c r="R16" i="10" s="1"/>
  <c r="M57" i="13"/>
  <c r="R17" i="10" s="1"/>
  <c r="G58" i="13"/>
  <c r="L18" i="10" s="1"/>
  <c r="AH58" i="13"/>
  <c r="AM18" i="10" s="1"/>
  <c r="S60" i="13"/>
  <c r="S61" i="13"/>
  <c r="X20" i="10" s="1"/>
  <c r="S62" i="13"/>
  <c r="X21" i="10" s="1"/>
  <c r="AC55" i="13"/>
  <c r="AH18" i="10"/>
  <c r="K55" i="13"/>
  <c r="K57" i="13"/>
  <c r="P17" i="10" s="1"/>
  <c r="K56" i="13"/>
  <c r="P16" i="10" s="1"/>
  <c r="R55" i="13"/>
  <c r="R56" i="13"/>
  <c r="W16" i="10" s="1"/>
  <c r="R57" i="13"/>
  <c r="W17" i="10" s="1"/>
  <c r="U12" i="10"/>
  <c r="F55" i="13"/>
  <c r="F56" i="13"/>
  <c r="K16" i="10" s="1"/>
  <c r="H60" i="13"/>
  <c r="Q62" i="13"/>
  <c r="V21" i="10" s="1"/>
  <c r="V22" i="10"/>
  <c r="U62" i="13"/>
  <c r="Z21" i="10" s="1"/>
  <c r="AB61" i="13"/>
  <c r="AG20" i="10" s="1"/>
  <c r="AB60" i="13"/>
  <c r="AB62" i="13"/>
  <c r="AG21" i="10" s="1"/>
  <c r="I62" i="13"/>
  <c r="N21" i="10" s="1"/>
  <c r="N22" i="10"/>
  <c r="AM60" i="13"/>
  <c r="L57" i="13"/>
  <c r="Q17" i="10" s="1"/>
  <c r="L56" i="13"/>
  <c r="Q16" i="10" s="1"/>
  <c r="C58" i="13"/>
  <c r="H18" i="10" s="1"/>
  <c r="V56" i="13"/>
  <c r="AA16" i="10" s="1"/>
  <c r="Z55" i="13"/>
  <c r="Z56" i="13"/>
  <c r="AE16" i="10" s="1"/>
  <c r="Z57" i="13"/>
  <c r="AE17" i="10" s="1"/>
  <c r="Q56" i="13"/>
  <c r="V16" i="10" s="1"/>
  <c r="Q55" i="13"/>
  <c r="Q57" i="13"/>
  <c r="V17" i="10" s="1"/>
  <c r="N12" i="10"/>
  <c r="X12" i="10"/>
  <c r="H62" i="13"/>
  <c r="M21" i="10" s="1"/>
  <c r="K62" i="13"/>
  <c r="P21" i="10" s="1"/>
  <c r="K60" i="13"/>
  <c r="K61" i="13"/>
  <c r="P20" i="10" s="1"/>
  <c r="E60" i="13"/>
  <c r="E61" i="13"/>
  <c r="J20" i="10" s="1"/>
  <c r="E62" i="13"/>
  <c r="J21" i="10" s="1"/>
  <c r="AE60" i="13"/>
  <c r="U60" i="13"/>
  <c r="D60" i="13"/>
  <c r="M62" i="13"/>
  <c r="R21" i="10" s="1"/>
  <c r="M60" i="13"/>
  <c r="M61" i="13"/>
  <c r="R20" i="10" s="1"/>
  <c r="AM62" i="13"/>
  <c r="AR21" i="10" s="1"/>
  <c r="E58" i="13"/>
  <c r="E56" i="13" s="1"/>
  <c r="J16" i="10" s="1"/>
  <c r="AA58" i="13"/>
  <c r="AF18" i="10" s="1"/>
  <c r="X57" i="13"/>
  <c r="AC17" i="10" s="1"/>
  <c r="X56" i="13"/>
  <c r="AC16" i="10" s="1"/>
  <c r="X55" i="13"/>
  <c r="Y58" i="13"/>
  <c r="AD18" i="10" s="1"/>
  <c r="AL56" i="13"/>
  <c r="AQ16" i="10" s="1"/>
  <c r="AL57" i="13"/>
  <c r="AQ17" i="10" s="1"/>
  <c r="T57" i="13"/>
  <c r="Y17" i="10" s="1"/>
  <c r="T56" i="13"/>
  <c r="Y16" i="10" s="1"/>
  <c r="T55" i="13"/>
  <c r="Y18" i="10"/>
  <c r="V58" i="13"/>
  <c r="V55" i="13" s="1"/>
  <c r="P8" i="10"/>
  <c r="AE8" i="10"/>
  <c r="N8" i="10"/>
  <c r="AC60" i="13"/>
  <c r="AC62" i="13"/>
  <c r="AH21" i="10" s="1"/>
  <c r="AC61" i="13"/>
  <c r="AH20" i="10" s="1"/>
  <c r="F60" i="13"/>
  <c r="F62" i="13"/>
  <c r="K21" i="10" s="1"/>
  <c r="F61" i="13"/>
  <c r="K20" i="10" s="1"/>
  <c r="V60" i="13"/>
  <c r="V61" i="13"/>
  <c r="AA20" i="10" s="1"/>
  <c r="V62" i="13"/>
  <c r="AA21" i="10" s="1"/>
  <c r="AK60" i="13"/>
  <c r="AK61" i="13"/>
  <c r="AP20" i="10" s="1"/>
  <c r="AD60" i="13"/>
  <c r="AD61" i="13"/>
  <c r="AI20" i="10" s="1"/>
  <c r="AD62" i="13"/>
  <c r="AI21" i="10" s="1"/>
  <c r="D62" i="13"/>
  <c r="I21" i="10" s="1"/>
  <c r="P62" i="13"/>
  <c r="U21" i="10" s="1"/>
  <c r="P60" i="13"/>
  <c r="AM61" i="13"/>
  <c r="AR20" i="10" s="1"/>
  <c r="Y60" i="13"/>
  <c r="Y61" i="13"/>
  <c r="AD20" i="10" s="1"/>
  <c r="P61" i="13"/>
  <c r="U20" i="10" s="1"/>
  <c r="U22" i="10"/>
  <c r="AM56" i="13"/>
  <c r="AR16" i="10" s="1"/>
  <c r="AM57" i="13"/>
  <c r="AR17" i="10" s="1"/>
  <c r="AM55" i="13"/>
  <c r="D57" i="13"/>
  <c r="D56" i="13"/>
  <c r="I16" i="10" s="1"/>
  <c r="N55" i="13"/>
  <c r="N56" i="13"/>
  <c r="S16" i="10" s="1"/>
  <c r="AI58" i="13"/>
  <c r="AN18" i="10" s="1"/>
  <c r="R12" i="10"/>
  <c r="G60" i="13"/>
  <c r="L22" i="10"/>
  <c r="I60" i="13"/>
  <c r="I61" i="13"/>
  <c r="N20" i="10" s="1"/>
  <c r="AI62" i="13"/>
  <c r="AN21" i="10" s="1"/>
  <c r="AI60" i="13"/>
  <c r="AI61" i="13"/>
  <c r="AN20" i="10" s="1"/>
  <c r="W58" i="13"/>
  <c r="AB18" i="10" s="1"/>
  <c r="O55" i="13"/>
  <c r="O57" i="13"/>
  <c r="T17" i="10" s="1"/>
  <c r="O56" i="13"/>
  <c r="T16" i="10" s="1"/>
  <c r="AE55" i="13"/>
  <c r="AE56" i="13"/>
  <c r="AJ16" i="10" s="1"/>
  <c r="AE57" i="13"/>
  <c r="AJ17" i="10" s="1"/>
  <c r="U58" i="13"/>
  <c r="U57" i="13" s="1"/>
  <c r="Z12" i="10"/>
  <c r="Z62" i="13"/>
  <c r="AE21" i="10" s="1"/>
  <c r="Z61" i="13"/>
  <c r="AE20" i="10" s="1"/>
  <c r="Z60" i="13"/>
  <c r="L61" i="13"/>
  <c r="Q20" i="10" s="1"/>
  <c r="L62" i="13"/>
  <c r="Q21" i="10" s="1"/>
  <c r="L60" i="13"/>
  <c r="J62" i="13"/>
  <c r="O21" i="10" s="1"/>
  <c r="N60" i="13"/>
  <c r="N61" i="13"/>
  <c r="S20" i="10" s="1"/>
  <c r="N62" i="13"/>
  <c r="S21" i="10" s="1"/>
  <c r="W60" i="13"/>
  <c r="AB22" i="10"/>
  <c r="AF61" i="13"/>
  <c r="AK20" i="10" s="1"/>
  <c r="AF60" i="13"/>
  <c r="AF62" i="13"/>
  <c r="AK21" i="10" s="1"/>
  <c r="W62" i="13"/>
  <c r="AB21" i="10" s="1"/>
  <c r="W61" i="13"/>
  <c r="AB20" i="10" s="1"/>
  <c r="Q60" i="13"/>
  <c r="Q61" i="13"/>
  <c r="V20" i="10" s="1"/>
  <c r="O62" i="13"/>
  <c r="T21" i="10" s="1"/>
  <c r="O61" i="13"/>
  <c r="T20" i="10" s="1"/>
  <c r="D55" i="13"/>
  <c r="I18" i="10"/>
  <c r="AH8" i="10"/>
  <c r="T61" i="13"/>
  <c r="Y20" i="10" s="1"/>
  <c r="T60" i="13"/>
  <c r="T62" i="13"/>
  <c r="Y21" i="10" s="1"/>
  <c r="J55" i="13"/>
  <c r="J57" i="13"/>
  <c r="O17" i="10" s="1"/>
  <c r="J56" i="13"/>
  <c r="O16" i="10" s="1"/>
  <c r="AI55" i="13"/>
  <c r="AI56" i="13"/>
  <c r="AN16" i="10" s="1"/>
  <c r="AG56" i="13"/>
  <c r="AL16" i="10" s="1"/>
  <c r="AG55" i="13"/>
  <c r="AG57" i="13"/>
  <c r="AL17" i="10" s="1"/>
  <c r="O12" i="10"/>
  <c r="S57" i="13"/>
  <c r="X17" i="10" s="1"/>
  <c r="S55" i="13"/>
  <c r="S56" i="13"/>
  <c r="X16" i="10" s="1"/>
  <c r="AC56" i="13"/>
  <c r="AH16" i="10" s="1"/>
  <c r="AC57" i="13"/>
  <c r="AH17" i="10" s="1"/>
  <c r="AD57" i="13"/>
  <c r="AI17" i="10" s="1"/>
  <c r="AI18" i="10"/>
  <c r="AO8" i="10"/>
  <c r="AL61" i="13"/>
  <c r="AQ20" i="10" s="1"/>
  <c r="AL62" i="13"/>
  <c r="AQ21" i="10" s="1"/>
  <c r="AL60" i="13"/>
  <c r="AK62" i="13"/>
  <c r="AP21" i="10" s="1"/>
  <c r="AP22" i="10"/>
  <c r="G62" i="13"/>
  <c r="L21" i="10" s="1"/>
  <c r="G61" i="13"/>
  <c r="L20" i="10" s="1"/>
  <c r="Y62" i="13"/>
  <c r="AD21" i="10" s="1"/>
  <c r="J60" i="13"/>
  <c r="AH60" i="13"/>
  <c r="AH62" i="13"/>
  <c r="AM21" i="10" s="1"/>
  <c r="AH61" i="13"/>
  <c r="AM20" i="10" s="1"/>
  <c r="AE62" i="13"/>
  <c r="AJ21" i="10" s="1"/>
  <c r="AK58" i="13"/>
  <c r="AK56" i="13" s="1"/>
  <c r="D61" i="13"/>
  <c r="I20" i="10" s="1"/>
  <c r="P57" i="13"/>
  <c r="U17" i="10" s="1"/>
  <c r="P55" i="13"/>
  <c r="P56" i="13"/>
  <c r="U16" i="10" s="1"/>
  <c r="N57" i="13"/>
  <c r="S17" i="10" s="1"/>
  <c r="S18" i="10"/>
  <c r="AL55" i="13"/>
  <c r="AQ18" i="10"/>
  <c r="C62" i="13"/>
  <c r="H21" i="10" s="1"/>
  <c r="C61" i="13"/>
  <c r="H20" i="10" s="1"/>
  <c r="C60" i="13"/>
  <c r="R60" i="13"/>
  <c r="R61" i="13"/>
  <c r="W20" i="10" s="1"/>
  <c r="R62" i="13"/>
  <c r="W21" i="10" s="1"/>
  <c r="J61" i="13"/>
  <c r="O20" i="10" s="1"/>
  <c r="I56" i="13"/>
  <c r="N16" i="10" s="1"/>
  <c r="I55" i="13"/>
  <c r="I57" i="13"/>
  <c r="N17" i="10" s="1"/>
  <c r="M55" i="13"/>
  <c r="R18" i="10"/>
  <c r="H57" i="13"/>
  <c r="M17" i="10" s="1"/>
  <c r="H56" i="13"/>
  <c r="M16" i="10" s="1"/>
  <c r="H55" i="13"/>
  <c r="AD55" i="13"/>
  <c r="AD56" i="13"/>
  <c r="AI16" i="10" s="1"/>
  <c r="AF57" i="13"/>
  <c r="AK17" i="10" s="1"/>
  <c r="AF55" i="13"/>
  <c r="AF56" i="13"/>
  <c r="AK16" i="10" s="1"/>
  <c r="L55" i="13"/>
  <c r="Q18" i="10"/>
  <c r="AB58" i="13"/>
  <c r="AB57" i="13" s="1"/>
  <c r="F57" i="13"/>
  <c r="K17" i="10" s="1"/>
  <c r="K18" i="10"/>
  <c r="W12" i="10"/>
  <c r="H61" i="13"/>
  <c r="M20" i="10" s="1"/>
  <c r="AG61" i="13"/>
  <c r="AL20" i="10" s="1"/>
  <c r="AG60" i="13"/>
  <c r="O60" i="13"/>
  <c r="T22" i="10"/>
  <c r="AA62" i="13"/>
  <c r="AF21" i="10" s="1"/>
  <c r="AA61" i="13"/>
  <c r="AF20" i="10" s="1"/>
  <c r="AA60" i="13"/>
  <c r="U61" i="13"/>
  <c r="Z20" i="10" s="1"/>
  <c r="X60" i="13"/>
  <c r="X61" i="13"/>
  <c r="AC20" i="10" s="1"/>
  <c r="X62" i="13"/>
  <c r="AC21" i="10" s="1"/>
  <c r="AG62" i="13"/>
  <c r="AL21" i="10" s="1"/>
  <c r="AJ60" i="13"/>
  <c r="Y8" i="10"/>
  <c r="K6" i="10"/>
  <c r="AR8" i="10"/>
  <c r="AK10" i="10"/>
  <c r="AR12" i="10"/>
  <c r="X8" i="10"/>
  <c r="T12" i="10"/>
  <c r="V11" i="10"/>
  <c r="AJ8" i="10"/>
  <c r="AL8" i="10"/>
  <c r="AK8" i="10"/>
  <c r="O8" i="10"/>
  <c r="Q8" i="10"/>
  <c r="AC8" i="10"/>
  <c r="Y11" i="10"/>
  <c r="AQ8" i="10"/>
  <c r="M8" i="10"/>
  <c r="R8" i="10"/>
  <c r="T6" i="10"/>
  <c r="U8" i="10"/>
  <c r="K11" i="10"/>
  <c r="Q11" i="10"/>
  <c r="Q10" i="10"/>
  <c r="AQ6" i="10"/>
  <c r="AQ7" i="10"/>
  <c r="Q7" i="10"/>
  <c r="R6" i="10"/>
  <c r="AJ10" i="10"/>
  <c r="O6" i="10"/>
  <c r="O7" i="10"/>
  <c r="AJ61" i="13"/>
  <c r="AJ62" i="13"/>
  <c r="I10" i="10"/>
  <c r="AH11" i="10"/>
  <c r="AH10" i="10"/>
  <c r="H11" i="10"/>
  <c r="V10" i="10"/>
  <c r="R10" i="10"/>
  <c r="T10" i="10"/>
  <c r="T11" i="10"/>
  <c r="AJ57" i="13"/>
  <c r="AJ56" i="13"/>
  <c r="AJ55" i="13"/>
  <c r="X7" i="10"/>
  <c r="I6" i="10"/>
  <c r="P10" i="10"/>
  <c r="AI10" i="10"/>
  <c r="AI11" i="10"/>
  <c r="AD11" i="10"/>
  <c r="P7" i="10"/>
  <c r="AJ7" i="10"/>
  <c r="AJ6" i="10"/>
  <c r="AK6" i="10"/>
  <c r="W11" i="10" l="1"/>
  <c r="AJ11" i="10"/>
  <c r="AH6" i="10"/>
  <c r="AN10" i="10"/>
  <c r="U11" i="10"/>
  <c r="S7" i="10"/>
  <c r="O10" i="10"/>
  <c r="Q6" i="10"/>
  <c r="W55" i="13"/>
  <c r="Y10" i="10"/>
  <c r="AR11" i="10"/>
  <c r="M6" i="10"/>
  <c r="AM10" i="10"/>
  <c r="AL10" i="10"/>
  <c r="W56" i="13"/>
  <c r="AB16" i="10" s="1"/>
  <c r="AC11" i="10"/>
  <c r="AP11" i="10"/>
  <c r="W7" i="10"/>
  <c r="J10" i="10"/>
  <c r="Z11" i="10"/>
  <c r="Y7" i="10"/>
  <c r="V7" i="10"/>
  <c r="AG17" i="10"/>
  <c r="AG7" i="10"/>
  <c r="AE6" i="10"/>
  <c r="S11" i="10"/>
  <c r="N11" i="10"/>
  <c r="AB8" i="10"/>
  <c r="AM8" i="10"/>
  <c r="AA6" i="10"/>
  <c r="U7" i="10"/>
  <c r="X10" i="10"/>
  <c r="U6" i="10"/>
  <c r="E57" i="13"/>
  <c r="AH57" i="13"/>
  <c r="AM17" i="10" s="1"/>
  <c r="M7" i="10"/>
  <c r="Z10" i="10"/>
  <c r="AM11" i="10"/>
  <c r="S10" i="10"/>
  <c r="AH56" i="13"/>
  <c r="AM16" i="10" s="1"/>
  <c r="AK7" i="10"/>
  <c r="AE10" i="10"/>
  <c r="AE11" i="10"/>
  <c r="AG11" i="10"/>
  <c r="M10" i="10"/>
  <c r="T7" i="10"/>
  <c r="AH55" i="13"/>
  <c r="Y57" i="13"/>
  <c r="AB10" i="10"/>
  <c r="P11" i="10"/>
  <c r="AQ11" i="10"/>
  <c r="AQ10" i="10"/>
  <c r="M11" i="10"/>
  <c r="Y56" i="13"/>
  <c r="AD16" i="10" s="1"/>
  <c r="AL6" i="10"/>
  <c r="W10" i="10"/>
  <c r="AC6" i="10"/>
  <c r="AC7" i="10"/>
  <c r="AR10" i="10"/>
  <c r="Y6" i="10"/>
  <c r="AF10" i="10"/>
  <c r="AA11" i="10"/>
  <c r="U56" i="13"/>
  <c r="Z17" i="10"/>
  <c r="Z7" i="10"/>
  <c r="AP16" i="10"/>
  <c r="AP6" i="10"/>
  <c r="S6" i="10"/>
  <c r="AN11" i="10"/>
  <c r="V6" i="10"/>
  <c r="AD10" i="10"/>
  <c r="AO6" i="10"/>
  <c r="AO16" i="10"/>
  <c r="AB11" i="10"/>
  <c r="J11" i="10"/>
  <c r="W6" i="10"/>
  <c r="L11" i="10"/>
  <c r="I11" i="10"/>
  <c r="AA10" i="10"/>
  <c r="AB55" i="13"/>
  <c r="AG18" i="10"/>
  <c r="AE7" i="10"/>
  <c r="U10" i="10"/>
  <c r="AO7" i="10"/>
  <c r="AO17" i="10"/>
  <c r="AG10" i="10"/>
  <c r="AB6" i="10"/>
  <c r="J6" i="10"/>
  <c r="L10" i="10"/>
  <c r="AR7" i="10"/>
  <c r="AL7" i="10"/>
  <c r="AG8" i="10"/>
  <c r="K10" i="10"/>
  <c r="AI57" i="13"/>
  <c r="AN8" i="10"/>
  <c r="Y55" i="13"/>
  <c r="L8" i="10"/>
  <c r="U55" i="13"/>
  <c r="Z18" i="10"/>
  <c r="AA57" i="13"/>
  <c r="H8" i="10"/>
  <c r="X6" i="10"/>
  <c r="X11" i="10"/>
  <c r="AN6" i="10"/>
  <c r="O11" i="10"/>
  <c r="Z8" i="10"/>
  <c r="AA56" i="13"/>
  <c r="E55" i="13"/>
  <c r="J18" i="10"/>
  <c r="C56" i="13"/>
  <c r="G55" i="13"/>
  <c r="AK57" i="13"/>
  <c r="AP18" i="10"/>
  <c r="AP8" i="10"/>
  <c r="AF8" i="10"/>
  <c r="C57" i="13"/>
  <c r="AI7" i="10"/>
  <c r="AC10" i="10"/>
  <c r="AL11" i="10"/>
  <c r="AA55" i="13"/>
  <c r="I7" i="10"/>
  <c r="I17" i="10"/>
  <c r="V57" i="13"/>
  <c r="AA18" i="10"/>
  <c r="J8" i="10"/>
  <c r="C55" i="13"/>
  <c r="G57" i="13"/>
  <c r="R7" i="10"/>
  <c r="K7" i="10"/>
  <c r="P6" i="10"/>
  <c r="N6" i="10"/>
  <c r="R11" i="10"/>
  <c r="AP10" i="10"/>
  <c r="AI6" i="10"/>
  <c r="AK11" i="10"/>
  <c r="N7" i="10"/>
  <c r="N10" i="10"/>
  <c r="H10" i="10"/>
  <c r="AH7" i="10"/>
  <c r="AF11" i="10"/>
  <c r="AM6" i="10"/>
  <c r="AR6" i="10"/>
  <c r="W57" i="13"/>
  <c r="AA8" i="10"/>
  <c r="AD8" i="10"/>
  <c r="AB56" i="13"/>
  <c r="AK55" i="13"/>
  <c r="G56" i="13"/>
  <c r="AO10" i="10"/>
  <c r="AO20" i="10"/>
  <c r="AO11" i="10"/>
  <c r="AO21" i="10"/>
  <c r="O25" i="9"/>
  <c r="N25" i="9"/>
  <c r="M25" i="9"/>
  <c r="L25" i="9"/>
  <c r="O24" i="9"/>
  <c r="N24" i="9"/>
  <c r="M24" i="9"/>
  <c r="L24" i="9"/>
  <c r="O23" i="9"/>
  <c r="N23" i="9"/>
  <c r="M23" i="9"/>
  <c r="L23" i="9"/>
  <c r="O22" i="9"/>
  <c r="N22" i="9"/>
  <c r="M22" i="9"/>
  <c r="L22" i="9"/>
  <c r="O21" i="9"/>
  <c r="N21" i="9"/>
  <c r="M21" i="9"/>
  <c r="L21" i="9"/>
  <c r="O20" i="9"/>
  <c r="N20" i="9"/>
  <c r="M20" i="9"/>
  <c r="L20" i="9"/>
  <c r="O19" i="9"/>
  <c r="N19" i="9"/>
  <c r="M19" i="9"/>
  <c r="L19" i="9"/>
  <c r="O18" i="9"/>
  <c r="N18" i="9"/>
  <c r="M18" i="9"/>
  <c r="L18" i="9"/>
  <c r="O17" i="9"/>
  <c r="N17" i="9"/>
  <c r="M17" i="9"/>
  <c r="L17" i="9"/>
  <c r="O16" i="9"/>
  <c r="N16" i="9"/>
  <c r="M16" i="9"/>
  <c r="L16" i="9"/>
  <c r="O15" i="9"/>
  <c r="N15" i="9"/>
  <c r="M15" i="9"/>
  <c r="L15" i="9"/>
  <c r="O14" i="9"/>
  <c r="N14" i="9"/>
  <c r="M14" i="9"/>
  <c r="L14" i="9"/>
  <c r="O13" i="9"/>
  <c r="N13" i="9"/>
  <c r="M13" i="9"/>
  <c r="L13" i="9"/>
  <c r="O12" i="9"/>
  <c r="N12" i="9"/>
  <c r="M12" i="9"/>
  <c r="L12" i="9"/>
  <c r="O11" i="9"/>
  <c r="N11" i="9"/>
  <c r="M11" i="9"/>
  <c r="L11" i="9"/>
  <c r="O10" i="9"/>
  <c r="N10" i="9"/>
  <c r="M10" i="9"/>
  <c r="L10" i="9"/>
  <c r="O9" i="9"/>
  <c r="N9" i="9"/>
  <c r="M9" i="9"/>
  <c r="L9" i="9"/>
  <c r="O8" i="9"/>
  <c r="N8" i="9"/>
  <c r="M8" i="9"/>
  <c r="L8" i="9"/>
  <c r="O7" i="9"/>
  <c r="N7" i="9"/>
  <c r="M7" i="9"/>
  <c r="L7" i="9"/>
  <c r="O6" i="9"/>
  <c r="N6" i="9"/>
  <c r="M6" i="9"/>
  <c r="L6" i="9"/>
  <c r="O5" i="9"/>
  <c r="N5" i="9"/>
  <c r="M5" i="9"/>
  <c r="L5" i="9"/>
  <c r="L5" i="8"/>
  <c r="R5" i="8"/>
  <c r="AM7" i="10" l="1"/>
  <c r="AD6" i="10"/>
  <c r="AD17" i="10"/>
  <c r="AD7" i="10"/>
  <c r="J17" i="10"/>
  <c r="J7" i="10"/>
  <c r="Z16" i="10"/>
  <c r="Z6" i="10"/>
  <c r="AG16" i="10"/>
  <c r="AG6" i="10"/>
  <c r="AN17" i="10"/>
  <c r="AN7" i="10"/>
  <c r="L16" i="10"/>
  <c r="L6" i="10"/>
  <c r="H17" i="10"/>
  <c r="H7" i="10"/>
  <c r="AF17" i="10"/>
  <c r="AF7" i="10"/>
  <c r="AA17" i="10"/>
  <c r="AA7" i="10"/>
  <c r="AF16" i="10"/>
  <c r="AF6" i="10"/>
  <c r="AP17" i="10"/>
  <c r="AP7" i="10"/>
  <c r="AB17" i="10"/>
  <c r="AB7" i="10"/>
  <c r="L17" i="10"/>
  <c r="L7" i="10"/>
  <c r="H16" i="10"/>
  <c r="H6" i="10"/>
  <c r="N6" i="8"/>
  <c r="O6" i="8"/>
  <c r="N7" i="8"/>
  <c r="O7" i="8"/>
  <c r="N8" i="8"/>
  <c r="O8" i="8"/>
  <c r="N9" i="8"/>
  <c r="O9" i="8"/>
  <c r="N10" i="8"/>
  <c r="O10" i="8"/>
  <c r="N11" i="8"/>
  <c r="O11" i="8"/>
  <c r="N12" i="8"/>
  <c r="O12" i="8"/>
  <c r="N13" i="8"/>
  <c r="O13" i="8"/>
  <c r="N14" i="8"/>
  <c r="O14" i="8"/>
  <c r="N15" i="8"/>
  <c r="O15" i="8"/>
  <c r="N16" i="8"/>
  <c r="O16" i="8"/>
  <c r="N17" i="8"/>
  <c r="O17" i="8"/>
  <c r="N18" i="8"/>
  <c r="O18" i="8"/>
  <c r="N19" i="8"/>
  <c r="O19" i="8"/>
  <c r="N20" i="8"/>
  <c r="O20" i="8"/>
  <c r="N21" i="8"/>
  <c r="O21" i="8"/>
  <c r="N22" i="8"/>
  <c r="O22" i="8"/>
  <c r="N23" i="8"/>
  <c r="O23" i="8"/>
  <c r="N24" i="8"/>
  <c r="O24" i="8"/>
  <c r="N25" i="8"/>
  <c r="O25" i="8"/>
  <c r="O5" i="8"/>
  <c r="N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M5" i="8"/>
  <c r="R25" i="8" l="1"/>
  <c r="R21" i="8"/>
  <c r="R15" i="8"/>
  <c r="R9" i="8"/>
  <c r="U5" i="8"/>
  <c r="T22" i="8"/>
  <c r="T18" i="8"/>
  <c r="T14" i="8"/>
  <c r="T6" i="8"/>
  <c r="R24" i="8"/>
  <c r="R22" i="8"/>
  <c r="R18" i="8"/>
  <c r="S25" i="8"/>
  <c r="S23" i="8"/>
  <c r="S21" i="8"/>
  <c r="S19" i="8"/>
  <c r="S17" i="8"/>
  <c r="S15" i="8"/>
  <c r="S13" i="8"/>
  <c r="S11" i="8"/>
  <c r="S9" i="8"/>
  <c r="S7" i="8"/>
  <c r="T5" i="8"/>
  <c r="U24" i="8"/>
  <c r="U22" i="8"/>
  <c r="U20" i="8"/>
  <c r="U18" i="8"/>
  <c r="U16" i="8"/>
  <c r="U14" i="8"/>
  <c r="U12" i="8"/>
  <c r="U10" i="8"/>
  <c r="U8" i="8"/>
  <c r="U6" i="8"/>
  <c r="R23" i="8"/>
  <c r="R19" i="8"/>
  <c r="R13" i="8"/>
  <c r="R7" i="8"/>
  <c r="T20" i="8"/>
  <c r="T16" i="8"/>
  <c r="T12" i="8"/>
  <c r="T8" i="8"/>
  <c r="S24" i="8"/>
  <c r="S22" i="8"/>
  <c r="S20" i="8"/>
  <c r="S18" i="8"/>
  <c r="S16" i="8"/>
  <c r="S14" i="8"/>
  <c r="S12" i="8"/>
  <c r="S10" i="8"/>
  <c r="S8" i="8"/>
  <c r="S6" i="8"/>
  <c r="U25" i="8"/>
  <c r="U23" i="8"/>
  <c r="U21" i="8"/>
  <c r="U19" i="8"/>
  <c r="U17" i="8"/>
  <c r="U15" i="8"/>
  <c r="U13" i="8"/>
  <c r="U11" i="8"/>
  <c r="U9" i="8"/>
  <c r="U7" i="8"/>
  <c r="R17" i="8"/>
  <c r="R11" i="8"/>
  <c r="T24" i="8"/>
  <c r="T10" i="8"/>
  <c r="S5" i="8"/>
  <c r="R20" i="8"/>
  <c r="R16" i="8"/>
  <c r="R14" i="8"/>
  <c r="R12" i="8"/>
  <c r="R10" i="8"/>
  <c r="R8" i="8"/>
  <c r="R6" i="8"/>
  <c r="T25" i="8"/>
  <c r="T23" i="8"/>
  <c r="T21" i="8"/>
  <c r="T19" i="8"/>
  <c r="T17" i="8"/>
  <c r="T15" i="8"/>
  <c r="T13" i="8"/>
  <c r="T11" i="8"/>
  <c r="T9" i="8"/>
  <c r="T7" i="8"/>
  <c r="V17" i="8" l="1"/>
  <c r="V24" i="8"/>
  <c r="V21" i="8"/>
  <c r="V6" i="8"/>
  <c r="V18" i="8"/>
  <c r="V5" i="8"/>
  <c r="V8" i="8"/>
  <c r="V16" i="8"/>
  <c r="V13" i="8"/>
  <c r="V10" i="8"/>
  <c r="V22" i="8"/>
  <c r="V14" i="8"/>
  <c r="V7" i="8"/>
  <c r="Q5" i="8"/>
  <c r="Q6" i="8"/>
  <c r="Q14" i="8"/>
  <c r="Q20" i="8"/>
  <c r="Q11" i="8"/>
  <c r="Q19" i="8"/>
  <c r="V11" i="8"/>
  <c r="V19" i="8"/>
  <c r="Q12" i="8"/>
  <c r="Q13" i="8"/>
  <c r="Q23" i="8"/>
  <c r="Q18" i="8"/>
  <c r="Q24" i="8"/>
  <c r="Q9" i="8"/>
  <c r="Q21" i="8"/>
  <c r="V12" i="8"/>
  <c r="V20" i="8"/>
  <c r="V15" i="8"/>
  <c r="V23" i="8"/>
  <c r="Q8" i="8"/>
  <c r="Q16" i="8"/>
  <c r="Q17" i="8"/>
  <c r="V9" i="8"/>
  <c r="V25" i="8"/>
  <c r="Q10" i="8"/>
  <c r="Q7" i="8"/>
  <c r="Q22" i="8"/>
  <c r="Q15" i="8"/>
  <c r="Q25" i="8"/>
</calcChain>
</file>

<file path=xl/sharedStrings.xml><?xml version="1.0" encoding="utf-8"?>
<sst xmlns="http://schemas.openxmlformats.org/spreadsheetml/2006/main" count="476" uniqueCount="141">
  <si>
    <t>AT</t>
  </si>
  <si>
    <t>BE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</si>
  <si>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</si>
  <si>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</si>
  <si>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</si>
  <si>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</si>
  <si>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</si>
  <si>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</si>
  <si>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</si>
  <si>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</si>
  <si>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</si>
  <si>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</si>
  <si>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</si>
  <si>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NL</t>
  </si>
  <si>
    <t>PL</t>
  </si>
  <si>
    <t>PT</t>
  </si>
  <si>
    <t>SE</t>
  </si>
  <si>
    <t>SK</t>
  </si>
  <si>
    <t>UK</t>
  </si>
  <si>
    <t>NO</t>
  </si>
  <si>
    <t>CH</t>
  </si>
  <si>
    <t>Reversible air-air w/heating</t>
  </si>
  <si>
    <t>H-ground/water</t>
  </si>
  <si>
    <t>Sanitary hot water</t>
  </si>
  <si>
    <t>H-air/water</t>
  </si>
  <si>
    <t>Reversible other</t>
  </si>
  <si>
    <t>Exhaust air</t>
  </si>
  <si>
    <t xml:space="preserve">Source: http://stats.ehpa.org/hp_sales/cockpit/  </t>
  </si>
  <si>
    <t>Simplification</t>
  </si>
  <si>
    <t>AIR</t>
  </si>
  <si>
    <t>GROUND</t>
  </si>
  <si>
    <t xml:space="preserve">AIR REVERSIBLE </t>
  </si>
  <si>
    <t>AIR Sanitary Hot Water</t>
  </si>
  <si>
    <t>Absolute growth per year</t>
  </si>
  <si>
    <t>MARKET</t>
  </si>
  <si>
    <t>Year</t>
  </si>
  <si>
    <t>Pset_PN</t>
  </si>
  <si>
    <t>R_ES-SH-DH_ELC01</t>
  </si>
  <si>
    <t>Electric boiler_SH-WH (DH)</t>
  </si>
  <si>
    <t>R_ES-SH-DH_ELC02</t>
  </si>
  <si>
    <t>Heat Pump Air-to-Air_SH (DH)</t>
  </si>
  <si>
    <t>R_ES-SH-DH_ELC02-ELCspl</t>
  </si>
  <si>
    <t>Backup for Heat Pump Air-to-Air - Electric_SH-WH  (DH)</t>
  </si>
  <si>
    <t>R_ES-SH-DH_ELC02-GASspl</t>
  </si>
  <si>
    <t>Backup for Heat Pump Air-to-Air - Natural Gas boiler_SH-WH  (DH)</t>
  </si>
  <si>
    <t>R_ES-SH-DH_ELC02-BIOspl</t>
  </si>
  <si>
    <t>Backup for Heat Pump Air-to-Air - Biomass boiler_SH-WH  (DH)</t>
  </si>
  <si>
    <t>R_ES-SH-DH_ELC02-SOLspl</t>
  </si>
  <si>
    <t>Backup for Heat Pump Air-to-Air - Solar thermal_SH-WH  (DH)</t>
  </si>
  <si>
    <t>R_ES-SH-DH_ELC04</t>
  </si>
  <si>
    <t>Heat Pump Air-to-Water_SH-WH (DH)</t>
  </si>
  <si>
    <t>R_ES-SH-DH_ELC05</t>
  </si>
  <si>
    <t>Heat Pump Air-to-Water_SH-WH-SC (DH)</t>
  </si>
  <si>
    <t>R_ES-SH-DH_ELC06</t>
  </si>
  <si>
    <t>Heat Pump Ground Source Horizontal_SH-WH (DH)</t>
  </si>
  <si>
    <t>R_ES-SH-DH_ELC07</t>
  </si>
  <si>
    <t>Heat Pump Ground Source Horizontal_SH-WH-SC (DH)</t>
  </si>
  <si>
    <t>R_ES-SH-DH_ELC08</t>
  </si>
  <si>
    <t>Heat Pump Ground Source Vertical_SH-WH (DH)</t>
  </si>
  <si>
    <t>R_ES-SH-DH_ELC09</t>
  </si>
  <si>
    <t>Heat Pump Ground Source Vertical_SH-WH-SC (DH)</t>
  </si>
  <si>
    <t>R_ES-SH-DH_ELC10</t>
  </si>
  <si>
    <t>Heat Pump Groundwater_SH-WH (DH)</t>
  </si>
  <si>
    <t>R_ES-SH-DH_ELC11</t>
  </si>
  <si>
    <t>Heat Pump Groundwater_SH-WH-SC (DH)</t>
  </si>
  <si>
    <t>R_ES-DH-SpHeat, R_ES-DH-WatHeat</t>
  </si>
  <si>
    <t>R_ES-DH-SpHeat, R_ES-DH-SpCool</t>
  </si>
  <si>
    <t>R_ES-DH-SpHeat, R_ES-DH-WatHeat, R_ES-DH-SpCool</t>
  </si>
  <si>
    <t>R_ES-DH-SpHeat,R_ES-DH-WatHeat,R_ES-DH-SpCool</t>
  </si>
  <si>
    <t>~UC_Sets: R_E: AllRegions</t>
  </si>
  <si>
    <t>UC_N</t>
  </si>
  <si>
    <t>UC_Desc</t>
  </si>
  <si>
    <t>UC_CAP</t>
  </si>
  <si>
    <t>UC_RHSRTS~LO~0</t>
  </si>
  <si>
    <t>~UC_T: UC_RHSRTS~LO</t>
  </si>
  <si>
    <t>Tech</t>
  </si>
  <si>
    <t>BG</t>
  </si>
  <si>
    <t>CY</t>
  </si>
  <si>
    <t>EL</t>
  </si>
  <si>
    <t>HR</t>
  </si>
  <si>
    <t>IS</t>
  </si>
  <si>
    <t>LU</t>
  </si>
  <si>
    <t>LV</t>
  </si>
  <si>
    <t>MT</t>
  </si>
  <si>
    <t>RO</t>
  </si>
  <si>
    <t>SI</t>
  </si>
  <si>
    <t>AL</t>
  </si>
  <si>
    <t>BA</t>
  </si>
  <si>
    <t>ME</t>
  </si>
  <si>
    <t>MK</t>
  </si>
  <si>
    <t>RS</t>
  </si>
  <si>
    <t>KS</t>
  </si>
  <si>
    <t>R_ES-SH*ELC06, R_ES-SH*ELC07, R_ES-SH*ELC08, R_ES-SH*ELC09, R_ES-SH*ELC10, R_ES-SH*ELC11, R_ES-SH*ELC-HPG</t>
  </si>
  <si>
    <t>R_ES-SH*ELC02,R_ES-SH*ELC04,R_ES-SH*ELC05,R_ES-SH*ELC-HPA</t>
  </si>
  <si>
    <t>New ELC Techs</t>
  </si>
  <si>
    <t>AIR TOT</t>
  </si>
  <si>
    <t>Flat</t>
  </si>
  <si>
    <t>TimeSlice</t>
  </si>
  <si>
    <t>LimType</t>
  </si>
  <si>
    <t>Attribute</t>
  </si>
  <si>
    <t>AllRegions</t>
  </si>
  <si>
    <t>Pset_CI</t>
  </si>
  <si>
    <t>Pset_CO</t>
  </si>
  <si>
    <t>Cset_CN</t>
  </si>
  <si>
    <t>~TFM_Fill-R: w=Rdw_Stock; Hcol=Region</t>
  </si>
  <si>
    <t>COM_PROJ</t>
  </si>
  <si>
    <t>R_DetH</t>
  </si>
  <si>
    <t>R_Flat</t>
  </si>
  <si>
    <t>R_SDetH</t>
  </si>
  <si>
    <t>Scenario</t>
  </si>
  <si>
    <t>Process</t>
  </si>
  <si>
    <t>Commodity</t>
  </si>
  <si>
    <t>CommGRP</t>
  </si>
  <si>
    <t>Curr</t>
  </si>
  <si>
    <t>Stage</t>
  </si>
  <si>
    <t>SOW</t>
  </si>
  <si>
    <t>NewHouses_and_retrofits</t>
  </si>
  <si>
    <t>-</t>
  </si>
  <si>
    <t>Dwelling type</t>
  </si>
  <si>
    <r>
      <t>Dwelling stock projections</t>
    </r>
    <r>
      <rPr>
        <sz val="11"/>
        <color theme="1"/>
        <rFont val="Calibri"/>
        <family val="2"/>
        <scheme val="minor"/>
      </rPr>
      <t xml:space="preserve"> ('000units)</t>
    </r>
  </si>
  <si>
    <t>All dwellings</t>
  </si>
  <si>
    <t>Detached</t>
  </si>
  <si>
    <t>Semidetached</t>
  </si>
  <si>
    <t>2010-2014</t>
  </si>
  <si>
    <t>AHP</t>
  </si>
  <si>
    <t>GHP</t>
  </si>
  <si>
    <r>
      <t>HP Stock</t>
    </r>
    <r>
      <rPr>
        <sz val="11"/>
        <color theme="1"/>
        <rFont val="Calibri"/>
        <family val="2"/>
        <scheme val="minor"/>
      </rPr>
      <t xml:space="preserve"> (n. of units)</t>
    </r>
  </si>
  <si>
    <r>
      <t>Growth rate</t>
    </r>
    <r>
      <rPr>
        <sz val="11"/>
        <color theme="1"/>
        <rFont val="Calibri"/>
        <family val="2"/>
        <scheme val="minor"/>
      </rPr>
      <t xml:space="preserve"> (p.a.)</t>
    </r>
  </si>
  <si>
    <r>
      <t>HP Stock extrapolation</t>
    </r>
    <r>
      <rPr>
        <sz val="11"/>
        <color theme="1"/>
        <rFont val="Calibri"/>
        <family val="2"/>
        <scheme val="minor"/>
      </rPr>
      <t xml:space="preserve"> (linear) ('000units)</t>
    </r>
  </si>
  <si>
    <r>
      <t>Max HP Stock</t>
    </r>
    <r>
      <rPr>
        <sz val="11"/>
        <rFont val="Calibri"/>
        <family val="2"/>
        <scheme val="minor"/>
      </rPr>
      <t xml:space="preserve"> ('000units)</t>
    </r>
  </si>
  <si>
    <r>
      <t>Max HP shares</t>
    </r>
    <r>
      <rPr>
        <sz val="11"/>
        <rFont val="Calibri"/>
        <family val="2"/>
        <scheme val="minor"/>
      </rPr>
      <t xml:space="preserve"> (% of dwelling)</t>
    </r>
  </si>
  <si>
    <t>Colour legend</t>
  </si>
  <si>
    <t>Referenced data</t>
  </si>
  <si>
    <t>Own calculations</t>
  </si>
  <si>
    <t>Own assumptions</t>
  </si>
  <si>
    <t>UC_RSD_MinCAP-AHP_High</t>
  </si>
  <si>
    <t>UC_RSD_MinCAP-GHP_High</t>
  </si>
  <si>
    <t>Market Air Heat Pumps High</t>
  </si>
  <si>
    <t>Market Ground Heat Pumps High</t>
  </si>
  <si>
    <r>
      <t>2014 HP shares</t>
    </r>
    <r>
      <rPr>
        <sz val="11"/>
        <rFont val="Calibri"/>
        <family val="2"/>
        <scheme val="minor"/>
      </rPr>
      <t xml:space="preserve"> (% of dwelling)</t>
    </r>
  </si>
  <si>
    <t>GHP (minimum 20% for countries without GHP)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</si>
</sst>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[$€]* #,##0.00_);_([$€]* \(#,##0.00\);_([$€]* &quot;-&quot;??_);_(@_)"/>
    <numFmt numFmtId="167" formatCode="_-[$€-2]\ * #,##0.00_-;\-[$€-2]\ * #,##0.00_-;_-[$€-2]\ * &quot;-&quot;??_-"/>
    <numFmt numFmtId="168" formatCode="#,##0;\-\ #,##0;_-\ &quot;- &quot;"/>
    <numFmt numFmtId="169" formatCode="_-[$€]* #,##0.00_-;\-[$€]* #,##0.00_-;_-[$€]* &quot;-&quot;??_-;_-@_-"/>
    <numFmt numFmtId="170" formatCode="_([$€-2]* #,##0.00_);_([$€-2]* \(#,##0.00\);_([$€-2]* &quot;-&quot;??_)"/>
    <numFmt numFmtId="171" formatCode="0.0%"/>
    <numFmt numFmtId="172" formatCode="\(##\);\(##\)"/>
    <numFmt numFmtId="173" formatCode="_-* #,##0.00\ _€_-;\-* #,##0.00\ _€_-;_-* &quot;-&quot;??\ _€_-;_-@_-"/>
    <numFmt numFmtId="174" formatCode="_-* #,##0.00\ &quot;€&quot;_-;\-* #,##0.00\ &quot;€&quot;_-;_-* &quot;-&quot;??\ &quot;€&quot;_-;_-@_-"/>
    <numFmt numFmtId="175" formatCode="#,##0.0000"/>
    <numFmt numFmtId="176" formatCode="[$-809]General"/>
    <numFmt numFmtId="177" formatCode="&quot; € &quot;#,##0.00&quot; &quot;;&quot; € -&quot;#,##0.00;&quot; €&quot;0&quot; &quot;;@&quot; &quot;"/>
    <numFmt numFmtId="178" formatCode="_-&quot;$&quot;* #,##0.00_-;\-&quot;$&quot;* #,##0.00_-;_-&quot;$&quot;* &quot;-&quot;??_-;_-@_-"/>
    <numFmt numFmtId="179" formatCode="General_)"/>
    <numFmt numFmtId="180" formatCode="0.0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u/>
      <sz val="8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b/>
      <vertAlign val="superscript"/>
      <sz val="12"/>
      <color indexed="54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238"/>
    </font>
    <font>
      <u/>
      <sz val="10"/>
      <color rgb="FF0000FF"/>
      <name val="Arial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darkTrellis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FFDF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35">
    <xf numFmtId="0" fontId="0" fillId="0" borderId="0"/>
    <xf numFmtId="0" fontId="4" fillId="0" borderId="0"/>
    <xf numFmtId="0" fontId="3" fillId="0" borderId="0" applyNumberFormat="0" applyFont="0" applyFill="0" applyBorder="0" applyProtection="0">
      <alignment horizontal="left" vertical="center" indent="5"/>
    </xf>
    <xf numFmtId="4" fontId="8" fillId="4" borderId="2">
      <alignment horizontal="right" vertical="center"/>
    </xf>
    <xf numFmtId="0" fontId="9" fillId="0" borderId="3">
      <alignment horizontal="left" vertical="center" wrapText="1" indent="2"/>
    </xf>
    <xf numFmtId="166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4" fontId="9" fillId="0" borderId="0" applyBorder="0">
      <alignment horizontal="right" vertical="center"/>
    </xf>
    <xf numFmtId="0" fontId="5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9" fillId="0" borderId="2" applyFill="0" applyBorder="0" applyProtection="0">
      <alignment horizontal="right" vertical="center"/>
    </xf>
    <xf numFmtId="0" fontId="10" fillId="0" borderId="0" applyNumberFormat="0" applyFill="0" applyBorder="0" applyProtection="0">
      <alignment horizontal="left" vertical="center"/>
    </xf>
    <xf numFmtId="0" fontId="3" fillId="6" borderId="0" applyNumberFormat="0" applyFont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0" fontId="14" fillId="11" borderId="0" applyNumberFormat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" fillId="10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49" fontId="9" fillId="0" borderId="2" applyNumberFormat="0" applyFont="0" applyFill="0" applyBorder="0" applyProtection="0">
      <alignment horizontal="left" vertical="center" indent="2"/>
    </xf>
    <xf numFmtId="49" fontId="9" fillId="0" borderId="2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4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0" fillId="32" borderId="0" applyBorder="0" applyAlignment="0"/>
    <xf numFmtId="4" fontId="10" fillId="32" borderId="0" applyBorder="0" applyAlignment="0"/>
    <xf numFmtId="0" fontId="9" fillId="32" borderId="0" applyBorder="0">
      <alignment horizontal="right" vertical="center"/>
    </xf>
    <xf numFmtId="4" fontId="9" fillId="32" borderId="0" applyBorder="0">
      <alignment horizontal="right" vertical="center"/>
    </xf>
    <xf numFmtId="0" fontId="9" fillId="32" borderId="2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8" fillId="33" borderId="2">
      <alignment horizontal="right" vertical="center"/>
    </xf>
    <xf numFmtId="4" fontId="8" fillId="33" borderId="2">
      <alignment horizontal="right" vertical="center"/>
    </xf>
    <xf numFmtId="0" fontId="8" fillId="33" borderId="5">
      <alignment horizontal="right" vertical="center"/>
    </xf>
    <xf numFmtId="0" fontId="37" fillId="33" borderId="2">
      <alignment horizontal="right" vertical="center"/>
    </xf>
    <xf numFmtId="4" fontId="37" fillId="33" borderId="2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5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6">
      <alignment horizontal="right" vertical="center"/>
    </xf>
    <xf numFmtId="0" fontId="8" fillId="4" borderId="7">
      <alignment horizontal="right" vertical="center"/>
    </xf>
    <xf numFmtId="4" fontId="8" fillId="4" borderId="7">
      <alignment horizontal="right" vertical="center"/>
    </xf>
    <xf numFmtId="0" fontId="8" fillId="4" borderId="8">
      <alignment horizontal="right" vertical="center"/>
    </xf>
    <xf numFmtId="4" fontId="8" fillId="4" borderId="8">
      <alignment horizontal="right" vertical="center"/>
    </xf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28" fillId="34" borderId="9" applyNumberFormat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2" fillId="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9" fillId="34" borderId="10" applyNumberFormat="0" applyAlignment="0" applyProtection="0"/>
    <xf numFmtId="4" fontId="10" fillId="0" borderId="11" applyFill="0" applyBorder="0" applyProtection="0">
      <alignment horizontal="right" vertical="center"/>
    </xf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49" fontId="3" fillId="32" borderId="13">
      <alignment vertical="top" wrapText="1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8" fillId="0" borderId="0" applyNumberFormat="0">
      <alignment horizontal="right"/>
    </xf>
    <xf numFmtId="178" fontId="3" fillId="0" borderId="0" applyFont="0" applyFill="0" applyBorder="0" applyAlignment="0" applyProtection="0"/>
    <xf numFmtId="0" fontId="9" fillId="4" borderId="3">
      <alignment horizontal="left" vertical="center" wrapText="1" indent="2"/>
    </xf>
    <xf numFmtId="0" fontId="9" fillId="33" borderId="7">
      <alignment horizontal="left" vertical="center"/>
    </xf>
    <xf numFmtId="0" fontId="8" fillId="0" borderId="14">
      <alignment horizontal="left" vertical="top" wrapText="1"/>
    </xf>
    <xf numFmtId="3" fontId="32" fillId="0" borderId="13">
      <alignment horizontal="right" vertical="top"/>
    </xf>
    <xf numFmtId="0" fontId="26" fillId="18" borderId="10" applyNumberFormat="0" applyAlignment="0" applyProtection="0"/>
    <xf numFmtId="0" fontId="38" fillId="0" borderId="15"/>
    <xf numFmtId="0" fontId="2" fillId="37" borderId="2">
      <alignment horizontal="centerContinuous" vertical="top" wrapText="1"/>
    </xf>
    <xf numFmtId="0" fontId="33" fillId="0" borderId="0">
      <alignment vertical="top" wrapText="1"/>
    </xf>
    <xf numFmtId="0" fontId="29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39" fillId="0" borderId="0">
      <alignment vertical="top"/>
    </xf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7" fontId="14" fillId="0" borderId="0" applyFont="0" applyBorder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6" fontId="53" fillId="0" borderId="0" applyNumberFormat="0" applyBorder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" fillId="7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176" fontId="54" fillId="0" borderId="0" applyNumberFormat="0" applyBorder="0" applyProtection="0">
      <alignment horizontal="center"/>
    </xf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6" fontId="54" fillId="0" borderId="0" applyNumberFormat="0" applyBorder="0" applyProtection="0">
      <alignment horizontal="center" textRotation="90"/>
    </xf>
    <xf numFmtId="0" fontId="3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9" fillId="0" borderId="2">
      <alignment horizontal="right" vertical="center"/>
    </xf>
    <xf numFmtId="4" fontId="9" fillId="0" borderId="2">
      <alignment horizontal="right" vertical="center"/>
    </xf>
    <xf numFmtId="0" fontId="9" fillId="0" borderId="5">
      <alignment horizontal="right" vertical="center"/>
    </xf>
    <xf numFmtId="1" fontId="40" fillId="33" borderId="0" applyBorder="0">
      <alignment horizontal="right" vertical="center"/>
    </xf>
    <xf numFmtId="0" fontId="3" fillId="38" borderId="2"/>
    <xf numFmtId="0" fontId="34" fillId="0" borderId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173" fontId="3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3" fillId="9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0" fontId="14" fillId="0" borderId="0"/>
    <xf numFmtId="5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5" fontId="51" fillId="0" borderId="0">
      <alignment vertical="center"/>
    </xf>
    <xf numFmtId="5" fontId="51" fillId="0" borderId="0">
      <alignment vertical="center"/>
    </xf>
    <xf numFmtId="5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5" fontId="51" fillId="0" borderId="0">
      <alignment vertical="center"/>
    </xf>
    <xf numFmtId="5" fontId="51" fillId="0" borderId="0">
      <alignment vertical="center"/>
    </xf>
    <xf numFmtId="5" fontId="51" fillId="0" borderId="0">
      <alignment vertical="center"/>
    </xf>
    <xf numFmtId="5" fontId="5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5" fontId="51" fillId="0" borderId="0">
      <alignment vertical="center"/>
    </xf>
    <xf numFmtId="5" fontId="51" fillId="0" borderId="0">
      <alignment vertical="center"/>
    </xf>
    <xf numFmtId="5" fontId="51" fillId="0" borderId="0">
      <alignment vertical="center"/>
    </xf>
    <xf numFmtId="5" fontId="51" fillId="0" borderId="0">
      <alignment vertical="center"/>
    </xf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1" fontId="51" fillId="0" borderId="0">
      <alignment vertical="center"/>
    </xf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51" fillId="0" borderId="0">
      <alignment vertical="center"/>
    </xf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41" fillId="0" borderId="0"/>
    <xf numFmtId="0" fontId="3" fillId="0" borderId="0"/>
    <xf numFmtId="0" fontId="14" fillId="0" borderId="0"/>
    <xf numFmtId="0" fontId="3" fillId="0" borderId="0"/>
    <xf numFmtId="0" fontId="3" fillId="0" borderId="0">
      <alignment vertical="top"/>
    </xf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176" fontId="55" fillId="0" borderId="0" applyNumberFormat="0" applyBorder="0" applyProtection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4" fillId="0" borderId="0"/>
    <xf numFmtId="0" fontId="1" fillId="0" borderId="0"/>
    <xf numFmtId="0" fontId="3" fillId="0" borderId="0"/>
    <xf numFmtId="0" fontId="1" fillId="0" borderId="0"/>
    <xf numFmtId="4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3" fillId="0" borderId="0"/>
    <xf numFmtId="0" fontId="3" fillId="0" borderId="0"/>
    <xf numFmtId="179" fontId="51" fillId="0" borderId="0">
      <alignment vertical="center"/>
    </xf>
    <xf numFmtId="0" fontId="14" fillId="0" borderId="0"/>
    <xf numFmtId="0" fontId="4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5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4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56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45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" fillId="0" borderId="0"/>
    <xf numFmtId="4" fontId="9" fillId="0" borderId="2" applyFill="0" applyBorder="0" applyProtection="0">
      <alignment horizontal="right" vertical="center"/>
    </xf>
    <xf numFmtId="4" fontId="9" fillId="0" borderId="0" applyFill="0" applyBorder="0" applyProtection="0">
      <alignment horizontal="right" vertical="center"/>
    </xf>
    <xf numFmtId="0" fontId="9" fillId="0" borderId="2" applyNumberFormat="0" applyFill="0" applyAlignment="0" applyProtection="0"/>
    <xf numFmtId="4" fontId="3" fillId="6" borderId="0" applyNumberFormat="0" applyFont="0" applyBorder="0" applyAlignment="0" applyProtection="0"/>
    <xf numFmtId="0" fontId="52" fillId="0" borderId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172" fontId="36" fillId="0" borderId="0">
      <alignment horizontal="right"/>
    </xf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175" fontId="9" fillId="39" borderId="2" applyNumberFormat="0" applyFont="0" applyBorder="0" applyAlignment="0" applyProtection="0">
      <alignment horizontal="right" vertical="center"/>
    </xf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86">
    <xf numFmtId="0" fontId="0" fillId="0" borderId="0" xfId="0"/>
    <xf numFmtId="1" fontId="0" fillId="0" borderId="0" xfId="0" applyNumberFormat="1"/>
    <xf numFmtId="0" fontId="0" fillId="0" borderId="4" xfId="31" applyFont="1" applyBorder="1"/>
    <xf numFmtId="0" fontId="0" fillId="0" borderId="0" xfId="0" applyFont="1"/>
    <xf numFmtId="0" fontId="0" fillId="0" borderId="0" xfId="31" applyFont="1"/>
    <xf numFmtId="0" fontId="15" fillId="2" borderId="1" xfId="0" applyFont="1" applyFill="1" applyBorder="1"/>
    <xf numFmtId="0" fontId="15" fillId="3" borderId="1" xfId="0" applyFont="1" applyFill="1" applyBorder="1"/>
    <xf numFmtId="0" fontId="60" fillId="0" borderId="0" xfId="0" applyFont="1"/>
    <xf numFmtId="0" fontId="59" fillId="0" borderId="0" xfId="48" applyFont="1" applyAlignment="1">
      <alignment vertical="center"/>
    </xf>
    <xf numFmtId="0" fontId="59" fillId="0" borderId="0" xfId="1" applyFont="1"/>
    <xf numFmtId="180" fontId="0" fillId="0" borderId="0" xfId="0" applyNumberFormat="1" applyFont="1"/>
    <xf numFmtId="0" fontId="61" fillId="0" borderId="0" xfId="0" applyFont="1"/>
    <xf numFmtId="0" fontId="59" fillId="0" borderId="0" xfId="31" applyFont="1" applyBorder="1"/>
    <xf numFmtId="0" fontId="59" fillId="0" borderId="0" xfId="31" applyFont="1" applyBorder="1" applyAlignment="1">
      <alignment wrapText="1"/>
    </xf>
    <xf numFmtId="0" fontId="0" fillId="0" borderId="0" xfId="0" applyFont="1" applyFill="1"/>
    <xf numFmtId="0" fontId="15" fillId="0" borderId="0" xfId="0" applyFont="1" applyFill="1" applyBorder="1"/>
    <xf numFmtId="0" fontId="3" fillId="0" borderId="0" xfId="0" applyFont="1"/>
    <xf numFmtId="0" fontId="0" fillId="0" borderId="0" xfId="0" applyFill="1"/>
    <xf numFmtId="0" fontId="62" fillId="42" borderId="26" xfId="0" applyFont="1" applyFill="1" applyBorder="1"/>
    <xf numFmtId="0" fontId="62" fillId="42" borderId="27" xfId="0" applyFont="1" applyFill="1" applyBorder="1"/>
    <xf numFmtId="0" fontId="62" fillId="42" borderId="28" xfId="0" applyFont="1" applyFill="1" applyBorder="1"/>
    <xf numFmtId="0" fontId="0" fillId="43" borderId="0" xfId="0" applyFill="1"/>
    <xf numFmtId="1" fontId="0" fillId="44" borderId="0" xfId="0" applyNumberFormat="1" applyFont="1" applyFill="1" applyBorder="1"/>
    <xf numFmtId="0" fontId="0" fillId="0" borderId="0" xfId="0" applyFont="1" applyBorder="1"/>
    <xf numFmtId="0" fontId="15" fillId="41" borderId="0" xfId="0" applyFont="1" applyFill="1" applyBorder="1"/>
    <xf numFmtId="0" fontId="62" fillId="0" borderId="0" xfId="0" applyFont="1" applyFill="1" applyBorder="1"/>
    <xf numFmtId="1" fontId="0" fillId="0" borderId="0" xfId="0" applyNumberFormat="1" applyFont="1" applyFill="1" applyBorder="1"/>
    <xf numFmtId="0" fontId="61" fillId="0" borderId="0" xfId="0" applyFont="1" applyFill="1"/>
    <xf numFmtId="180" fontId="58" fillId="44" borderId="0" xfId="44" applyNumberFormat="1" applyFont="1" applyFill="1"/>
    <xf numFmtId="0" fontId="0" fillId="40" borderId="0" xfId="0" applyFont="1" applyFill="1"/>
    <xf numFmtId="1" fontId="0" fillId="40" borderId="0" xfId="0" applyNumberFormat="1" applyFont="1" applyFill="1" applyBorder="1"/>
    <xf numFmtId="0" fontId="0" fillId="40" borderId="0" xfId="0" applyFont="1" applyFill="1" applyBorder="1"/>
    <xf numFmtId="0" fontId="0" fillId="40" borderId="4" xfId="0" applyFont="1" applyFill="1" applyBorder="1"/>
    <xf numFmtId="1" fontId="0" fillId="40" borderId="4" xfId="0" applyNumberFormat="1" applyFont="1" applyFill="1" applyBorder="1"/>
    <xf numFmtId="0" fontId="58" fillId="44" borderId="0" xfId="142" applyFont="1" applyFill="1" applyAlignment="1"/>
    <xf numFmtId="0" fontId="58" fillId="44" borderId="0" xfId="142" quotePrefix="1" applyFont="1" applyFill="1" applyAlignment="1">
      <alignment horizontal="right"/>
    </xf>
    <xf numFmtId="0" fontId="58" fillId="44" borderId="4" xfId="142" applyFont="1" applyFill="1" applyBorder="1" applyAlignment="1"/>
    <xf numFmtId="0" fontId="58" fillId="44" borderId="4" xfId="142" quotePrefix="1" applyFont="1" applyFill="1" applyBorder="1" applyAlignment="1">
      <alignment horizontal="right"/>
    </xf>
    <xf numFmtId="180" fontId="58" fillId="44" borderId="4" xfId="44" applyNumberFormat="1" applyFont="1" applyFill="1" applyBorder="1"/>
    <xf numFmtId="1" fontId="0" fillId="40" borderId="0" xfId="0" applyNumberFormat="1" applyFont="1" applyFill="1"/>
    <xf numFmtId="0" fontId="62" fillId="40" borderId="0" xfId="0" applyFont="1" applyFill="1" applyBorder="1"/>
    <xf numFmtId="0" fontId="62" fillId="40" borderId="4" xfId="0" applyFont="1" applyFill="1" applyBorder="1"/>
    <xf numFmtId="0" fontId="63" fillId="45" borderId="1" xfId="0" applyFont="1" applyFill="1" applyBorder="1"/>
    <xf numFmtId="180" fontId="0" fillId="41" borderId="0" xfId="0" applyNumberFormat="1" applyFill="1" applyBorder="1" applyAlignment="1">
      <alignment vertical="center"/>
    </xf>
    <xf numFmtId="0" fontId="58" fillId="41" borderId="0" xfId="142" applyFont="1" applyFill="1" applyAlignment="1">
      <alignment horizontal="right"/>
    </xf>
    <xf numFmtId="0" fontId="57" fillId="41" borderId="0" xfId="142" applyFont="1" applyFill="1"/>
    <xf numFmtId="0" fontId="65" fillId="0" borderId="0" xfId="0" applyFont="1" applyFill="1" applyBorder="1"/>
    <xf numFmtId="0" fontId="59" fillId="41" borderId="0" xfId="0" applyFont="1" applyFill="1" applyBorder="1"/>
    <xf numFmtId="0" fontId="59" fillId="44" borderId="0" xfId="1" applyFont="1" applyFill="1"/>
    <xf numFmtId="0" fontId="59" fillId="44" borderId="0" xfId="1" applyFont="1" applyFill="1" applyBorder="1"/>
    <xf numFmtId="0" fontId="59" fillId="44" borderId="4" xfId="1" applyFont="1" applyFill="1" applyBorder="1"/>
    <xf numFmtId="180" fontId="59" fillId="44" borderId="0" xfId="1" applyNumberFormat="1" applyFont="1" applyFill="1"/>
    <xf numFmtId="180" fontId="59" fillId="44" borderId="4" xfId="1" applyNumberFormat="1" applyFont="1" applyFill="1" applyBorder="1"/>
    <xf numFmtId="1" fontId="59" fillId="44" borderId="0" xfId="0" applyNumberFormat="1" applyFont="1" applyFill="1"/>
    <xf numFmtId="1" fontId="59" fillId="44" borderId="0" xfId="0" applyNumberFormat="1" applyFont="1" applyFill="1" applyBorder="1"/>
    <xf numFmtId="1" fontId="59" fillId="44" borderId="4" xfId="0" applyNumberFormat="1" applyFont="1" applyFill="1" applyBorder="1"/>
    <xf numFmtId="0" fontId="64" fillId="46" borderId="0" xfId="0" applyFont="1" applyFill="1" applyBorder="1" applyAlignment="1">
      <alignment vertical="center"/>
    </xf>
    <xf numFmtId="0" fontId="64" fillId="47" borderId="0" xfId="0" applyFont="1" applyFill="1" applyBorder="1" applyAlignment="1">
      <alignment vertical="center"/>
    </xf>
    <xf numFmtId="1" fontId="0" fillId="0" borderId="0" xfId="0" applyNumberFormat="1" applyFont="1" applyFill="1"/>
    <xf numFmtId="9" fontId="0" fillId="0" borderId="0" xfId="0" applyNumberFormat="1" applyFont="1" applyFill="1"/>
    <xf numFmtId="180" fontId="0" fillId="0" borderId="0" xfId="0" applyNumberFormat="1" applyFont="1" applyFill="1"/>
    <xf numFmtId="0" fontId="0" fillId="0" borderId="0" xfId="0" applyFont="1" applyBorder="1" applyAlignment="1">
      <alignment vertical="center"/>
    </xf>
    <xf numFmtId="9" fontId="62" fillId="41" borderId="0" xfId="44" applyFont="1" applyFill="1" applyBorder="1" applyAlignment="1">
      <alignment vertical="center"/>
    </xf>
    <xf numFmtId="0" fontId="59" fillId="40" borderId="0" xfId="1" applyFont="1" applyFill="1"/>
    <xf numFmtId="180" fontId="0" fillId="40" borderId="0" xfId="0" applyNumberFormat="1" applyFont="1" applyFill="1"/>
    <xf numFmtId="180" fontId="59" fillId="40" borderId="0" xfId="1" applyNumberFormat="1" applyFont="1" applyFill="1"/>
    <xf numFmtId="180" fontId="0" fillId="0" borderId="0" xfId="0" applyNumberFormat="1"/>
    <xf numFmtId="180" fontId="0" fillId="0" borderId="4" xfId="0" applyNumberFormat="1" applyBorder="1"/>
    <xf numFmtId="0" fontId="0" fillId="0" borderId="0" xfId="0" applyBorder="1"/>
    <xf numFmtId="180" fontId="0" fillId="0" borderId="0" xfId="0" applyNumberFormat="1" applyBorder="1"/>
    <xf numFmtId="0" fontId="0" fillId="0" borderId="4" xfId="0" applyBorder="1"/>
    <xf numFmtId="0" fontId="59" fillId="0" borderId="0" xfId="48" applyFont="1" applyBorder="1" applyAlignment="1">
      <alignment vertical="center"/>
    </xf>
    <xf numFmtId="0" fontId="59" fillId="0" borderId="0" xfId="1" applyFont="1" applyBorder="1"/>
    <xf numFmtId="0" fontId="59" fillId="0" borderId="4" xfId="48" applyFont="1" applyBorder="1" applyAlignment="1">
      <alignment vertical="center"/>
    </xf>
    <xf numFmtId="0" fontId="59" fillId="0" borderId="4" xfId="31" applyFont="1" applyBorder="1" applyAlignment="1">
      <alignment wrapText="1"/>
    </xf>
    <xf numFmtId="0" fontId="59" fillId="0" borderId="4" xfId="1" applyFont="1" applyBorder="1"/>
    <xf numFmtId="0" fontId="59" fillId="0" borderId="0" xfId="1" applyFont="1" applyFill="1" applyBorder="1"/>
    <xf numFmtId="0" fontId="0" fillId="0" borderId="4" xfId="0" applyFont="1" applyBorder="1"/>
    <xf numFmtId="0" fontId="59" fillId="0" borderId="4" xfId="31" applyFont="1" applyBorder="1"/>
    <xf numFmtId="0" fontId="59" fillId="0" borderId="4" xfId="1" applyFont="1" applyFill="1" applyBorder="1"/>
    <xf numFmtId="0" fontId="59" fillId="44" borderId="0" xfId="0" applyFont="1" applyFill="1" applyBorder="1"/>
    <xf numFmtId="0" fontId="15" fillId="44" borderId="0" xfId="0" applyFont="1" applyFill="1" applyBorder="1"/>
    <xf numFmtId="9" fontId="62" fillId="44" borderId="0" xfId="44" applyFont="1" applyFill="1" applyBorder="1" applyAlignment="1">
      <alignment vertical="center"/>
    </xf>
    <xf numFmtId="0" fontId="58" fillId="44" borderId="0" xfId="142" applyFont="1" applyFill="1" applyAlignment="1">
      <alignment horizontal="right"/>
    </xf>
    <xf numFmtId="0" fontId="57" fillId="44" borderId="0" xfId="142" applyFont="1" applyFill="1"/>
    <xf numFmtId="9" fontId="59" fillId="44" borderId="0" xfId="44" applyFont="1" applyFill="1"/>
  </cellXfs>
  <cellStyles count="4835">
    <cellStyle name="???????" xfId="50"/>
    <cellStyle name="20% - Accent1 10" xfId="46"/>
    <cellStyle name="20% - Accent1 11" xfId="49"/>
    <cellStyle name="20% - Accent1 12" xfId="51"/>
    <cellStyle name="20% - Accent1 13" xfId="52"/>
    <cellStyle name="20% - Accent1 14" xfId="53"/>
    <cellStyle name="20% - Accent1 15" xfId="54"/>
    <cellStyle name="20% - Accent1 16" xfId="55"/>
    <cellStyle name="20% - Accent1 17" xfId="56"/>
    <cellStyle name="20% - Accent1 18" xfId="57"/>
    <cellStyle name="20% - Accent1 19" xfId="58"/>
    <cellStyle name="20% - Accent1 2" xfId="59"/>
    <cellStyle name="20% - Accent1 2 10" xfId="60"/>
    <cellStyle name="20% - Accent1 2 11" xfId="61"/>
    <cellStyle name="20% - Accent1 2 12" xfId="62"/>
    <cellStyle name="20% - Accent1 2 13" xfId="63"/>
    <cellStyle name="20% - Accent1 2 14" xfId="64"/>
    <cellStyle name="20% - Accent1 2 15" xfId="65"/>
    <cellStyle name="20% - Accent1 2 2" xfId="66"/>
    <cellStyle name="20% - Accent1 2 2 2" xfId="67"/>
    <cellStyle name="20% - Accent1 2 3" xfId="68"/>
    <cellStyle name="20% - Accent1 2 4" xfId="69"/>
    <cellStyle name="20% - Accent1 2 5" xfId="70"/>
    <cellStyle name="20% - Accent1 2 6" xfId="71"/>
    <cellStyle name="20% - Accent1 2 7" xfId="72"/>
    <cellStyle name="20% - Accent1 2 8" xfId="73"/>
    <cellStyle name="20% - Accent1 2 9" xfId="74"/>
    <cellStyle name="20% - Accent1 20" xfId="75"/>
    <cellStyle name="20% - Accent1 21" xfId="76"/>
    <cellStyle name="20% - Accent1 22" xfId="77"/>
    <cellStyle name="20% - Accent1 23" xfId="78"/>
    <cellStyle name="20% - Accent1 24" xfId="79"/>
    <cellStyle name="20% - Accent1 25" xfId="80"/>
    <cellStyle name="20% - Accent1 26" xfId="81"/>
    <cellStyle name="20% - Accent1 27" xfId="82"/>
    <cellStyle name="20% - Accent1 28" xfId="83"/>
    <cellStyle name="20% - Accent1 29" xfId="84"/>
    <cellStyle name="20% - Accent1 3" xfId="85"/>
    <cellStyle name="20% - Accent1 3 2" xfId="86"/>
    <cellStyle name="20% - Accent1 3 3" xfId="87"/>
    <cellStyle name="20% - Accent1 30" xfId="88"/>
    <cellStyle name="20% - Accent1 31" xfId="89"/>
    <cellStyle name="20% - Accent1 32" xfId="90"/>
    <cellStyle name="20% - Accent1 33" xfId="91"/>
    <cellStyle name="20% - Accent1 34" xfId="92"/>
    <cellStyle name="20% - Accent1 35" xfId="93"/>
    <cellStyle name="20% - Accent1 36" xfId="94"/>
    <cellStyle name="20% - Accent1 37" xfId="95"/>
    <cellStyle name="20% - Accent1 38" xfId="96"/>
    <cellStyle name="20% - Accent1 39" xfId="97"/>
    <cellStyle name="20% - Accent1 4" xfId="98"/>
    <cellStyle name="20% - Accent1 4 2" xfId="99"/>
    <cellStyle name="20% - Accent1 4 3" xfId="100"/>
    <cellStyle name="20% - Accent1 40" xfId="101"/>
    <cellStyle name="20% - Accent1 41" xfId="102"/>
    <cellStyle name="20% - Accent1 42" xfId="103"/>
    <cellStyle name="20% - Accent1 43" xfId="104"/>
    <cellStyle name="20% - Accent1 44" xfId="45"/>
    <cellStyle name="20% - Accent1 5" xfId="105"/>
    <cellStyle name="20% - Accent1 5 2" xfId="106"/>
    <cellStyle name="20% - Accent1 5 3" xfId="107"/>
    <cellStyle name="20% - Accent1 6" xfId="108"/>
    <cellStyle name="20% - Accent1 6 2" xfId="109"/>
    <cellStyle name="20% - Accent1 6 3" xfId="110"/>
    <cellStyle name="20% - Accent1 7" xfId="111"/>
    <cellStyle name="20% - Accent1 7 2" xfId="112"/>
    <cellStyle name="20% - Accent1 7 3" xfId="113"/>
    <cellStyle name="20% - Accent1 8" xfId="114"/>
    <cellStyle name="20% - Accent1 8 2" xfId="115"/>
    <cellStyle name="20% - Accent1 8 3" xfId="116"/>
    <cellStyle name="20% - Accent1 9" xfId="117"/>
    <cellStyle name="20% - Accent2 10" xfId="119"/>
    <cellStyle name="20% - Accent2 11" xfId="120"/>
    <cellStyle name="20% - Accent2 12" xfId="121"/>
    <cellStyle name="20% - Accent2 13" xfId="122"/>
    <cellStyle name="20% - Accent2 14" xfId="123"/>
    <cellStyle name="20% - Accent2 15" xfId="124"/>
    <cellStyle name="20% - Accent2 16" xfId="125"/>
    <cellStyle name="20% - Accent2 17" xfId="126"/>
    <cellStyle name="20% - Accent2 18" xfId="127"/>
    <cellStyle name="20% - Accent2 19" xfId="128"/>
    <cellStyle name="20% - Accent2 2" xfId="129"/>
    <cellStyle name="20% - Accent2 2 10" xfId="130"/>
    <cellStyle name="20% - Accent2 2 11" xfId="131"/>
    <cellStyle name="20% - Accent2 2 12" xfId="132"/>
    <cellStyle name="20% - Accent2 2 13" xfId="133"/>
    <cellStyle name="20% - Accent2 2 14" xfId="134"/>
    <cellStyle name="20% - Accent2 2 15" xfId="135"/>
    <cellStyle name="20% - Accent2 2 2" xfId="136"/>
    <cellStyle name="20% - Accent2 2 2 2" xfId="137"/>
    <cellStyle name="20% - Accent2 2 3" xfId="138"/>
    <cellStyle name="20% - Accent2 2 4" xfId="139"/>
    <cellStyle name="20% - Accent2 2 5" xfId="140"/>
    <cellStyle name="20% - Accent2 2 6" xfId="141"/>
    <cellStyle name="20% - Accent2 2 7" xfId="142"/>
    <cellStyle name="20% - Accent2 2 8" xfId="143"/>
    <cellStyle name="20% - Accent2 2 9" xfId="144"/>
    <cellStyle name="20% - Accent2 20" xfId="145"/>
    <cellStyle name="20% - Accent2 21" xfId="146"/>
    <cellStyle name="20% - Accent2 22" xfId="147"/>
    <cellStyle name="20% - Accent2 23" xfId="148"/>
    <cellStyle name="20% - Accent2 24" xfId="149"/>
    <cellStyle name="20% - Accent2 25" xfId="150"/>
    <cellStyle name="20% - Accent2 26" xfId="151"/>
    <cellStyle name="20% - Accent2 27" xfId="152"/>
    <cellStyle name="20% - Accent2 28" xfId="153"/>
    <cellStyle name="20% - Accent2 29" xfId="154"/>
    <cellStyle name="20% - Accent2 3" xfId="155"/>
    <cellStyle name="20% - Accent2 3 2" xfId="156"/>
    <cellStyle name="20% - Accent2 3 3" xfId="157"/>
    <cellStyle name="20% - Accent2 30" xfId="158"/>
    <cellStyle name="20% - Accent2 31" xfId="159"/>
    <cellStyle name="20% - Accent2 32" xfId="160"/>
    <cellStyle name="20% - Accent2 33" xfId="161"/>
    <cellStyle name="20% - Accent2 34" xfId="162"/>
    <cellStyle name="20% - Accent2 35" xfId="163"/>
    <cellStyle name="20% - Accent2 36" xfId="164"/>
    <cellStyle name="20% - Accent2 37" xfId="165"/>
    <cellStyle name="20% - Accent2 38" xfId="166"/>
    <cellStyle name="20% - Accent2 39" xfId="167"/>
    <cellStyle name="20% - Accent2 4" xfId="168"/>
    <cellStyle name="20% - Accent2 4 2" xfId="169"/>
    <cellStyle name="20% - Accent2 4 3" xfId="170"/>
    <cellStyle name="20% - Accent2 40" xfId="171"/>
    <cellStyle name="20% - Accent2 41" xfId="172"/>
    <cellStyle name="20% - Accent2 42" xfId="173"/>
    <cellStyle name="20% - Accent2 43" xfId="174"/>
    <cellStyle name="20% - Accent2 44" xfId="118"/>
    <cellStyle name="20% - Accent2 5" xfId="175"/>
    <cellStyle name="20% - Accent2 5 2" xfId="176"/>
    <cellStyle name="20% - Accent2 5 3" xfId="177"/>
    <cellStyle name="20% - Accent2 6" xfId="178"/>
    <cellStyle name="20% - Accent2 6 2" xfId="179"/>
    <cellStyle name="20% - Accent2 6 3" xfId="180"/>
    <cellStyle name="20% - Accent2 7" xfId="181"/>
    <cellStyle name="20% - Accent2 7 2" xfId="182"/>
    <cellStyle name="20% - Accent2 7 3" xfId="183"/>
    <cellStyle name="20% - Accent2 8" xfId="184"/>
    <cellStyle name="20% - Accent2 8 2" xfId="185"/>
    <cellStyle name="20% - Accent2 8 3" xfId="186"/>
    <cellStyle name="20% - Accent2 9" xfId="187"/>
    <cellStyle name="20% - Accent3 10" xfId="189"/>
    <cellStyle name="20% - Accent3 11" xfId="190"/>
    <cellStyle name="20% - Accent3 12" xfId="191"/>
    <cellStyle name="20% - Accent3 13" xfId="192"/>
    <cellStyle name="20% - Accent3 14" xfId="193"/>
    <cellStyle name="20% - Accent3 15" xfId="194"/>
    <cellStyle name="20% - Accent3 16" xfId="195"/>
    <cellStyle name="20% - Accent3 17" xfId="196"/>
    <cellStyle name="20% - Accent3 18" xfId="197"/>
    <cellStyle name="20% - Accent3 19" xfId="198"/>
    <cellStyle name="20% - Accent3 2" xfId="199"/>
    <cellStyle name="20% - Accent3 2 10" xfId="200"/>
    <cellStyle name="20% - Accent3 2 11" xfId="201"/>
    <cellStyle name="20% - Accent3 2 12" xfId="202"/>
    <cellStyle name="20% - Accent3 2 13" xfId="203"/>
    <cellStyle name="20% - Accent3 2 14" xfId="204"/>
    <cellStyle name="20% - Accent3 2 15" xfId="205"/>
    <cellStyle name="20% - Accent3 2 2" xfId="206"/>
    <cellStyle name="20% - Accent3 2 2 2" xfId="207"/>
    <cellStyle name="20% - Accent3 2 3" xfId="208"/>
    <cellStyle name="20% - Accent3 2 4" xfId="209"/>
    <cellStyle name="20% - Accent3 2 5" xfId="210"/>
    <cellStyle name="20% - Accent3 2 6" xfId="211"/>
    <cellStyle name="20% - Accent3 2 7" xfId="212"/>
    <cellStyle name="20% - Accent3 2 8" xfId="213"/>
    <cellStyle name="20% - Accent3 2 9" xfId="214"/>
    <cellStyle name="20% - Accent3 20" xfId="215"/>
    <cellStyle name="20% - Accent3 21" xfId="216"/>
    <cellStyle name="20% - Accent3 22" xfId="217"/>
    <cellStyle name="20% - Accent3 23" xfId="218"/>
    <cellStyle name="20% - Accent3 24" xfId="219"/>
    <cellStyle name="20% - Accent3 25" xfId="220"/>
    <cellStyle name="20% - Accent3 26" xfId="221"/>
    <cellStyle name="20% - Accent3 27" xfId="222"/>
    <cellStyle name="20% - Accent3 28" xfId="223"/>
    <cellStyle name="20% - Accent3 29" xfId="224"/>
    <cellStyle name="20% - Accent3 3" xfId="225"/>
    <cellStyle name="20% - Accent3 3 2" xfId="226"/>
    <cellStyle name="20% - Accent3 3 3" xfId="227"/>
    <cellStyle name="20% - Accent3 30" xfId="228"/>
    <cellStyle name="20% - Accent3 31" xfId="229"/>
    <cellStyle name="20% - Accent3 32" xfId="230"/>
    <cellStyle name="20% - Accent3 33" xfId="231"/>
    <cellStyle name="20% - Accent3 34" xfId="232"/>
    <cellStyle name="20% - Accent3 35" xfId="233"/>
    <cellStyle name="20% - Accent3 36" xfId="234"/>
    <cellStyle name="20% - Accent3 37" xfId="235"/>
    <cellStyle name="20% - Accent3 38" xfId="236"/>
    <cellStyle name="20% - Accent3 39" xfId="237"/>
    <cellStyle name="20% - Accent3 4" xfId="238"/>
    <cellStyle name="20% - Accent3 4 2" xfId="239"/>
    <cellStyle name="20% - Accent3 4 3" xfId="240"/>
    <cellStyle name="20% - Accent3 40" xfId="241"/>
    <cellStyle name="20% - Accent3 41" xfId="242"/>
    <cellStyle name="20% - Accent3 42" xfId="243"/>
    <cellStyle name="20% - Accent3 43" xfId="244"/>
    <cellStyle name="20% - Accent3 44" xfId="188"/>
    <cellStyle name="20% - Accent3 5" xfId="245"/>
    <cellStyle name="20% - Accent3 5 2" xfId="246"/>
    <cellStyle name="20% - Accent3 5 3" xfId="247"/>
    <cellStyle name="20% - Accent3 6" xfId="248"/>
    <cellStyle name="20% - Accent3 6 2" xfId="249"/>
    <cellStyle name="20% - Accent3 6 3" xfId="250"/>
    <cellStyle name="20% - Accent3 7" xfId="251"/>
    <cellStyle name="20% - Accent3 7 2" xfId="252"/>
    <cellStyle name="20% - Accent3 7 3" xfId="253"/>
    <cellStyle name="20% - Accent3 8" xfId="254"/>
    <cellStyle name="20% - Accent3 8 2" xfId="255"/>
    <cellStyle name="20% - Accent3 8 3" xfId="256"/>
    <cellStyle name="20% - Accent3 9" xfId="257"/>
    <cellStyle name="20% - Accent4 10" xfId="259"/>
    <cellStyle name="20% - Accent4 11" xfId="260"/>
    <cellStyle name="20% - Accent4 12" xfId="261"/>
    <cellStyle name="20% - Accent4 13" xfId="262"/>
    <cellStyle name="20% - Accent4 14" xfId="263"/>
    <cellStyle name="20% - Accent4 15" xfId="264"/>
    <cellStyle name="20% - Accent4 16" xfId="265"/>
    <cellStyle name="20% - Accent4 17" xfId="266"/>
    <cellStyle name="20% - Accent4 18" xfId="267"/>
    <cellStyle name="20% - Accent4 19" xfId="268"/>
    <cellStyle name="20% - Accent4 2" xfId="269"/>
    <cellStyle name="20% - Accent4 2 10" xfId="270"/>
    <cellStyle name="20% - Accent4 2 11" xfId="271"/>
    <cellStyle name="20% - Accent4 2 12" xfId="272"/>
    <cellStyle name="20% - Accent4 2 13" xfId="273"/>
    <cellStyle name="20% - Accent4 2 14" xfId="274"/>
    <cellStyle name="20% - Accent4 2 15" xfId="275"/>
    <cellStyle name="20% - Accent4 2 2" xfId="276"/>
    <cellStyle name="20% - Accent4 2 2 2" xfId="277"/>
    <cellStyle name="20% - Accent4 2 3" xfId="278"/>
    <cellStyle name="20% - Accent4 2 4" xfId="279"/>
    <cellStyle name="20% - Accent4 2 5" xfId="280"/>
    <cellStyle name="20% - Accent4 2 6" xfId="281"/>
    <cellStyle name="20% - Accent4 2 7" xfId="282"/>
    <cellStyle name="20% - Accent4 2 8" xfId="283"/>
    <cellStyle name="20% - Accent4 2 9" xfId="284"/>
    <cellStyle name="20% - Accent4 20" xfId="285"/>
    <cellStyle name="20% - Accent4 21" xfId="286"/>
    <cellStyle name="20% - Accent4 22" xfId="287"/>
    <cellStyle name="20% - Accent4 23" xfId="288"/>
    <cellStyle name="20% - Accent4 24" xfId="289"/>
    <cellStyle name="20% - Accent4 25" xfId="290"/>
    <cellStyle name="20% - Accent4 26" xfId="291"/>
    <cellStyle name="20% - Accent4 27" xfId="292"/>
    <cellStyle name="20% - Accent4 28" xfId="293"/>
    <cellStyle name="20% - Accent4 29" xfId="294"/>
    <cellStyle name="20% - Accent4 3" xfId="295"/>
    <cellStyle name="20% - Accent4 3 2" xfId="296"/>
    <cellStyle name="20% - Accent4 3 3" xfId="297"/>
    <cellStyle name="20% - Accent4 30" xfId="298"/>
    <cellStyle name="20% - Accent4 31" xfId="299"/>
    <cellStyle name="20% - Accent4 32" xfId="300"/>
    <cellStyle name="20% - Accent4 33" xfId="301"/>
    <cellStyle name="20% - Accent4 34" xfId="302"/>
    <cellStyle name="20% - Accent4 35" xfId="303"/>
    <cellStyle name="20% - Accent4 36" xfId="304"/>
    <cellStyle name="20% - Accent4 37" xfId="305"/>
    <cellStyle name="20% - Accent4 38" xfId="306"/>
    <cellStyle name="20% - Accent4 39" xfId="307"/>
    <cellStyle name="20% - Accent4 4" xfId="308"/>
    <cellStyle name="20% - Accent4 4 2" xfId="309"/>
    <cellStyle name="20% - Accent4 4 3" xfId="310"/>
    <cellStyle name="20% - Accent4 40" xfId="311"/>
    <cellStyle name="20% - Accent4 41" xfId="312"/>
    <cellStyle name="20% - Accent4 42" xfId="313"/>
    <cellStyle name="20% - Accent4 43" xfId="314"/>
    <cellStyle name="20% - Accent4 44" xfId="258"/>
    <cellStyle name="20% - Accent4 5" xfId="315"/>
    <cellStyle name="20% - Accent4 5 2" xfId="316"/>
    <cellStyle name="20% - Accent4 5 3" xfId="317"/>
    <cellStyle name="20% - Accent4 6" xfId="318"/>
    <cellStyle name="20% - Accent4 6 2" xfId="319"/>
    <cellStyle name="20% - Accent4 6 3" xfId="320"/>
    <cellStyle name="20% - Accent4 7" xfId="321"/>
    <cellStyle name="20% - Accent4 7 2" xfId="322"/>
    <cellStyle name="20% - Accent4 7 3" xfId="323"/>
    <cellStyle name="20% - Accent4 8" xfId="324"/>
    <cellStyle name="20% - Accent4 8 2" xfId="325"/>
    <cellStyle name="20% - Accent4 8 3" xfId="326"/>
    <cellStyle name="20% - Accent4 9" xfId="327"/>
    <cellStyle name="20% - Accent5 10" xfId="329"/>
    <cellStyle name="20% - Accent5 11" xfId="330"/>
    <cellStyle name="20% - Accent5 12" xfId="331"/>
    <cellStyle name="20% - Accent5 13" xfId="332"/>
    <cellStyle name="20% - Accent5 14" xfId="333"/>
    <cellStyle name="20% - Accent5 15" xfId="334"/>
    <cellStyle name="20% - Accent5 16" xfId="335"/>
    <cellStyle name="20% - Accent5 17" xfId="336"/>
    <cellStyle name="20% - Accent5 18" xfId="337"/>
    <cellStyle name="20% - Accent5 19" xfId="338"/>
    <cellStyle name="20% - Accent5 2" xfId="339"/>
    <cellStyle name="20% - Accent5 2 10" xfId="340"/>
    <cellStyle name="20% - Accent5 2 11" xfId="341"/>
    <cellStyle name="20% - Accent5 2 12" xfId="342"/>
    <cellStyle name="20% - Accent5 2 13" xfId="343"/>
    <cellStyle name="20% - Accent5 2 14" xfId="344"/>
    <cellStyle name="20% - Accent5 2 15" xfId="345"/>
    <cellStyle name="20% - Accent5 2 2" xfId="346"/>
    <cellStyle name="20% - Accent5 2 3" xfId="347"/>
    <cellStyle name="20% - Accent5 2 4" xfId="348"/>
    <cellStyle name="20% - Accent5 2 5" xfId="349"/>
    <cellStyle name="20% - Accent5 2 6" xfId="350"/>
    <cellStyle name="20% - Accent5 2 7" xfId="351"/>
    <cellStyle name="20% - Accent5 2 8" xfId="352"/>
    <cellStyle name="20% - Accent5 2 9" xfId="353"/>
    <cellStyle name="20% - Accent5 20" xfId="354"/>
    <cellStyle name="20% - Accent5 21" xfId="355"/>
    <cellStyle name="20% - Accent5 22" xfId="356"/>
    <cellStyle name="20% - Accent5 23" xfId="357"/>
    <cellStyle name="20% - Accent5 24" xfId="358"/>
    <cellStyle name="20% - Accent5 25" xfId="359"/>
    <cellStyle name="20% - Accent5 26" xfId="360"/>
    <cellStyle name="20% - Accent5 27" xfId="361"/>
    <cellStyle name="20% - Accent5 28" xfId="362"/>
    <cellStyle name="20% - Accent5 29" xfId="363"/>
    <cellStyle name="20% - Accent5 3" xfId="364"/>
    <cellStyle name="20% - Accent5 30" xfId="365"/>
    <cellStyle name="20% - Accent5 31" xfId="366"/>
    <cellStyle name="20% - Accent5 32" xfId="367"/>
    <cellStyle name="20% - Accent5 33" xfId="368"/>
    <cellStyle name="20% - Accent5 34" xfId="369"/>
    <cellStyle name="20% - Accent5 35" xfId="370"/>
    <cellStyle name="20% - Accent5 36" xfId="371"/>
    <cellStyle name="20% - Accent5 37" xfId="372"/>
    <cellStyle name="20% - Accent5 38" xfId="373"/>
    <cellStyle name="20% - Accent5 39" xfId="374"/>
    <cellStyle name="20% - Accent5 4" xfId="375"/>
    <cellStyle name="20% - Accent5 40" xfId="376"/>
    <cellStyle name="20% - Accent5 41" xfId="377"/>
    <cellStyle name="20% - Accent5 42" xfId="378"/>
    <cellStyle name="20% - Accent5 43" xfId="379"/>
    <cellStyle name="20% - Accent5 44" xfId="328"/>
    <cellStyle name="20% - Accent5 5" xfId="380"/>
    <cellStyle name="20% - Accent5 6" xfId="381"/>
    <cellStyle name="20% - Accent5 7" xfId="382"/>
    <cellStyle name="20% - Accent5 8" xfId="383"/>
    <cellStyle name="20% - Accent5 9" xfId="384"/>
    <cellStyle name="20% - Accent6 10" xfId="386"/>
    <cellStyle name="20% - Accent6 11" xfId="387"/>
    <cellStyle name="20% - Accent6 12" xfId="388"/>
    <cellStyle name="20% - Accent6 13" xfId="389"/>
    <cellStyle name="20% - Accent6 14" xfId="390"/>
    <cellStyle name="20% - Accent6 15" xfId="391"/>
    <cellStyle name="20% - Accent6 16" xfId="392"/>
    <cellStyle name="20% - Accent6 17" xfId="393"/>
    <cellStyle name="20% - Accent6 18" xfId="394"/>
    <cellStyle name="20% - Accent6 19" xfId="395"/>
    <cellStyle name="20% - Accent6 2" xfId="396"/>
    <cellStyle name="20% - Accent6 2 10" xfId="397"/>
    <cellStyle name="20% - Accent6 2 11" xfId="398"/>
    <cellStyle name="20% - Accent6 2 12" xfId="399"/>
    <cellStyle name="20% - Accent6 2 13" xfId="400"/>
    <cellStyle name="20% - Accent6 2 14" xfId="401"/>
    <cellStyle name="20% - Accent6 2 15" xfId="402"/>
    <cellStyle name="20% - Accent6 2 2" xfId="403"/>
    <cellStyle name="20% - Accent6 2 2 2" xfId="404"/>
    <cellStyle name="20% - Accent6 2 3" xfId="405"/>
    <cellStyle name="20% - Accent6 2 4" xfId="406"/>
    <cellStyle name="20% - Accent6 2 5" xfId="407"/>
    <cellStyle name="20% - Accent6 2 6" xfId="408"/>
    <cellStyle name="20% - Accent6 2 7" xfId="409"/>
    <cellStyle name="20% - Accent6 2 8" xfId="410"/>
    <cellStyle name="20% - Accent6 2 9" xfId="411"/>
    <cellStyle name="20% - Accent6 20" xfId="412"/>
    <cellStyle name="20% - Accent6 21" xfId="413"/>
    <cellStyle name="20% - Accent6 22" xfId="414"/>
    <cellStyle name="20% - Accent6 23" xfId="415"/>
    <cellStyle name="20% - Accent6 24" xfId="416"/>
    <cellStyle name="20% - Accent6 25" xfId="417"/>
    <cellStyle name="20% - Accent6 26" xfId="418"/>
    <cellStyle name="20% - Accent6 27" xfId="419"/>
    <cellStyle name="20% - Accent6 28" xfId="420"/>
    <cellStyle name="20% - Accent6 29" xfId="421"/>
    <cellStyle name="20% - Accent6 3" xfId="422"/>
    <cellStyle name="20% - Accent6 3 2" xfId="423"/>
    <cellStyle name="20% - Accent6 3 3" xfId="424"/>
    <cellStyle name="20% - Accent6 30" xfId="425"/>
    <cellStyle name="20% - Accent6 31" xfId="426"/>
    <cellStyle name="20% - Accent6 32" xfId="427"/>
    <cellStyle name="20% - Accent6 33" xfId="428"/>
    <cellStyle name="20% - Accent6 34" xfId="429"/>
    <cellStyle name="20% - Accent6 35" xfId="430"/>
    <cellStyle name="20% - Accent6 36" xfId="431"/>
    <cellStyle name="20% - Accent6 37" xfId="432"/>
    <cellStyle name="20% - Accent6 38" xfId="433"/>
    <cellStyle name="20% - Accent6 39" xfId="434"/>
    <cellStyle name="20% - Accent6 4" xfId="435"/>
    <cellStyle name="20% - Accent6 4 2" xfId="436"/>
    <cellStyle name="20% - Accent6 4 3" xfId="437"/>
    <cellStyle name="20% - Accent6 40" xfId="438"/>
    <cellStyle name="20% - Accent6 41" xfId="439"/>
    <cellStyle name="20% - Accent6 42" xfId="440"/>
    <cellStyle name="20% - Accent6 43" xfId="441"/>
    <cellStyle name="20% - Accent6 44" xfId="442"/>
    <cellStyle name="20% - Accent6 45" xfId="385"/>
    <cellStyle name="20% - Accent6 5" xfId="443"/>
    <cellStyle name="20% - Accent6 5 2" xfId="444"/>
    <cellStyle name="20% - Accent6 5 3" xfId="445"/>
    <cellStyle name="20% - Accent6 6" xfId="446"/>
    <cellStyle name="20% - Accent6 6 2" xfId="447"/>
    <cellStyle name="20% - Accent6 6 3" xfId="448"/>
    <cellStyle name="20% - Accent6 7" xfId="449"/>
    <cellStyle name="20% - Accent6 7 2" xfId="450"/>
    <cellStyle name="20% - Accent6 7 3" xfId="451"/>
    <cellStyle name="20% - Accent6 8" xfId="452"/>
    <cellStyle name="20% - Accent6 8 2" xfId="453"/>
    <cellStyle name="20% - Accent6 8 3" xfId="454"/>
    <cellStyle name="20% - Accent6 9" xfId="455"/>
    <cellStyle name="20% - Akzent1" xfId="456"/>
    <cellStyle name="20% - Akzent2" xfId="457"/>
    <cellStyle name="20% - Akzent3" xfId="458"/>
    <cellStyle name="20% - Akzent4" xfId="459"/>
    <cellStyle name="20% - Akzent5" xfId="460"/>
    <cellStyle name="20% - Akzent6" xfId="461"/>
    <cellStyle name="2x indented GHG Textfiels" xfId="462"/>
    <cellStyle name="2x indented GHG Textfiels 2" xfId="463"/>
    <cellStyle name="2x indented GHG Textfiels 3" xfId="464"/>
    <cellStyle name="40% - Accent1 10" xfId="466"/>
    <cellStyle name="40% - Accent1 11" xfId="467"/>
    <cellStyle name="40% - Accent1 12" xfId="468"/>
    <cellStyle name="40% - Accent1 13" xfId="469"/>
    <cellStyle name="40% - Accent1 14" xfId="470"/>
    <cellStyle name="40% - Accent1 15" xfId="471"/>
    <cellStyle name="40% - Accent1 16" xfId="472"/>
    <cellStyle name="40% - Accent1 17" xfId="473"/>
    <cellStyle name="40% - Accent1 18" xfId="474"/>
    <cellStyle name="40% - Accent1 19" xfId="475"/>
    <cellStyle name="40% - Accent1 2" xfId="476"/>
    <cellStyle name="40% - Accent1 2 10" xfId="477"/>
    <cellStyle name="40% - Accent1 2 11" xfId="478"/>
    <cellStyle name="40% - Accent1 2 12" xfId="479"/>
    <cellStyle name="40% - Accent1 2 13" xfId="480"/>
    <cellStyle name="40% - Accent1 2 14" xfId="481"/>
    <cellStyle name="40% - Accent1 2 15" xfId="482"/>
    <cellStyle name="40% - Accent1 2 2" xfId="483"/>
    <cellStyle name="40% - Accent1 2 2 2" xfId="484"/>
    <cellStyle name="40% - Accent1 2 3" xfId="485"/>
    <cellStyle name="40% - Accent1 2 4" xfId="486"/>
    <cellStyle name="40% - Accent1 2 5" xfId="487"/>
    <cellStyle name="40% - Accent1 2 6" xfId="488"/>
    <cellStyle name="40% - Accent1 2 7" xfId="489"/>
    <cellStyle name="40% - Accent1 2 8" xfId="490"/>
    <cellStyle name="40% - Accent1 2 9" xfId="491"/>
    <cellStyle name="40% - Accent1 20" xfId="492"/>
    <cellStyle name="40% - Accent1 21" xfId="493"/>
    <cellStyle name="40% - Accent1 22" xfId="494"/>
    <cellStyle name="40% - Accent1 23" xfId="495"/>
    <cellStyle name="40% - Accent1 24" xfId="496"/>
    <cellStyle name="40% - Accent1 25" xfId="497"/>
    <cellStyle name="40% - Accent1 26" xfId="498"/>
    <cellStyle name="40% - Accent1 27" xfId="499"/>
    <cellStyle name="40% - Accent1 28" xfId="500"/>
    <cellStyle name="40% - Accent1 29" xfId="501"/>
    <cellStyle name="40% - Accent1 3" xfId="502"/>
    <cellStyle name="40% - Accent1 3 2" xfId="503"/>
    <cellStyle name="40% - Accent1 3 3" xfId="504"/>
    <cellStyle name="40% - Accent1 30" xfId="505"/>
    <cellStyle name="40% - Accent1 31" xfId="506"/>
    <cellStyle name="40% - Accent1 32" xfId="507"/>
    <cellStyle name="40% - Accent1 33" xfId="508"/>
    <cellStyle name="40% - Accent1 34" xfId="509"/>
    <cellStyle name="40% - Accent1 35" xfId="510"/>
    <cellStyle name="40% - Accent1 36" xfId="511"/>
    <cellStyle name="40% - Accent1 37" xfId="512"/>
    <cellStyle name="40% - Accent1 38" xfId="513"/>
    <cellStyle name="40% - Accent1 39" xfId="514"/>
    <cellStyle name="40% - Accent1 4" xfId="515"/>
    <cellStyle name="40% - Accent1 4 2" xfId="516"/>
    <cellStyle name="40% - Accent1 4 3" xfId="517"/>
    <cellStyle name="40% - Accent1 40" xfId="518"/>
    <cellStyle name="40% - Accent1 41" xfId="519"/>
    <cellStyle name="40% - Accent1 42" xfId="520"/>
    <cellStyle name="40% - Accent1 43" xfId="521"/>
    <cellStyle name="40% - Accent1 44" xfId="465"/>
    <cellStyle name="40% - Accent1 5" xfId="522"/>
    <cellStyle name="40% - Accent1 5 2" xfId="523"/>
    <cellStyle name="40% - Accent1 5 3" xfId="524"/>
    <cellStyle name="40% - Accent1 6" xfId="525"/>
    <cellStyle name="40% - Accent1 6 2" xfId="526"/>
    <cellStyle name="40% - Accent1 6 3" xfId="527"/>
    <cellStyle name="40% - Accent1 7" xfId="528"/>
    <cellStyle name="40% - Accent1 7 2" xfId="529"/>
    <cellStyle name="40% - Accent1 7 3" xfId="530"/>
    <cellStyle name="40% - Accent1 8" xfId="531"/>
    <cellStyle name="40% - Accent1 8 2" xfId="532"/>
    <cellStyle name="40% - Accent1 8 3" xfId="533"/>
    <cellStyle name="40% - Accent1 9" xfId="534"/>
    <cellStyle name="40% - Accent2 10" xfId="536"/>
    <cellStyle name="40% - Accent2 11" xfId="537"/>
    <cellStyle name="40% - Accent2 12" xfId="538"/>
    <cellStyle name="40% - Accent2 13" xfId="539"/>
    <cellStyle name="40% - Accent2 14" xfId="540"/>
    <cellStyle name="40% - Accent2 15" xfId="541"/>
    <cellStyle name="40% - Accent2 16" xfId="542"/>
    <cellStyle name="40% - Accent2 17" xfId="543"/>
    <cellStyle name="40% - Accent2 18" xfId="544"/>
    <cellStyle name="40% - Accent2 19" xfId="545"/>
    <cellStyle name="40% - Accent2 2" xfId="546"/>
    <cellStyle name="40% - Accent2 2 10" xfId="547"/>
    <cellStyle name="40% - Accent2 2 11" xfId="548"/>
    <cellStyle name="40% - Accent2 2 12" xfId="549"/>
    <cellStyle name="40% - Accent2 2 13" xfId="550"/>
    <cellStyle name="40% - Accent2 2 14" xfId="551"/>
    <cellStyle name="40% - Accent2 2 15" xfId="552"/>
    <cellStyle name="40% - Accent2 2 2" xfId="553"/>
    <cellStyle name="40% - Accent2 2 3" xfId="554"/>
    <cellStyle name="40% - Accent2 2 4" xfId="555"/>
    <cellStyle name="40% - Accent2 2 5" xfId="556"/>
    <cellStyle name="40% - Accent2 2 6" xfId="557"/>
    <cellStyle name="40% - Accent2 2 7" xfId="558"/>
    <cellStyle name="40% - Accent2 2 8" xfId="559"/>
    <cellStyle name="40% - Accent2 2 9" xfId="560"/>
    <cellStyle name="40% - Accent2 20" xfId="561"/>
    <cellStyle name="40% - Accent2 21" xfId="562"/>
    <cellStyle name="40% - Accent2 22" xfId="563"/>
    <cellStyle name="40% - Accent2 23" xfId="564"/>
    <cellStyle name="40% - Accent2 24" xfId="565"/>
    <cellStyle name="40% - Accent2 25" xfId="566"/>
    <cellStyle name="40% - Accent2 26" xfId="567"/>
    <cellStyle name="40% - Accent2 27" xfId="568"/>
    <cellStyle name="40% - Accent2 28" xfId="569"/>
    <cellStyle name="40% - Accent2 29" xfId="570"/>
    <cellStyle name="40% - Accent2 3" xfId="571"/>
    <cellStyle name="40% - Accent2 30" xfId="572"/>
    <cellStyle name="40% - Accent2 31" xfId="573"/>
    <cellStyle name="40% - Accent2 32" xfId="574"/>
    <cellStyle name="40% - Accent2 33" xfId="575"/>
    <cellStyle name="40% - Accent2 34" xfId="576"/>
    <cellStyle name="40% - Accent2 35" xfId="577"/>
    <cellStyle name="40% - Accent2 36" xfId="578"/>
    <cellStyle name="40% - Accent2 37" xfId="579"/>
    <cellStyle name="40% - Accent2 38" xfId="580"/>
    <cellStyle name="40% - Accent2 39" xfId="581"/>
    <cellStyle name="40% - Accent2 4" xfId="582"/>
    <cellStyle name="40% - Accent2 40" xfId="583"/>
    <cellStyle name="40% - Accent2 41" xfId="584"/>
    <cellStyle name="40% - Accent2 42" xfId="585"/>
    <cellStyle name="40% - Accent2 43" xfId="586"/>
    <cellStyle name="40% - Accent2 44" xfId="535"/>
    <cellStyle name="40% - Accent2 5" xfId="587"/>
    <cellStyle name="40% - Accent2 6" xfId="588"/>
    <cellStyle name="40% - Accent2 7" xfId="589"/>
    <cellStyle name="40% - Accent2 8" xfId="590"/>
    <cellStyle name="40% - Accent2 9" xfId="591"/>
    <cellStyle name="40% - Accent3 10" xfId="593"/>
    <cellStyle name="40% - Accent3 11" xfId="594"/>
    <cellStyle name="40% - Accent3 12" xfId="595"/>
    <cellStyle name="40% - Accent3 13" xfId="596"/>
    <cellStyle name="40% - Accent3 14" xfId="597"/>
    <cellStyle name="40% - Accent3 15" xfId="598"/>
    <cellStyle name="40% - Accent3 16" xfId="599"/>
    <cellStyle name="40% - Accent3 17" xfId="600"/>
    <cellStyle name="40% - Accent3 18" xfId="601"/>
    <cellStyle name="40% - Accent3 19" xfId="602"/>
    <cellStyle name="40% - Accent3 2" xfId="603"/>
    <cellStyle name="40% - Accent3 2 10" xfId="604"/>
    <cellStyle name="40% - Accent3 2 11" xfId="605"/>
    <cellStyle name="40% - Accent3 2 12" xfId="606"/>
    <cellStyle name="40% - Accent3 2 13" xfId="607"/>
    <cellStyle name="40% - Accent3 2 14" xfId="608"/>
    <cellStyle name="40% - Accent3 2 15" xfId="609"/>
    <cellStyle name="40% - Accent3 2 2" xfId="610"/>
    <cellStyle name="40% - Accent3 2 2 2" xfId="611"/>
    <cellStyle name="40% - Accent3 2 3" xfId="612"/>
    <cellStyle name="40% - Accent3 2 4" xfId="613"/>
    <cellStyle name="40% - Accent3 2 5" xfId="614"/>
    <cellStyle name="40% - Accent3 2 6" xfId="615"/>
    <cellStyle name="40% - Accent3 2 7" xfId="616"/>
    <cellStyle name="40% - Accent3 2 8" xfId="617"/>
    <cellStyle name="40% - Accent3 2 9" xfId="618"/>
    <cellStyle name="40% - Accent3 20" xfId="619"/>
    <cellStyle name="40% - Accent3 21" xfId="620"/>
    <cellStyle name="40% - Accent3 22" xfId="621"/>
    <cellStyle name="40% - Accent3 23" xfId="622"/>
    <cellStyle name="40% - Accent3 24" xfId="623"/>
    <cellStyle name="40% - Accent3 25" xfId="624"/>
    <cellStyle name="40% - Accent3 26" xfId="625"/>
    <cellStyle name="40% - Accent3 27" xfId="626"/>
    <cellStyle name="40% - Accent3 28" xfId="627"/>
    <cellStyle name="40% - Accent3 29" xfId="628"/>
    <cellStyle name="40% - Accent3 3" xfId="629"/>
    <cellStyle name="40% - Accent3 3 2" xfId="630"/>
    <cellStyle name="40% - Accent3 3 3" xfId="631"/>
    <cellStyle name="40% - Accent3 30" xfId="632"/>
    <cellStyle name="40% - Accent3 31" xfId="633"/>
    <cellStyle name="40% - Accent3 32" xfId="634"/>
    <cellStyle name="40% - Accent3 33" xfId="635"/>
    <cellStyle name="40% - Accent3 34" xfId="636"/>
    <cellStyle name="40% - Accent3 35" xfId="637"/>
    <cellStyle name="40% - Accent3 36" xfId="638"/>
    <cellStyle name="40% - Accent3 37" xfId="639"/>
    <cellStyle name="40% - Accent3 38" xfId="640"/>
    <cellStyle name="40% - Accent3 39" xfId="641"/>
    <cellStyle name="40% - Accent3 4" xfId="642"/>
    <cellStyle name="40% - Accent3 4 2" xfId="643"/>
    <cellStyle name="40% - Accent3 4 3" xfId="644"/>
    <cellStyle name="40% - Accent3 40" xfId="645"/>
    <cellStyle name="40% - Accent3 41" xfId="646"/>
    <cellStyle name="40% - Accent3 42" xfId="647"/>
    <cellStyle name="40% - Accent3 43" xfId="648"/>
    <cellStyle name="40% - Accent3 44" xfId="592"/>
    <cellStyle name="40% - Accent3 5" xfId="649"/>
    <cellStyle name="40% - Accent3 5 2" xfId="650"/>
    <cellStyle name="40% - Accent3 5 3" xfId="651"/>
    <cellStyle name="40% - Accent3 6" xfId="652"/>
    <cellStyle name="40% - Accent3 6 2" xfId="653"/>
    <cellStyle name="40% - Accent3 6 3" xfId="654"/>
    <cellStyle name="40% - Accent3 7" xfId="655"/>
    <cellStyle name="40% - Accent3 7 2" xfId="656"/>
    <cellStyle name="40% - Accent3 7 3" xfId="657"/>
    <cellStyle name="40% - Accent3 8" xfId="658"/>
    <cellStyle name="40% - Accent3 8 2" xfId="659"/>
    <cellStyle name="40% - Accent3 8 3" xfId="660"/>
    <cellStyle name="40% - Accent3 9" xfId="661"/>
    <cellStyle name="40% - Accent4 10" xfId="663"/>
    <cellStyle name="40% - Accent4 11" xfId="664"/>
    <cellStyle name="40% - Accent4 12" xfId="665"/>
    <cellStyle name="40% - Accent4 13" xfId="666"/>
    <cellStyle name="40% - Accent4 14" xfId="667"/>
    <cellStyle name="40% - Accent4 15" xfId="668"/>
    <cellStyle name="40% - Accent4 16" xfId="669"/>
    <cellStyle name="40% - Accent4 17" xfId="670"/>
    <cellStyle name="40% - Accent4 18" xfId="671"/>
    <cellStyle name="40% - Accent4 19" xfId="672"/>
    <cellStyle name="40% - Accent4 2" xfId="673"/>
    <cellStyle name="40% - Accent4 2 10" xfId="674"/>
    <cellStyle name="40% - Accent4 2 11" xfId="675"/>
    <cellStyle name="40% - Accent4 2 12" xfId="676"/>
    <cellStyle name="40% - Accent4 2 13" xfId="677"/>
    <cellStyle name="40% - Accent4 2 14" xfId="678"/>
    <cellStyle name="40% - Accent4 2 15" xfId="679"/>
    <cellStyle name="40% - Accent4 2 2" xfId="680"/>
    <cellStyle name="40% - Accent4 2 2 2" xfId="681"/>
    <cellStyle name="40% - Accent4 2 3" xfId="682"/>
    <cellStyle name="40% - Accent4 2 4" xfId="683"/>
    <cellStyle name="40% - Accent4 2 5" xfId="684"/>
    <cellStyle name="40% - Accent4 2 6" xfId="685"/>
    <cellStyle name="40% - Accent4 2 7" xfId="686"/>
    <cellStyle name="40% - Accent4 2 8" xfId="687"/>
    <cellStyle name="40% - Accent4 2 9" xfId="688"/>
    <cellStyle name="40% - Accent4 20" xfId="689"/>
    <cellStyle name="40% - Accent4 21" xfId="690"/>
    <cellStyle name="40% - Accent4 22" xfId="691"/>
    <cellStyle name="40% - Accent4 23" xfId="692"/>
    <cellStyle name="40% - Accent4 24" xfId="693"/>
    <cellStyle name="40% - Accent4 25" xfId="694"/>
    <cellStyle name="40% - Accent4 26" xfId="695"/>
    <cellStyle name="40% - Accent4 27" xfId="696"/>
    <cellStyle name="40% - Accent4 28" xfId="697"/>
    <cellStyle name="40% - Accent4 29" xfId="698"/>
    <cellStyle name="40% - Accent4 3" xfId="699"/>
    <cellStyle name="40% - Accent4 3 2" xfId="700"/>
    <cellStyle name="40% - Accent4 3 3" xfId="701"/>
    <cellStyle name="40% - Accent4 30" xfId="702"/>
    <cellStyle name="40% - Accent4 31" xfId="703"/>
    <cellStyle name="40% - Accent4 32" xfId="704"/>
    <cellStyle name="40% - Accent4 33" xfId="705"/>
    <cellStyle name="40% - Accent4 34" xfId="706"/>
    <cellStyle name="40% - Accent4 35" xfId="707"/>
    <cellStyle name="40% - Accent4 36" xfId="708"/>
    <cellStyle name="40% - Accent4 37" xfId="709"/>
    <cellStyle name="40% - Accent4 38" xfId="710"/>
    <cellStyle name="40% - Accent4 39" xfId="711"/>
    <cellStyle name="40% - Accent4 4" xfId="712"/>
    <cellStyle name="40% - Accent4 4 2" xfId="713"/>
    <cellStyle name="40% - Accent4 4 3" xfId="714"/>
    <cellStyle name="40% - Accent4 40" xfId="715"/>
    <cellStyle name="40% - Accent4 41" xfId="716"/>
    <cellStyle name="40% - Accent4 42" xfId="717"/>
    <cellStyle name="40% - Accent4 43" xfId="718"/>
    <cellStyle name="40% - Accent4 44" xfId="662"/>
    <cellStyle name="40% - Accent4 5" xfId="719"/>
    <cellStyle name="40% - Accent4 5 2" xfId="720"/>
    <cellStyle name="40% - Accent4 5 3" xfId="721"/>
    <cellStyle name="40% - Accent4 6" xfId="722"/>
    <cellStyle name="40% - Accent4 6 2" xfId="723"/>
    <cellStyle name="40% - Accent4 6 3" xfId="724"/>
    <cellStyle name="40% - Accent4 7" xfId="725"/>
    <cellStyle name="40% - Accent4 7 2" xfId="726"/>
    <cellStyle name="40% - Accent4 7 3" xfId="727"/>
    <cellStyle name="40% - Accent4 8" xfId="728"/>
    <cellStyle name="40% - Accent4 8 2" xfId="729"/>
    <cellStyle name="40% - Accent4 8 3" xfId="730"/>
    <cellStyle name="40% - Accent4 9" xfId="731"/>
    <cellStyle name="40% - Accent5 10" xfId="733"/>
    <cellStyle name="40% - Accent5 11" xfId="734"/>
    <cellStyle name="40% - Accent5 12" xfId="735"/>
    <cellStyle name="40% - Accent5 13" xfId="736"/>
    <cellStyle name="40% - Accent5 14" xfId="737"/>
    <cellStyle name="40% - Accent5 15" xfId="738"/>
    <cellStyle name="40% - Accent5 16" xfId="739"/>
    <cellStyle name="40% - Accent5 17" xfId="740"/>
    <cellStyle name="40% - Accent5 18" xfId="741"/>
    <cellStyle name="40% - Accent5 19" xfId="742"/>
    <cellStyle name="40% - Accent5 2" xfId="743"/>
    <cellStyle name="40% - Accent5 2 10" xfId="744"/>
    <cellStyle name="40% - Accent5 2 11" xfId="745"/>
    <cellStyle name="40% - Accent5 2 12" xfId="746"/>
    <cellStyle name="40% - Accent5 2 13" xfId="747"/>
    <cellStyle name="40% - Accent5 2 14" xfId="748"/>
    <cellStyle name="40% - Accent5 2 15" xfId="749"/>
    <cellStyle name="40% - Accent5 2 2" xfId="750"/>
    <cellStyle name="40% - Accent5 2 2 2" xfId="751"/>
    <cellStyle name="40% - Accent5 2 3" xfId="752"/>
    <cellStyle name="40% - Accent5 2 4" xfId="753"/>
    <cellStyle name="40% - Accent5 2 5" xfId="754"/>
    <cellStyle name="40% - Accent5 2 6" xfId="755"/>
    <cellStyle name="40% - Accent5 2 7" xfId="756"/>
    <cellStyle name="40% - Accent5 2 8" xfId="757"/>
    <cellStyle name="40% - Accent5 2 9" xfId="758"/>
    <cellStyle name="40% - Accent5 20" xfId="759"/>
    <cellStyle name="40% - Accent5 21" xfId="760"/>
    <cellStyle name="40% - Accent5 22" xfId="761"/>
    <cellStyle name="40% - Accent5 23" xfId="762"/>
    <cellStyle name="40% - Accent5 24" xfId="763"/>
    <cellStyle name="40% - Accent5 25" xfId="764"/>
    <cellStyle name="40% - Accent5 26" xfId="765"/>
    <cellStyle name="40% - Accent5 27" xfId="766"/>
    <cellStyle name="40% - Accent5 28" xfId="767"/>
    <cellStyle name="40% - Accent5 29" xfId="768"/>
    <cellStyle name="40% - Accent5 3" xfId="769"/>
    <cellStyle name="40% - Accent5 3 2" xfId="770"/>
    <cellStyle name="40% - Accent5 3 3" xfId="771"/>
    <cellStyle name="40% - Accent5 30" xfId="772"/>
    <cellStyle name="40% - Accent5 31" xfId="773"/>
    <cellStyle name="40% - Accent5 32" xfId="774"/>
    <cellStyle name="40% - Accent5 33" xfId="775"/>
    <cellStyle name="40% - Accent5 34" xfId="776"/>
    <cellStyle name="40% - Accent5 35" xfId="777"/>
    <cellStyle name="40% - Accent5 36" xfId="778"/>
    <cellStyle name="40% - Accent5 37" xfId="779"/>
    <cellStyle name="40% - Accent5 38" xfId="780"/>
    <cellStyle name="40% - Accent5 39" xfId="781"/>
    <cellStyle name="40% - Accent5 4" xfId="782"/>
    <cellStyle name="40% - Accent5 4 2" xfId="783"/>
    <cellStyle name="40% - Accent5 4 3" xfId="784"/>
    <cellStyle name="40% - Accent5 40" xfId="785"/>
    <cellStyle name="40% - Accent5 41" xfId="786"/>
    <cellStyle name="40% - Accent5 42" xfId="787"/>
    <cellStyle name="40% - Accent5 43" xfId="788"/>
    <cellStyle name="40% - Accent5 44" xfId="732"/>
    <cellStyle name="40% - Accent5 5" xfId="789"/>
    <cellStyle name="40% - Accent5 5 2" xfId="790"/>
    <cellStyle name="40% - Accent5 5 3" xfId="791"/>
    <cellStyle name="40% - Accent5 6" xfId="792"/>
    <cellStyle name="40% - Accent5 6 2" xfId="793"/>
    <cellStyle name="40% - Accent5 6 3" xfId="794"/>
    <cellStyle name="40% - Accent5 7" xfId="795"/>
    <cellStyle name="40% - Accent5 7 2" xfId="796"/>
    <cellStyle name="40% - Accent5 7 3" xfId="797"/>
    <cellStyle name="40% - Accent5 8" xfId="798"/>
    <cellStyle name="40% - Accent5 8 2" xfId="799"/>
    <cellStyle name="40% - Accent5 8 3" xfId="800"/>
    <cellStyle name="40% - Accent5 9" xfId="801"/>
    <cellStyle name="40% - Accent6 10" xfId="803"/>
    <cellStyle name="40% - Accent6 11" xfId="804"/>
    <cellStyle name="40% - Accent6 12" xfId="805"/>
    <cellStyle name="40% - Accent6 13" xfId="806"/>
    <cellStyle name="40% - Accent6 14" xfId="807"/>
    <cellStyle name="40% - Accent6 15" xfId="808"/>
    <cellStyle name="40% - Accent6 16" xfId="809"/>
    <cellStyle name="40% - Accent6 17" xfId="810"/>
    <cellStyle name="40% - Accent6 18" xfId="811"/>
    <cellStyle name="40% - Accent6 19" xfId="812"/>
    <cellStyle name="40% - Accent6 2" xfId="813"/>
    <cellStyle name="40% - Accent6 2 10" xfId="814"/>
    <cellStyle name="40% - Accent6 2 11" xfId="815"/>
    <cellStyle name="40% - Accent6 2 12" xfId="816"/>
    <cellStyle name="40% - Accent6 2 13" xfId="817"/>
    <cellStyle name="40% - Accent6 2 14" xfId="818"/>
    <cellStyle name="40% - Accent6 2 15" xfId="819"/>
    <cellStyle name="40% - Accent6 2 2" xfId="820"/>
    <cellStyle name="40% - Accent6 2 2 2" xfId="821"/>
    <cellStyle name="40% - Accent6 2 3" xfId="822"/>
    <cellStyle name="40% - Accent6 2 4" xfId="823"/>
    <cellStyle name="40% - Accent6 2 5" xfId="824"/>
    <cellStyle name="40% - Accent6 2 6" xfId="825"/>
    <cellStyle name="40% - Accent6 2 7" xfId="826"/>
    <cellStyle name="40% - Accent6 2 8" xfId="827"/>
    <cellStyle name="40% - Accent6 2 9" xfId="828"/>
    <cellStyle name="40% - Accent6 20" xfId="829"/>
    <cellStyle name="40% - Accent6 21" xfId="830"/>
    <cellStyle name="40% - Accent6 22" xfId="831"/>
    <cellStyle name="40% - Accent6 23" xfId="832"/>
    <cellStyle name="40% - Accent6 24" xfId="833"/>
    <cellStyle name="40% - Accent6 25" xfId="834"/>
    <cellStyle name="40% - Accent6 26" xfId="835"/>
    <cellStyle name="40% - Accent6 27" xfId="836"/>
    <cellStyle name="40% - Accent6 28" xfId="837"/>
    <cellStyle name="40% - Accent6 29" xfId="838"/>
    <cellStyle name="40% - Accent6 3" xfId="839"/>
    <cellStyle name="40% - Accent6 3 2" xfId="840"/>
    <cellStyle name="40% - Accent6 3 3" xfId="841"/>
    <cellStyle name="40% - Accent6 30" xfId="842"/>
    <cellStyle name="40% - Accent6 31" xfId="843"/>
    <cellStyle name="40% - Accent6 32" xfId="844"/>
    <cellStyle name="40% - Accent6 33" xfId="845"/>
    <cellStyle name="40% - Accent6 34" xfId="846"/>
    <cellStyle name="40% - Accent6 35" xfId="847"/>
    <cellStyle name="40% - Accent6 36" xfId="848"/>
    <cellStyle name="40% - Accent6 37" xfId="849"/>
    <cellStyle name="40% - Accent6 38" xfId="850"/>
    <cellStyle name="40% - Accent6 39" xfId="851"/>
    <cellStyle name="40% - Accent6 4" xfId="852"/>
    <cellStyle name="40% - Accent6 4 2" xfId="853"/>
    <cellStyle name="40% - Accent6 4 3" xfId="854"/>
    <cellStyle name="40% - Accent6 40" xfId="855"/>
    <cellStyle name="40% - Accent6 41" xfId="856"/>
    <cellStyle name="40% - Accent6 42" xfId="857"/>
    <cellStyle name="40% - Accent6 43" xfId="858"/>
    <cellStyle name="40% - Accent6 44" xfId="802"/>
    <cellStyle name="40% - Accent6 5" xfId="859"/>
    <cellStyle name="40% - Accent6 5 2" xfId="860"/>
    <cellStyle name="40% - Accent6 5 3" xfId="861"/>
    <cellStyle name="40% - Accent6 6" xfId="862"/>
    <cellStyle name="40% - Accent6 6 2" xfId="863"/>
    <cellStyle name="40% - Accent6 6 3" xfId="864"/>
    <cellStyle name="40% - Accent6 7" xfId="865"/>
    <cellStyle name="40% - Accent6 7 2" xfId="866"/>
    <cellStyle name="40% - Accent6 7 3" xfId="867"/>
    <cellStyle name="40% - Accent6 8" xfId="868"/>
    <cellStyle name="40% - Accent6 8 2" xfId="869"/>
    <cellStyle name="40% - Accent6 8 3" xfId="870"/>
    <cellStyle name="40% - Accent6 9" xfId="871"/>
    <cellStyle name="40% - Akzent1" xfId="872"/>
    <cellStyle name="40% - Akzent2" xfId="873"/>
    <cellStyle name="40% - Akzent3" xfId="874"/>
    <cellStyle name="40% - Akzent4" xfId="875"/>
    <cellStyle name="40% - Akzent5" xfId="876"/>
    <cellStyle name="40% - Akzent6" xfId="877"/>
    <cellStyle name="5x indented GHG Textfiels" xfId="2"/>
    <cellStyle name="60% - Accent1 10" xfId="879"/>
    <cellStyle name="60% - Accent1 11" xfId="880"/>
    <cellStyle name="60% - Accent1 12" xfId="881"/>
    <cellStyle name="60% - Accent1 13" xfId="882"/>
    <cellStyle name="60% - Accent1 14" xfId="883"/>
    <cellStyle name="60% - Accent1 15" xfId="884"/>
    <cellStyle name="60% - Accent1 16" xfId="885"/>
    <cellStyle name="60% - Accent1 17" xfId="886"/>
    <cellStyle name="60% - Accent1 18" xfId="887"/>
    <cellStyle name="60% - Accent1 19" xfId="888"/>
    <cellStyle name="60% - Accent1 2" xfId="889"/>
    <cellStyle name="60% - Accent1 2 10" xfId="890"/>
    <cellStyle name="60% - Accent1 2 2" xfId="891"/>
    <cellStyle name="60% - Accent1 2 2 2" xfId="892"/>
    <cellStyle name="60% - Accent1 2 3" xfId="893"/>
    <cellStyle name="60% - Accent1 2 4" xfId="894"/>
    <cellStyle name="60% - Accent1 2 5" xfId="895"/>
    <cellStyle name="60% - Accent1 2 6" xfId="896"/>
    <cellStyle name="60% - Accent1 2 7" xfId="897"/>
    <cellStyle name="60% - Accent1 2 8" xfId="898"/>
    <cellStyle name="60% - Accent1 2 9" xfId="899"/>
    <cellStyle name="60% - Accent1 20" xfId="900"/>
    <cellStyle name="60% - Accent1 21" xfId="901"/>
    <cellStyle name="60% - Accent1 22" xfId="902"/>
    <cellStyle name="60% - Accent1 23" xfId="903"/>
    <cellStyle name="60% - Accent1 24" xfId="904"/>
    <cellStyle name="60% - Accent1 25" xfId="905"/>
    <cellStyle name="60% - Accent1 26" xfId="906"/>
    <cellStyle name="60% - Accent1 27" xfId="907"/>
    <cellStyle name="60% - Accent1 28" xfId="908"/>
    <cellStyle name="60% - Accent1 29" xfId="909"/>
    <cellStyle name="60% - Accent1 3" xfId="910"/>
    <cellStyle name="60% - Accent1 3 2" xfId="911"/>
    <cellStyle name="60% - Accent1 3 3" xfId="912"/>
    <cellStyle name="60% - Accent1 30" xfId="913"/>
    <cellStyle name="60% - Accent1 31" xfId="914"/>
    <cellStyle name="60% - Accent1 32" xfId="915"/>
    <cellStyle name="60% - Accent1 33" xfId="916"/>
    <cellStyle name="60% - Accent1 34" xfId="917"/>
    <cellStyle name="60% - Accent1 35" xfId="918"/>
    <cellStyle name="60% - Accent1 36" xfId="919"/>
    <cellStyle name="60% - Accent1 37" xfId="920"/>
    <cellStyle name="60% - Accent1 38" xfId="921"/>
    <cellStyle name="60% - Accent1 39" xfId="922"/>
    <cellStyle name="60% - Accent1 4" xfId="923"/>
    <cellStyle name="60% - Accent1 40" xfId="924"/>
    <cellStyle name="60% - Accent1 41" xfId="925"/>
    <cellStyle name="60% - Accent1 42" xfId="926"/>
    <cellStyle name="60% - Accent1 43" xfId="927"/>
    <cellStyle name="60% - Accent1 44" xfId="878"/>
    <cellStyle name="60% - Accent1 5" xfId="928"/>
    <cellStyle name="60% - Accent1 6" xfId="929"/>
    <cellStyle name="60% - Accent1 7" xfId="930"/>
    <cellStyle name="60% - Accent1 8" xfId="931"/>
    <cellStyle name="60% - Accent1 9" xfId="932"/>
    <cellStyle name="60% - Accent2 10" xfId="934"/>
    <cellStyle name="60% - Accent2 11" xfId="935"/>
    <cellStyle name="60% - Accent2 12" xfId="936"/>
    <cellStyle name="60% - Accent2 13" xfId="937"/>
    <cellStyle name="60% - Accent2 14" xfId="938"/>
    <cellStyle name="60% - Accent2 15" xfId="939"/>
    <cellStyle name="60% - Accent2 16" xfId="940"/>
    <cellStyle name="60% - Accent2 17" xfId="941"/>
    <cellStyle name="60% - Accent2 18" xfId="942"/>
    <cellStyle name="60% - Accent2 19" xfId="943"/>
    <cellStyle name="60% - Accent2 2" xfId="944"/>
    <cellStyle name="60% - Accent2 2 10" xfId="945"/>
    <cellStyle name="60% - Accent2 2 2" xfId="946"/>
    <cellStyle name="60% - Accent2 2 2 2" xfId="947"/>
    <cellStyle name="60% - Accent2 2 3" xfId="948"/>
    <cellStyle name="60% - Accent2 2 4" xfId="949"/>
    <cellStyle name="60% - Accent2 2 5" xfId="950"/>
    <cellStyle name="60% - Accent2 2 6" xfId="951"/>
    <cellStyle name="60% - Accent2 2 7" xfId="952"/>
    <cellStyle name="60% - Accent2 2 8" xfId="953"/>
    <cellStyle name="60% - Accent2 2 9" xfId="954"/>
    <cellStyle name="60% - Accent2 20" xfId="955"/>
    <cellStyle name="60% - Accent2 21" xfId="956"/>
    <cellStyle name="60% - Accent2 22" xfId="957"/>
    <cellStyle name="60% - Accent2 23" xfId="958"/>
    <cellStyle name="60% - Accent2 24" xfId="959"/>
    <cellStyle name="60% - Accent2 25" xfId="960"/>
    <cellStyle name="60% - Accent2 26" xfId="961"/>
    <cellStyle name="60% - Accent2 27" xfId="962"/>
    <cellStyle name="60% - Accent2 28" xfId="963"/>
    <cellStyle name="60% - Accent2 29" xfId="964"/>
    <cellStyle name="60% - Accent2 3" xfId="965"/>
    <cellStyle name="60% - Accent2 3 2" xfId="966"/>
    <cellStyle name="60% - Accent2 3 3" xfId="967"/>
    <cellStyle name="60% - Accent2 30" xfId="968"/>
    <cellStyle name="60% - Accent2 31" xfId="969"/>
    <cellStyle name="60% - Accent2 32" xfId="970"/>
    <cellStyle name="60% - Accent2 33" xfId="971"/>
    <cellStyle name="60% - Accent2 34" xfId="972"/>
    <cellStyle name="60% - Accent2 35" xfId="973"/>
    <cellStyle name="60% - Accent2 36" xfId="974"/>
    <cellStyle name="60% - Accent2 37" xfId="975"/>
    <cellStyle name="60% - Accent2 38" xfId="976"/>
    <cellStyle name="60% - Accent2 39" xfId="977"/>
    <cellStyle name="60% - Accent2 4" xfId="978"/>
    <cellStyle name="60% - Accent2 40" xfId="979"/>
    <cellStyle name="60% - Accent2 41" xfId="980"/>
    <cellStyle name="60% - Accent2 42" xfId="981"/>
    <cellStyle name="60% - Accent2 43" xfId="982"/>
    <cellStyle name="60% - Accent2 44" xfId="933"/>
    <cellStyle name="60% - Accent2 5" xfId="983"/>
    <cellStyle name="60% - Accent2 6" xfId="984"/>
    <cellStyle name="60% - Accent2 7" xfId="985"/>
    <cellStyle name="60% - Accent2 8" xfId="986"/>
    <cellStyle name="60% - Accent2 9" xfId="987"/>
    <cellStyle name="60% - Accent3 10" xfId="989"/>
    <cellStyle name="60% - Accent3 11" xfId="990"/>
    <cellStyle name="60% - Accent3 12" xfId="991"/>
    <cellStyle name="60% - Accent3 13" xfId="992"/>
    <cellStyle name="60% - Accent3 14" xfId="993"/>
    <cellStyle name="60% - Accent3 15" xfId="994"/>
    <cellStyle name="60% - Accent3 16" xfId="995"/>
    <cellStyle name="60% - Accent3 17" xfId="996"/>
    <cellStyle name="60% - Accent3 18" xfId="997"/>
    <cellStyle name="60% - Accent3 19" xfId="998"/>
    <cellStyle name="60% - Accent3 2" xfId="999"/>
    <cellStyle name="60% - Accent3 2 10" xfId="1000"/>
    <cellStyle name="60% - Accent3 2 2" xfId="1001"/>
    <cellStyle name="60% - Accent3 2 2 2" xfId="1002"/>
    <cellStyle name="60% - Accent3 2 3" xfId="1003"/>
    <cellStyle name="60% - Accent3 2 4" xfId="1004"/>
    <cellStyle name="60% - Accent3 2 5" xfId="1005"/>
    <cellStyle name="60% - Accent3 2 6" xfId="1006"/>
    <cellStyle name="60% - Accent3 2 7" xfId="1007"/>
    <cellStyle name="60% - Accent3 2 8" xfId="1008"/>
    <cellStyle name="60% - Accent3 2 9" xfId="1009"/>
    <cellStyle name="60% - Accent3 20" xfId="1010"/>
    <cellStyle name="60% - Accent3 21" xfId="1011"/>
    <cellStyle name="60% - Accent3 22" xfId="1012"/>
    <cellStyle name="60% - Accent3 23" xfId="1013"/>
    <cellStyle name="60% - Accent3 24" xfId="1014"/>
    <cellStyle name="60% - Accent3 25" xfId="1015"/>
    <cellStyle name="60% - Accent3 26" xfId="1016"/>
    <cellStyle name="60% - Accent3 27" xfId="1017"/>
    <cellStyle name="60% - Accent3 28" xfId="1018"/>
    <cellStyle name="60% - Accent3 29" xfId="1019"/>
    <cellStyle name="60% - Accent3 3" xfId="1020"/>
    <cellStyle name="60% - Accent3 3 2" xfId="1021"/>
    <cellStyle name="60% - Accent3 3 3" xfId="1022"/>
    <cellStyle name="60% - Accent3 30" xfId="1023"/>
    <cellStyle name="60% - Accent3 31" xfId="1024"/>
    <cellStyle name="60% - Accent3 32" xfId="1025"/>
    <cellStyle name="60% - Accent3 33" xfId="1026"/>
    <cellStyle name="60% - Accent3 34" xfId="1027"/>
    <cellStyle name="60% - Accent3 35" xfId="1028"/>
    <cellStyle name="60% - Accent3 36" xfId="1029"/>
    <cellStyle name="60% - Accent3 37" xfId="1030"/>
    <cellStyle name="60% - Accent3 38" xfId="1031"/>
    <cellStyle name="60% - Accent3 39" xfId="1032"/>
    <cellStyle name="60% - Accent3 4" xfId="1033"/>
    <cellStyle name="60% - Accent3 40" xfId="1034"/>
    <cellStyle name="60% - Accent3 41" xfId="1035"/>
    <cellStyle name="60% - Accent3 42" xfId="1036"/>
    <cellStyle name="60% - Accent3 43" xfId="1037"/>
    <cellStyle name="60% - Accent3 44" xfId="988"/>
    <cellStyle name="60% - Accent3 5" xfId="1038"/>
    <cellStyle name="60% - Accent3 6" xfId="1039"/>
    <cellStyle name="60% - Accent3 7" xfId="1040"/>
    <cellStyle name="60% - Accent3 8" xfId="1041"/>
    <cellStyle name="60% - Accent3 9" xfId="1042"/>
    <cellStyle name="60% - Accent4 10" xfId="1044"/>
    <cellStyle name="60% - Accent4 11" xfId="1045"/>
    <cellStyle name="60% - Accent4 12" xfId="1046"/>
    <cellStyle name="60% - Accent4 13" xfId="1047"/>
    <cellStyle name="60% - Accent4 14" xfId="1048"/>
    <cellStyle name="60% - Accent4 15" xfId="1049"/>
    <cellStyle name="60% - Accent4 16" xfId="1050"/>
    <cellStyle name="60% - Accent4 17" xfId="1051"/>
    <cellStyle name="60% - Accent4 18" xfId="1052"/>
    <cellStyle name="60% - Accent4 19" xfId="1053"/>
    <cellStyle name="60% - Accent4 2" xfId="1054"/>
    <cellStyle name="60% - Accent4 2 10" xfId="1055"/>
    <cellStyle name="60% - Accent4 2 2" xfId="1056"/>
    <cellStyle name="60% - Accent4 2 2 2" xfId="1057"/>
    <cellStyle name="60% - Accent4 2 3" xfId="1058"/>
    <cellStyle name="60% - Accent4 2 4" xfId="1059"/>
    <cellStyle name="60% - Accent4 2 5" xfId="1060"/>
    <cellStyle name="60% - Accent4 2 6" xfId="1061"/>
    <cellStyle name="60% - Accent4 2 7" xfId="1062"/>
    <cellStyle name="60% - Accent4 2 8" xfId="1063"/>
    <cellStyle name="60% - Accent4 2 9" xfId="1064"/>
    <cellStyle name="60% - Accent4 20" xfId="1065"/>
    <cellStyle name="60% - Accent4 21" xfId="1066"/>
    <cellStyle name="60% - Accent4 22" xfId="1067"/>
    <cellStyle name="60% - Accent4 23" xfId="1068"/>
    <cellStyle name="60% - Accent4 24" xfId="1069"/>
    <cellStyle name="60% - Accent4 25" xfId="1070"/>
    <cellStyle name="60% - Accent4 26" xfId="1071"/>
    <cellStyle name="60% - Accent4 27" xfId="1072"/>
    <cellStyle name="60% - Accent4 28" xfId="1073"/>
    <cellStyle name="60% - Accent4 29" xfId="1074"/>
    <cellStyle name="60% - Accent4 3" xfId="1075"/>
    <cellStyle name="60% - Accent4 3 2" xfId="1076"/>
    <cellStyle name="60% - Accent4 3 3" xfId="1077"/>
    <cellStyle name="60% - Accent4 30" xfId="1078"/>
    <cellStyle name="60% - Accent4 31" xfId="1079"/>
    <cellStyle name="60% - Accent4 32" xfId="1080"/>
    <cellStyle name="60% - Accent4 33" xfId="1081"/>
    <cellStyle name="60% - Accent4 34" xfId="1082"/>
    <cellStyle name="60% - Accent4 35" xfId="1083"/>
    <cellStyle name="60% - Accent4 36" xfId="1084"/>
    <cellStyle name="60% - Accent4 37" xfId="1085"/>
    <cellStyle name="60% - Accent4 38" xfId="1086"/>
    <cellStyle name="60% - Accent4 39" xfId="1087"/>
    <cellStyle name="60% - Accent4 4" xfId="1088"/>
    <cellStyle name="60% - Accent4 40" xfId="1089"/>
    <cellStyle name="60% - Accent4 41" xfId="1090"/>
    <cellStyle name="60% - Accent4 42" xfId="1091"/>
    <cellStyle name="60% - Accent4 43" xfId="1092"/>
    <cellStyle name="60% - Accent4 44" xfId="1043"/>
    <cellStyle name="60% - Accent4 5" xfId="1093"/>
    <cellStyle name="60% - Accent4 6" xfId="1094"/>
    <cellStyle name="60% - Accent4 7" xfId="1095"/>
    <cellStyle name="60% - Accent4 8" xfId="1096"/>
    <cellStyle name="60% - Accent4 9" xfId="1097"/>
    <cellStyle name="60% - Accent5 10" xfId="1099"/>
    <cellStyle name="60% - Accent5 11" xfId="1100"/>
    <cellStyle name="60% - Accent5 12" xfId="1101"/>
    <cellStyle name="60% - Accent5 13" xfId="1102"/>
    <cellStyle name="60% - Accent5 14" xfId="1103"/>
    <cellStyle name="60% - Accent5 15" xfId="1104"/>
    <cellStyle name="60% - Accent5 16" xfId="1105"/>
    <cellStyle name="60% - Accent5 17" xfId="1106"/>
    <cellStyle name="60% - Accent5 18" xfId="1107"/>
    <cellStyle name="60% - Accent5 19" xfId="1108"/>
    <cellStyle name="60% - Accent5 2" xfId="1109"/>
    <cellStyle name="60% - Accent5 2 10" xfId="1110"/>
    <cellStyle name="60% - Accent5 2 2" xfId="1111"/>
    <cellStyle name="60% - Accent5 2 2 2" xfId="1112"/>
    <cellStyle name="60% - Accent5 2 3" xfId="1113"/>
    <cellStyle name="60% - Accent5 2 4" xfId="1114"/>
    <cellStyle name="60% - Accent5 2 5" xfId="1115"/>
    <cellStyle name="60% - Accent5 2 6" xfId="1116"/>
    <cellStyle name="60% - Accent5 2 7" xfId="1117"/>
    <cellStyle name="60% - Accent5 2 8" xfId="1118"/>
    <cellStyle name="60% - Accent5 2 9" xfId="1119"/>
    <cellStyle name="60% - Accent5 20" xfId="1120"/>
    <cellStyle name="60% - Accent5 21" xfId="1121"/>
    <cellStyle name="60% - Accent5 22" xfId="1122"/>
    <cellStyle name="60% - Accent5 23" xfId="1123"/>
    <cellStyle name="60% - Accent5 24" xfId="1124"/>
    <cellStyle name="60% - Accent5 25" xfId="1125"/>
    <cellStyle name="60% - Accent5 26" xfId="1126"/>
    <cellStyle name="60% - Accent5 27" xfId="1127"/>
    <cellStyle name="60% - Accent5 28" xfId="1128"/>
    <cellStyle name="60% - Accent5 29" xfId="1129"/>
    <cellStyle name="60% - Accent5 3" xfId="1130"/>
    <cellStyle name="60% - Accent5 3 2" xfId="1131"/>
    <cellStyle name="60% - Accent5 3 3" xfId="1132"/>
    <cellStyle name="60% - Accent5 30" xfId="1133"/>
    <cellStyle name="60% - Accent5 31" xfId="1134"/>
    <cellStyle name="60% - Accent5 32" xfId="1135"/>
    <cellStyle name="60% - Accent5 33" xfId="1136"/>
    <cellStyle name="60% - Accent5 34" xfId="1137"/>
    <cellStyle name="60% - Accent5 35" xfId="1138"/>
    <cellStyle name="60% - Accent5 36" xfId="1139"/>
    <cellStyle name="60% - Accent5 37" xfId="1140"/>
    <cellStyle name="60% - Accent5 38" xfId="1141"/>
    <cellStyle name="60% - Accent5 39" xfId="1142"/>
    <cellStyle name="60% - Accent5 4" xfId="1143"/>
    <cellStyle name="60% - Accent5 40" xfId="1144"/>
    <cellStyle name="60% - Accent5 41" xfId="1145"/>
    <cellStyle name="60% - Accent5 42" xfId="1146"/>
    <cellStyle name="60% - Accent5 43" xfId="1147"/>
    <cellStyle name="60% - Accent5 44" xfId="1098"/>
    <cellStyle name="60% - Accent5 5" xfId="1148"/>
    <cellStyle name="60% - Accent5 6" xfId="1149"/>
    <cellStyle name="60% - Accent5 7" xfId="1150"/>
    <cellStyle name="60% - Accent5 8" xfId="1151"/>
    <cellStyle name="60% - Accent5 9" xfId="1152"/>
    <cellStyle name="60% - Accent6 10" xfId="1154"/>
    <cellStyle name="60% - Accent6 11" xfId="1155"/>
    <cellStyle name="60% - Accent6 12" xfId="1156"/>
    <cellStyle name="60% - Accent6 13" xfId="1157"/>
    <cellStyle name="60% - Accent6 14" xfId="1158"/>
    <cellStyle name="60% - Accent6 15" xfId="1159"/>
    <cellStyle name="60% - Accent6 16" xfId="1160"/>
    <cellStyle name="60% - Accent6 17" xfId="1161"/>
    <cellStyle name="60% - Accent6 18" xfId="1162"/>
    <cellStyle name="60% - Accent6 19" xfId="1163"/>
    <cellStyle name="60% - Accent6 2" xfId="1164"/>
    <cellStyle name="60% - Accent6 2 10" xfId="1165"/>
    <cellStyle name="60% - Accent6 2 2" xfId="1166"/>
    <cellStyle name="60% - Accent6 2 2 2" xfId="1167"/>
    <cellStyle name="60% - Accent6 2 3" xfId="1168"/>
    <cellStyle name="60% - Accent6 2 4" xfId="1169"/>
    <cellStyle name="60% - Accent6 2 5" xfId="1170"/>
    <cellStyle name="60% - Accent6 2 6" xfId="1171"/>
    <cellStyle name="60% - Accent6 2 7" xfId="1172"/>
    <cellStyle name="60% - Accent6 2 8" xfId="1173"/>
    <cellStyle name="60% - Accent6 2 9" xfId="1174"/>
    <cellStyle name="60% - Accent6 20" xfId="1175"/>
    <cellStyle name="60% - Accent6 21" xfId="1176"/>
    <cellStyle name="60% - Accent6 22" xfId="1177"/>
    <cellStyle name="60% - Accent6 23" xfId="1178"/>
    <cellStyle name="60% - Accent6 24" xfId="1179"/>
    <cellStyle name="60% - Accent6 25" xfId="1180"/>
    <cellStyle name="60% - Accent6 26" xfId="1181"/>
    <cellStyle name="60% - Accent6 27" xfId="1182"/>
    <cellStyle name="60% - Accent6 28" xfId="1183"/>
    <cellStyle name="60% - Accent6 29" xfId="1184"/>
    <cellStyle name="60% - Accent6 3" xfId="1185"/>
    <cellStyle name="60% - Accent6 3 2" xfId="1186"/>
    <cellStyle name="60% - Accent6 3 3" xfId="1187"/>
    <cellStyle name="60% - Accent6 30" xfId="1188"/>
    <cellStyle name="60% - Accent6 31" xfId="1189"/>
    <cellStyle name="60% - Accent6 32" xfId="1190"/>
    <cellStyle name="60% - Accent6 33" xfId="1191"/>
    <cellStyle name="60% - Accent6 34" xfId="1192"/>
    <cellStyle name="60% - Accent6 35" xfId="1193"/>
    <cellStyle name="60% - Accent6 36" xfId="1194"/>
    <cellStyle name="60% - Accent6 37" xfId="1195"/>
    <cellStyle name="60% - Accent6 38" xfId="1196"/>
    <cellStyle name="60% - Accent6 39" xfId="1197"/>
    <cellStyle name="60% - Accent6 4" xfId="1198"/>
    <cellStyle name="60% - Accent6 40" xfId="1199"/>
    <cellStyle name="60% - Accent6 41" xfId="1200"/>
    <cellStyle name="60% - Accent6 42" xfId="1201"/>
    <cellStyle name="60% - Accent6 43" xfId="1202"/>
    <cellStyle name="60% - Accent6 44" xfId="1153"/>
    <cellStyle name="60% - Accent6 5" xfId="1203"/>
    <cellStyle name="60% - Accent6 6" xfId="1204"/>
    <cellStyle name="60% - Accent6 7" xfId="1205"/>
    <cellStyle name="60% - Accent6 8" xfId="1206"/>
    <cellStyle name="60% - Accent6 9" xfId="1207"/>
    <cellStyle name="60% - Akzent1" xfId="1208"/>
    <cellStyle name="60% - Akzent2" xfId="1209"/>
    <cellStyle name="60% - Akzent3" xfId="1210"/>
    <cellStyle name="60% - Akzent4" xfId="1211"/>
    <cellStyle name="60% - Akzent5" xfId="1212"/>
    <cellStyle name="60% - Akzent6" xfId="1213"/>
    <cellStyle name="60% - Cor4 2" xfId="1214"/>
    <cellStyle name="Accent1 10" xfId="1216"/>
    <cellStyle name="Accent1 11" xfId="1217"/>
    <cellStyle name="Accent1 12" xfId="1218"/>
    <cellStyle name="Accent1 13" xfId="1219"/>
    <cellStyle name="Accent1 14" xfId="1220"/>
    <cellStyle name="Accent1 15" xfId="1221"/>
    <cellStyle name="Accent1 16" xfId="1222"/>
    <cellStyle name="Accent1 17" xfId="1223"/>
    <cellStyle name="Accent1 18" xfId="1224"/>
    <cellStyle name="Accent1 19" xfId="1225"/>
    <cellStyle name="Accent1 2" xfId="1226"/>
    <cellStyle name="Accent1 2 10" xfId="1227"/>
    <cellStyle name="Accent1 2 2" xfId="1228"/>
    <cellStyle name="Accent1 2 2 2" xfId="1229"/>
    <cellStyle name="Accent1 2 3" xfId="1230"/>
    <cellStyle name="Accent1 2 4" xfId="1231"/>
    <cellStyle name="Accent1 2 5" xfId="1232"/>
    <cellStyle name="Accent1 2 6" xfId="1233"/>
    <cellStyle name="Accent1 2 7" xfId="1234"/>
    <cellStyle name="Accent1 2 8" xfId="1235"/>
    <cellStyle name="Accent1 2 9" xfId="1236"/>
    <cellStyle name="Accent1 20" xfId="1237"/>
    <cellStyle name="Accent1 21" xfId="1238"/>
    <cellStyle name="Accent1 22" xfId="1239"/>
    <cellStyle name="Accent1 23" xfId="1240"/>
    <cellStyle name="Accent1 24" xfId="1241"/>
    <cellStyle name="Accent1 25" xfId="1242"/>
    <cellStyle name="Accent1 26" xfId="1243"/>
    <cellStyle name="Accent1 27" xfId="1244"/>
    <cellStyle name="Accent1 28" xfId="1245"/>
    <cellStyle name="Accent1 29" xfId="1246"/>
    <cellStyle name="Accent1 3" xfId="1247"/>
    <cellStyle name="Accent1 3 2" xfId="1248"/>
    <cellStyle name="Accent1 3 3" xfId="1249"/>
    <cellStyle name="Accent1 30" xfId="1250"/>
    <cellStyle name="Accent1 31" xfId="1251"/>
    <cellStyle name="Accent1 32" xfId="1252"/>
    <cellStyle name="Accent1 33" xfId="1253"/>
    <cellStyle name="Accent1 34" xfId="1254"/>
    <cellStyle name="Accent1 35" xfId="1255"/>
    <cellStyle name="Accent1 36" xfId="1256"/>
    <cellStyle name="Accent1 37" xfId="1257"/>
    <cellStyle name="Accent1 38" xfId="1258"/>
    <cellStyle name="Accent1 39" xfId="1259"/>
    <cellStyle name="Accent1 4" xfId="1260"/>
    <cellStyle name="Accent1 40" xfId="1261"/>
    <cellStyle name="Accent1 41" xfId="1262"/>
    <cellStyle name="Accent1 42" xfId="1263"/>
    <cellStyle name="Accent1 43" xfId="1264"/>
    <cellStyle name="Accent1 44" xfId="1215"/>
    <cellStyle name="Accent1 5" xfId="1265"/>
    <cellStyle name="Accent1 6" xfId="1266"/>
    <cellStyle name="Accent1 7" xfId="1267"/>
    <cellStyle name="Accent1 8" xfId="1268"/>
    <cellStyle name="Accent1 9" xfId="1269"/>
    <cellStyle name="Accent2 10" xfId="1271"/>
    <cellStyle name="Accent2 11" xfId="1272"/>
    <cellStyle name="Accent2 12" xfId="1273"/>
    <cellStyle name="Accent2 13" xfId="1274"/>
    <cellStyle name="Accent2 14" xfId="1275"/>
    <cellStyle name="Accent2 15" xfId="1276"/>
    <cellStyle name="Accent2 16" xfId="1277"/>
    <cellStyle name="Accent2 17" xfId="1278"/>
    <cellStyle name="Accent2 18" xfId="1279"/>
    <cellStyle name="Accent2 19" xfId="1280"/>
    <cellStyle name="Accent2 2" xfId="1281"/>
    <cellStyle name="Accent2 2 10" xfId="1282"/>
    <cellStyle name="Accent2 2 2" xfId="1283"/>
    <cellStyle name="Accent2 2 2 2" xfId="1284"/>
    <cellStyle name="Accent2 2 3" xfId="1285"/>
    <cellStyle name="Accent2 2 4" xfId="1286"/>
    <cellStyle name="Accent2 2 5" xfId="1287"/>
    <cellStyle name="Accent2 2 6" xfId="1288"/>
    <cellStyle name="Accent2 2 7" xfId="1289"/>
    <cellStyle name="Accent2 2 8" xfId="1290"/>
    <cellStyle name="Accent2 2 9" xfId="1291"/>
    <cellStyle name="Accent2 20" xfId="1292"/>
    <cellStyle name="Accent2 21" xfId="1293"/>
    <cellStyle name="Accent2 22" xfId="1294"/>
    <cellStyle name="Accent2 23" xfId="1295"/>
    <cellStyle name="Accent2 24" xfId="1296"/>
    <cellStyle name="Accent2 25" xfId="1297"/>
    <cellStyle name="Accent2 26" xfId="1298"/>
    <cellStyle name="Accent2 27" xfId="1299"/>
    <cellStyle name="Accent2 28" xfId="1300"/>
    <cellStyle name="Accent2 29" xfId="1301"/>
    <cellStyle name="Accent2 3" xfId="1302"/>
    <cellStyle name="Accent2 3 2" xfId="1303"/>
    <cellStyle name="Accent2 3 3" xfId="1304"/>
    <cellStyle name="Accent2 30" xfId="1305"/>
    <cellStyle name="Accent2 31" xfId="1306"/>
    <cellStyle name="Accent2 32" xfId="1307"/>
    <cellStyle name="Accent2 33" xfId="1308"/>
    <cellStyle name="Accent2 34" xfId="1309"/>
    <cellStyle name="Accent2 35" xfId="1310"/>
    <cellStyle name="Accent2 36" xfId="1311"/>
    <cellStyle name="Accent2 37" xfId="1312"/>
    <cellStyle name="Accent2 38" xfId="1313"/>
    <cellStyle name="Accent2 39" xfId="1314"/>
    <cellStyle name="Accent2 4" xfId="1315"/>
    <cellStyle name="Accent2 40" xfId="1316"/>
    <cellStyle name="Accent2 41" xfId="1317"/>
    <cellStyle name="Accent2 42" xfId="1318"/>
    <cellStyle name="Accent2 43" xfId="1319"/>
    <cellStyle name="Accent2 44" xfId="1270"/>
    <cellStyle name="Accent2 5" xfId="1320"/>
    <cellStyle name="Accent2 6" xfId="1321"/>
    <cellStyle name="Accent2 7" xfId="1322"/>
    <cellStyle name="Accent2 8" xfId="1323"/>
    <cellStyle name="Accent2 9" xfId="1324"/>
    <cellStyle name="Accent3 10" xfId="1326"/>
    <cellStyle name="Accent3 11" xfId="1327"/>
    <cellStyle name="Accent3 12" xfId="1328"/>
    <cellStyle name="Accent3 13" xfId="1329"/>
    <cellStyle name="Accent3 14" xfId="1330"/>
    <cellStyle name="Accent3 15" xfId="1331"/>
    <cellStyle name="Accent3 16" xfId="1332"/>
    <cellStyle name="Accent3 17" xfId="1333"/>
    <cellStyle name="Accent3 18" xfId="1334"/>
    <cellStyle name="Accent3 19" xfId="1335"/>
    <cellStyle name="Accent3 2" xfId="1336"/>
    <cellStyle name="Accent3 2 10" xfId="1337"/>
    <cellStyle name="Accent3 2 2" xfId="1338"/>
    <cellStyle name="Accent3 2 2 2" xfId="1339"/>
    <cellStyle name="Accent3 2 3" xfId="1340"/>
    <cellStyle name="Accent3 2 4" xfId="1341"/>
    <cellStyle name="Accent3 2 5" xfId="1342"/>
    <cellStyle name="Accent3 2 6" xfId="1343"/>
    <cellStyle name="Accent3 2 7" xfId="1344"/>
    <cellStyle name="Accent3 2 8" xfId="1345"/>
    <cellStyle name="Accent3 2 9" xfId="1346"/>
    <cellStyle name="Accent3 20" xfId="1347"/>
    <cellStyle name="Accent3 21" xfId="1348"/>
    <cellStyle name="Accent3 22" xfId="1349"/>
    <cellStyle name="Accent3 23" xfId="1350"/>
    <cellStyle name="Accent3 24" xfId="1351"/>
    <cellStyle name="Accent3 25" xfId="1352"/>
    <cellStyle name="Accent3 26" xfId="1353"/>
    <cellStyle name="Accent3 27" xfId="1354"/>
    <cellStyle name="Accent3 28" xfId="1355"/>
    <cellStyle name="Accent3 29" xfId="1356"/>
    <cellStyle name="Accent3 3" xfId="1357"/>
    <cellStyle name="Accent3 3 2" xfId="1358"/>
    <cellStyle name="Accent3 3 3" xfId="1359"/>
    <cellStyle name="Accent3 30" xfId="1360"/>
    <cellStyle name="Accent3 31" xfId="1361"/>
    <cellStyle name="Accent3 32" xfId="1362"/>
    <cellStyle name="Accent3 33" xfId="1363"/>
    <cellStyle name="Accent3 34" xfId="1364"/>
    <cellStyle name="Accent3 35" xfId="1365"/>
    <cellStyle name="Accent3 36" xfId="1366"/>
    <cellStyle name="Accent3 37" xfId="1367"/>
    <cellStyle name="Accent3 38" xfId="1368"/>
    <cellStyle name="Accent3 39" xfId="1369"/>
    <cellStyle name="Accent3 4" xfId="1370"/>
    <cellStyle name="Accent3 40" xfId="1371"/>
    <cellStyle name="Accent3 41" xfId="1372"/>
    <cellStyle name="Accent3 42" xfId="1373"/>
    <cellStyle name="Accent3 43" xfId="1374"/>
    <cellStyle name="Accent3 44" xfId="1325"/>
    <cellStyle name="Accent3 5" xfId="1375"/>
    <cellStyle name="Accent3 6" xfId="1376"/>
    <cellStyle name="Accent3 7" xfId="1377"/>
    <cellStyle name="Accent3 8" xfId="1378"/>
    <cellStyle name="Accent3 9" xfId="1379"/>
    <cellStyle name="Accent4 10" xfId="1381"/>
    <cellStyle name="Accent4 11" xfId="1382"/>
    <cellStyle name="Accent4 12" xfId="1383"/>
    <cellStyle name="Accent4 13" xfId="1384"/>
    <cellStyle name="Accent4 14" xfId="1385"/>
    <cellStyle name="Accent4 15" xfId="1386"/>
    <cellStyle name="Accent4 16" xfId="1387"/>
    <cellStyle name="Accent4 17" xfId="1388"/>
    <cellStyle name="Accent4 18" xfId="1389"/>
    <cellStyle name="Accent4 19" xfId="1390"/>
    <cellStyle name="Accent4 2" xfId="1391"/>
    <cellStyle name="Accent4 2 10" xfId="1392"/>
    <cellStyle name="Accent4 2 2" xfId="1393"/>
    <cellStyle name="Accent4 2 2 2" xfId="1394"/>
    <cellStyle name="Accent4 2 3" xfId="1395"/>
    <cellStyle name="Accent4 2 4" xfId="1396"/>
    <cellStyle name="Accent4 2 5" xfId="1397"/>
    <cellStyle name="Accent4 2 6" xfId="1398"/>
    <cellStyle name="Accent4 2 7" xfId="1399"/>
    <cellStyle name="Accent4 2 8" xfId="1400"/>
    <cellStyle name="Accent4 2 9" xfId="1401"/>
    <cellStyle name="Accent4 20" xfId="1402"/>
    <cellStyle name="Accent4 21" xfId="1403"/>
    <cellStyle name="Accent4 22" xfId="1404"/>
    <cellStyle name="Accent4 23" xfId="1405"/>
    <cellStyle name="Accent4 24" xfId="1406"/>
    <cellStyle name="Accent4 25" xfId="1407"/>
    <cellStyle name="Accent4 26" xfId="1408"/>
    <cellStyle name="Accent4 27" xfId="1409"/>
    <cellStyle name="Accent4 28" xfId="1410"/>
    <cellStyle name="Accent4 29" xfId="1411"/>
    <cellStyle name="Accent4 3" xfId="1412"/>
    <cellStyle name="Accent4 3 2" xfId="1413"/>
    <cellStyle name="Accent4 3 3" xfId="1414"/>
    <cellStyle name="Accent4 30" xfId="1415"/>
    <cellStyle name="Accent4 31" xfId="1416"/>
    <cellStyle name="Accent4 32" xfId="1417"/>
    <cellStyle name="Accent4 33" xfId="1418"/>
    <cellStyle name="Accent4 34" xfId="1419"/>
    <cellStyle name="Accent4 35" xfId="1420"/>
    <cellStyle name="Accent4 36" xfId="1421"/>
    <cellStyle name="Accent4 37" xfId="1422"/>
    <cellStyle name="Accent4 38" xfId="1423"/>
    <cellStyle name="Accent4 39" xfId="1424"/>
    <cellStyle name="Accent4 4" xfId="1425"/>
    <cellStyle name="Accent4 40" xfId="1426"/>
    <cellStyle name="Accent4 41" xfId="1427"/>
    <cellStyle name="Accent4 42" xfId="1428"/>
    <cellStyle name="Accent4 43" xfId="1429"/>
    <cellStyle name="Accent4 44" xfId="1380"/>
    <cellStyle name="Accent4 5" xfId="1430"/>
    <cellStyle name="Accent4 6" xfId="1431"/>
    <cellStyle name="Accent4 7" xfId="1432"/>
    <cellStyle name="Accent4 8" xfId="1433"/>
    <cellStyle name="Accent4 9" xfId="1434"/>
    <cellStyle name="Accent5 10" xfId="1436"/>
    <cellStyle name="Accent5 11" xfId="1437"/>
    <cellStyle name="Accent5 12" xfId="1438"/>
    <cellStyle name="Accent5 13" xfId="1439"/>
    <cellStyle name="Accent5 14" xfId="1440"/>
    <cellStyle name="Accent5 15" xfId="1441"/>
    <cellStyle name="Accent5 16" xfId="1442"/>
    <cellStyle name="Accent5 17" xfId="1443"/>
    <cellStyle name="Accent5 18" xfId="1444"/>
    <cellStyle name="Accent5 19" xfId="1445"/>
    <cellStyle name="Accent5 2" xfId="1446"/>
    <cellStyle name="Accent5 2 10" xfId="1447"/>
    <cellStyle name="Accent5 2 2" xfId="1448"/>
    <cellStyle name="Accent5 2 3" xfId="1449"/>
    <cellStyle name="Accent5 2 4" xfId="1450"/>
    <cellStyle name="Accent5 2 5" xfId="1451"/>
    <cellStyle name="Accent5 2 6" xfId="1452"/>
    <cellStyle name="Accent5 2 7" xfId="1453"/>
    <cellStyle name="Accent5 2 8" xfId="1454"/>
    <cellStyle name="Accent5 2 9" xfId="1455"/>
    <cellStyle name="Accent5 20" xfId="1456"/>
    <cellStyle name="Accent5 21" xfId="1457"/>
    <cellStyle name="Accent5 22" xfId="1458"/>
    <cellStyle name="Accent5 23" xfId="1459"/>
    <cellStyle name="Accent5 24" xfId="1460"/>
    <cellStyle name="Accent5 25" xfId="1461"/>
    <cellStyle name="Accent5 26" xfId="1462"/>
    <cellStyle name="Accent5 27" xfId="1463"/>
    <cellStyle name="Accent5 28" xfId="1464"/>
    <cellStyle name="Accent5 29" xfId="1465"/>
    <cellStyle name="Accent5 3" xfId="1466"/>
    <cellStyle name="Accent5 30" xfId="1467"/>
    <cellStyle name="Accent5 31" xfId="1468"/>
    <cellStyle name="Accent5 32" xfId="1469"/>
    <cellStyle name="Accent5 33" xfId="1470"/>
    <cellStyle name="Accent5 34" xfId="1471"/>
    <cellStyle name="Accent5 35" xfId="1472"/>
    <cellStyle name="Accent5 36" xfId="1473"/>
    <cellStyle name="Accent5 37" xfId="1474"/>
    <cellStyle name="Accent5 38" xfId="1475"/>
    <cellStyle name="Accent5 39" xfId="1476"/>
    <cellStyle name="Accent5 4" xfId="1477"/>
    <cellStyle name="Accent5 40" xfId="1478"/>
    <cellStyle name="Accent5 41" xfId="1479"/>
    <cellStyle name="Accent5 42" xfId="1480"/>
    <cellStyle name="Accent5 43" xfId="1481"/>
    <cellStyle name="Accent5 44" xfId="1435"/>
    <cellStyle name="Accent5 5" xfId="1482"/>
    <cellStyle name="Accent5 6" xfId="1483"/>
    <cellStyle name="Accent5 7" xfId="1484"/>
    <cellStyle name="Accent5 8" xfId="1485"/>
    <cellStyle name="Accent5 9" xfId="1486"/>
    <cellStyle name="Accent6 10" xfId="1488"/>
    <cellStyle name="Accent6 11" xfId="1489"/>
    <cellStyle name="Accent6 12" xfId="1490"/>
    <cellStyle name="Accent6 13" xfId="1491"/>
    <cellStyle name="Accent6 14" xfId="1492"/>
    <cellStyle name="Accent6 15" xfId="1493"/>
    <cellStyle name="Accent6 16" xfId="1494"/>
    <cellStyle name="Accent6 17" xfId="1495"/>
    <cellStyle name="Accent6 18" xfId="1496"/>
    <cellStyle name="Accent6 19" xfId="1497"/>
    <cellStyle name="Accent6 2" xfId="1498"/>
    <cellStyle name="Accent6 2 10" xfId="1499"/>
    <cellStyle name="Accent6 2 2" xfId="1500"/>
    <cellStyle name="Accent6 2 2 2" xfId="1501"/>
    <cellStyle name="Accent6 2 3" xfId="1502"/>
    <cellStyle name="Accent6 2 4" xfId="1503"/>
    <cellStyle name="Accent6 2 5" xfId="1504"/>
    <cellStyle name="Accent6 2 6" xfId="1505"/>
    <cellStyle name="Accent6 2 7" xfId="1506"/>
    <cellStyle name="Accent6 2 8" xfId="1507"/>
    <cellStyle name="Accent6 2 9" xfId="1508"/>
    <cellStyle name="Accent6 20" xfId="1509"/>
    <cellStyle name="Accent6 21" xfId="1510"/>
    <cellStyle name="Accent6 22" xfId="1511"/>
    <cellStyle name="Accent6 23" xfId="1512"/>
    <cellStyle name="Accent6 24" xfId="1513"/>
    <cellStyle name="Accent6 25" xfId="1514"/>
    <cellStyle name="Accent6 26" xfId="1515"/>
    <cellStyle name="Accent6 27" xfId="1516"/>
    <cellStyle name="Accent6 28" xfId="1517"/>
    <cellStyle name="Accent6 29" xfId="1518"/>
    <cellStyle name="Accent6 3" xfId="1519"/>
    <cellStyle name="Accent6 3 2" xfId="1520"/>
    <cellStyle name="Accent6 3 3" xfId="1521"/>
    <cellStyle name="Accent6 30" xfId="1522"/>
    <cellStyle name="Accent6 31" xfId="1523"/>
    <cellStyle name="Accent6 32" xfId="1524"/>
    <cellStyle name="Accent6 33" xfId="1525"/>
    <cellStyle name="Accent6 34" xfId="1526"/>
    <cellStyle name="Accent6 35" xfId="1527"/>
    <cellStyle name="Accent6 36" xfId="1528"/>
    <cellStyle name="Accent6 37" xfId="1529"/>
    <cellStyle name="Accent6 38" xfId="1530"/>
    <cellStyle name="Accent6 39" xfId="1531"/>
    <cellStyle name="Accent6 4" xfId="1532"/>
    <cellStyle name="Accent6 40" xfId="1533"/>
    <cellStyle name="Accent6 41" xfId="1534"/>
    <cellStyle name="Accent6 42" xfId="1535"/>
    <cellStyle name="Accent6 43" xfId="1536"/>
    <cellStyle name="Accent6 44" xfId="1487"/>
    <cellStyle name="Accent6 5" xfId="1537"/>
    <cellStyle name="Accent6 6" xfId="1538"/>
    <cellStyle name="Accent6 7" xfId="1539"/>
    <cellStyle name="Accent6 8" xfId="1540"/>
    <cellStyle name="Accent6 9" xfId="1541"/>
    <cellStyle name="AggblueBoldCels" xfId="1542"/>
    <cellStyle name="AggblueBoldCels 2" xfId="1543"/>
    <cellStyle name="AggblueCels" xfId="1544"/>
    <cellStyle name="AggblueCels 2" xfId="1545"/>
    <cellStyle name="AggblueCels_1x" xfId="1546"/>
    <cellStyle name="AggBoldCells" xfId="1547"/>
    <cellStyle name="AggBoldCells 2" xfId="1548"/>
    <cellStyle name="AggBoldCells 3" xfId="1549"/>
    <cellStyle name="AggCels" xfId="1550"/>
    <cellStyle name="AggCels 2" xfId="1551"/>
    <cellStyle name="AggCels 3" xfId="1552"/>
    <cellStyle name="AggGreen" xfId="1553"/>
    <cellStyle name="AggGreen 2" xfId="1554"/>
    <cellStyle name="AggGreen_Bbdr" xfId="1555"/>
    <cellStyle name="AggGreen12" xfId="1556"/>
    <cellStyle name="AggGreen12 2" xfId="1557"/>
    <cellStyle name="AggOrange" xfId="1558"/>
    <cellStyle name="AggOrange 2" xfId="1559"/>
    <cellStyle name="AggOrange_B_border" xfId="1560"/>
    <cellStyle name="AggOrange9" xfId="1561"/>
    <cellStyle name="AggOrange9 2" xfId="1562"/>
    <cellStyle name="AggOrange9_CRFReport-template" xfId="3"/>
    <cellStyle name="AggOrangeLB_2x" xfId="1563"/>
    <cellStyle name="AggOrangeLBorder" xfId="1564"/>
    <cellStyle name="AggOrangeLBorder 2" xfId="1565"/>
    <cellStyle name="AggOrangeRBorder" xfId="1566"/>
    <cellStyle name="AggOrangeRBorder 2" xfId="1567"/>
    <cellStyle name="Akzent1" xfId="1568"/>
    <cellStyle name="Akzent2" xfId="1569"/>
    <cellStyle name="Akzent3" xfId="1570"/>
    <cellStyle name="Akzent4" xfId="1571"/>
    <cellStyle name="Akzent5" xfId="1572"/>
    <cellStyle name="Akzent6" xfId="1573"/>
    <cellStyle name="Ausgabe" xfId="1574"/>
    <cellStyle name="Bad 10" xfId="1576"/>
    <cellStyle name="Bad 11" xfId="1577"/>
    <cellStyle name="Bad 12" xfId="1578"/>
    <cellStyle name="Bad 13" xfId="1579"/>
    <cellStyle name="Bad 14" xfId="1580"/>
    <cellStyle name="Bad 15" xfId="1581"/>
    <cellStyle name="Bad 16" xfId="1582"/>
    <cellStyle name="Bad 17" xfId="1583"/>
    <cellStyle name="Bad 18" xfId="1584"/>
    <cellStyle name="Bad 19" xfId="1585"/>
    <cellStyle name="Bad 2" xfId="1586"/>
    <cellStyle name="Bad 2 10" xfId="1587"/>
    <cellStyle name="Bad 2 2" xfId="1588"/>
    <cellStyle name="Bad 2 2 2" xfId="1589"/>
    <cellStyle name="Bad 2 3" xfId="1590"/>
    <cellStyle name="Bad 2 4" xfId="1591"/>
    <cellStyle name="Bad 2 5" xfId="1592"/>
    <cellStyle name="Bad 2 6" xfId="1593"/>
    <cellStyle name="Bad 2 7" xfId="1594"/>
    <cellStyle name="Bad 2 8" xfId="1595"/>
    <cellStyle name="Bad 2 9" xfId="1596"/>
    <cellStyle name="Bad 20" xfId="1597"/>
    <cellStyle name="Bad 21" xfId="1598"/>
    <cellStyle name="Bad 22" xfId="1599"/>
    <cellStyle name="Bad 23" xfId="1600"/>
    <cellStyle name="Bad 24" xfId="1601"/>
    <cellStyle name="Bad 25" xfId="1602"/>
    <cellStyle name="Bad 26" xfId="1603"/>
    <cellStyle name="Bad 27" xfId="1604"/>
    <cellStyle name="Bad 28" xfId="1605"/>
    <cellStyle name="Bad 29" xfId="1606"/>
    <cellStyle name="Bad 3" xfId="1607"/>
    <cellStyle name="Bad 3 2" xfId="1608"/>
    <cellStyle name="Bad 3 3" xfId="1609"/>
    <cellStyle name="Bad 30" xfId="1610"/>
    <cellStyle name="Bad 31" xfId="1611"/>
    <cellStyle name="Bad 32" xfId="1612"/>
    <cellStyle name="Bad 33" xfId="1613"/>
    <cellStyle name="Bad 34" xfId="1614"/>
    <cellStyle name="Bad 35" xfId="1615"/>
    <cellStyle name="Bad 36" xfId="1616"/>
    <cellStyle name="Bad 37" xfId="1617"/>
    <cellStyle name="Bad 38" xfId="1618"/>
    <cellStyle name="Bad 39" xfId="1619"/>
    <cellStyle name="Bad 4" xfId="1620"/>
    <cellStyle name="Bad 40" xfId="1621"/>
    <cellStyle name="Bad 41" xfId="1622"/>
    <cellStyle name="Bad 42" xfId="1623"/>
    <cellStyle name="Bad 43" xfId="1624"/>
    <cellStyle name="Bad 44" xfId="1625"/>
    <cellStyle name="Bad 45" xfId="1575"/>
    <cellStyle name="Bad 5" xfId="1626"/>
    <cellStyle name="Bad 6" xfId="1627"/>
    <cellStyle name="Bad 7" xfId="1628"/>
    <cellStyle name="Bad 8" xfId="1629"/>
    <cellStyle name="Bad 9" xfId="1630"/>
    <cellStyle name="Berechnung" xfId="1631"/>
    <cellStyle name="Bold GHG Numbers (0.00)" xfId="1632"/>
    <cellStyle name="Calculation 10" xfId="1634"/>
    <cellStyle name="Calculation 11" xfId="1635"/>
    <cellStyle name="Calculation 12" xfId="1636"/>
    <cellStyle name="Calculation 13" xfId="1637"/>
    <cellStyle name="Calculation 14" xfId="1638"/>
    <cellStyle name="Calculation 15" xfId="1639"/>
    <cellStyle name="Calculation 16" xfId="1640"/>
    <cellStyle name="Calculation 17" xfId="1641"/>
    <cellStyle name="Calculation 18" xfId="1642"/>
    <cellStyle name="Calculation 19" xfId="1643"/>
    <cellStyle name="Calculation 2" xfId="1644"/>
    <cellStyle name="Calculation 2 10" xfId="1645"/>
    <cellStyle name="Calculation 2 2" xfId="1646"/>
    <cellStyle name="Calculation 2 2 2" xfId="1647"/>
    <cellStyle name="Calculation 2 3" xfId="1648"/>
    <cellStyle name="Calculation 2 4" xfId="1649"/>
    <cellStyle name="Calculation 2 5" xfId="1650"/>
    <cellStyle name="Calculation 2 6" xfId="1651"/>
    <cellStyle name="Calculation 2 7" xfId="1652"/>
    <cellStyle name="Calculation 2 8" xfId="1653"/>
    <cellStyle name="Calculation 2 9" xfId="1654"/>
    <cellStyle name="Calculation 20" xfId="1655"/>
    <cellStyle name="Calculation 21" xfId="1656"/>
    <cellStyle name="Calculation 22" xfId="1657"/>
    <cellStyle name="Calculation 23" xfId="1658"/>
    <cellStyle name="Calculation 24" xfId="1659"/>
    <cellStyle name="Calculation 25" xfId="1660"/>
    <cellStyle name="Calculation 26" xfId="1661"/>
    <cellStyle name="Calculation 27" xfId="1662"/>
    <cellStyle name="Calculation 28" xfId="1663"/>
    <cellStyle name="Calculation 29" xfId="1664"/>
    <cellStyle name="Calculation 3" xfId="1665"/>
    <cellStyle name="Calculation 3 2" xfId="1666"/>
    <cellStyle name="Calculation 3 3" xfId="1667"/>
    <cellStyle name="Calculation 30" xfId="1668"/>
    <cellStyle name="Calculation 31" xfId="1669"/>
    <cellStyle name="Calculation 32" xfId="1670"/>
    <cellStyle name="Calculation 33" xfId="1671"/>
    <cellStyle name="Calculation 34" xfId="1672"/>
    <cellStyle name="Calculation 35" xfId="1673"/>
    <cellStyle name="Calculation 36" xfId="1674"/>
    <cellStyle name="Calculation 37" xfId="1675"/>
    <cellStyle name="Calculation 38" xfId="1676"/>
    <cellStyle name="Calculation 39" xfId="1677"/>
    <cellStyle name="Calculation 4" xfId="1678"/>
    <cellStyle name="Calculation 40" xfId="1679"/>
    <cellStyle name="Calculation 41" xfId="1680"/>
    <cellStyle name="Calculation 42" xfId="1681"/>
    <cellStyle name="Calculation 43" xfId="1682"/>
    <cellStyle name="Calculation 44" xfId="1633"/>
    <cellStyle name="Calculation 5" xfId="1683"/>
    <cellStyle name="Calculation 6" xfId="1684"/>
    <cellStyle name="Calculation 7" xfId="1685"/>
    <cellStyle name="Calculation 8" xfId="1686"/>
    <cellStyle name="Calculation 9" xfId="1687"/>
    <cellStyle name="Check Cell 10" xfId="1689"/>
    <cellStyle name="Check Cell 11" xfId="1690"/>
    <cellStyle name="Check Cell 12" xfId="1691"/>
    <cellStyle name="Check Cell 13" xfId="1692"/>
    <cellStyle name="Check Cell 14" xfId="1693"/>
    <cellStyle name="Check Cell 15" xfId="1694"/>
    <cellStyle name="Check Cell 16" xfId="1695"/>
    <cellStyle name="Check Cell 17" xfId="1696"/>
    <cellStyle name="Check Cell 18" xfId="1697"/>
    <cellStyle name="Check Cell 19" xfId="1698"/>
    <cellStyle name="Check Cell 2" xfId="1699"/>
    <cellStyle name="Check Cell 2 10" xfId="1700"/>
    <cellStyle name="Check Cell 2 2" xfId="1701"/>
    <cellStyle name="Check Cell 2 3" xfId="1702"/>
    <cellStyle name="Check Cell 2 4" xfId="1703"/>
    <cellStyle name="Check Cell 2 5" xfId="1704"/>
    <cellStyle name="Check Cell 2 6" xfId="1705"/>
    <cellStyle name="Check Cell 2 7" xfId="1706"/>
    <cellStyle name="Check Cell 2 8" xfId="1707"/>
    <cellStyle name="Check Cell 2 9" xfId="1708"/>
    <cellStyle name="Check Cell 20" xfId="1709"/>
    <cellStyle name="Check Cell 21" xfId="1710"/>
    <cellStyle name="Check Cell 22" xfId="1711"/>
    <cellStyle name="Check Cell 23" xfId="1712"/>
    <cellStyle name="Check Cell 24" xfId="1713"/>
    <cellStyle name="Check Cell 25" xfId="1714"/>
    <cellStyle name="Check Cell 26" xfId="1715"/>
    <cellStyle name="Check Cell 27" xfId="1716"/>
    <cellStyle name="Check Cell 28" xfId="1717"/>
    <cellStyle name="Check Cell 29" xfId="1718"/>
    <cellStyle name="Check Cell 3" xfId="1719"/>
    <cellStyle name="Check Cell 30" xfId="1720"/>
    <cellStyle name="Check Cell 31" xfId="1721"/>
    <cellStyle name="Check Cell 32" xfId="1722"/>
    <cellStyle name="Check Cell 33" xfId="1723"/>
    <cellStyle name="Check Cell 34" xfId="1724"/>
    <cellStyle name="Check Cell 35" xfId="1725"/>
    <cellStyle name="Check Cell 36" xfId="1726"/>
    <cellStyle name="Check Cell 37" xfId="1727"/>
    <cellStyle name="Check Cell 38" xfId="1728"/>
    <cellStyle name="Check Cell 39" xfId="1729"/>
    <cellStyle name="Check Cell 4" xfId="1730"/>
    <cellStyle name="Check Cell 40" xfId="1731"/>
    <cellStyle name="Check Cell 41" xfId="1732"/>
    <cellStyle name="Check Cell 42" xfId="1733"/>
    <cellStyle name="Check Cell 43" xfId="1734"/>
    <cellStyle name="Check Cell 44" xfId="1688"/>
    <cellStyle name="Check Cell 5" xfId="1735"/>
    <cellStyle name="Check Cell 6" xfId="1736"/>
    <cellStyle name="Check Cell 7" xfId="1737"/>
    <cellStyle name="Check Cell 8" xfId="1738"/>
    <cellStyle name="Check Cell 9" xfId="1739"/>
    <cellStyle name="coin" xfId="1740"/>
    <cellStyle name="Comma [0] 2 10" xfId="1741"/>
    <cellStyle name="Comma [0] 2 2" xfId="1742"/>
    <cellStyle name="Comma [0] 2 3" xfId="1743"/>
    <cellStyle name="Comma [0] 2 4" xfId="1744"/>
    <cellStyle name="Comma [0] 2 5" xfId="1745"/>
    <cellStyle name="Comma [0] 2 6" xfId="1746"/>
    <cellStyle name="Comma [0] 2 7" xfId="1747"/>
    <cellStyle name="Comma [0] 2 8" xfId="1748"/>
    <cellStyle name="Comma [0] 2 9" xfId="1749"/>
    <cellStyle name="Comma 10 2" xfId="1750"/>
    <cellStyle name="Comma 10 2 10" xfId="1751"/>
    <cellStyle name="Comma 10 2 11" xfId="1752"/>
    <cellStyle name="Comma 10 2 12" xfId="1753"/>
    <cellStyle name="Comma 10 2 13" xfId="1754"/>
    <cellStyle name="Comma 10 2 14" xfId="1755"/>
    <cellStyle name="Comma 10 2 15" xfId="1756"/>
    <cellStyle name="Comma 10 2 16" xfId="1757"/>
    <cellStyle name="Comma 10 2 17" xfId="1758"/>
    <cellStyle name="Comma 10 2 2" xfId="1759"/>
    <cellStyle name="Comma 10 2 3" xfId="1760"/>
    <cellStyle name="Comma 10 2 4" xfId="1761"/>
    <cellStyle name="Comma 10 2 5" xfId="1762"/>
    <cellStyle name="Comma 10 2 6" xfId="1763"/>
    <cellStyle name="Comma 10 2 7" xfId="1764"/>
    <cellStyle name="Comma 10 2 8" xfId="1765"/>
    <cellStyle name="Comma 10 2 9" xfId="1766"/>
    <cellStyle name="Comma 10 3" xfId="1767"/>
    <cellStyle name="Comma 10 3 10" xfId="1768"/>
    <cellStyle name="Comma 10 3 11" xfId="1769"/>
    <cellStyle name="Comma 10 3 12" xfId="1770"/>
    <cellStyle name="Comma 10 3 13" xfId="1771"/>
    <cellStyle name="Comma 10 3 14" xfId="1772"/>
    <cellStyle name="Comma 10 3 15" xfId="1773"/>
    <cellStyle name="Comma 10 3 16" xfId="1774"/>
    <cellStyle name="Comma 10 3 17" xfId="1775"/>
    <cellStyle name="Comma 10 3 2" xfId="1776"/>
    <cellStyle name="Comma 10 3 3" xfId="1777"/>
    <cellStyle name="Comma 10 3 4" xfId="1778"/>
    <cellStyle name="Comma 10 3 5" xfId="1779"/>
    <cellStyle name="Comma 10 3 6" xfId="1780"/>
    <cellStyle name="Comma 10 3 7" xfId="1781"/>
    <cellStyle name="Comma 10 3 8" xfId="1782"/>
    <cellStyle name="Comma 10 3 9" xfId="1783"/>
    <cellStyle name="Comma 10 4" xfId="1784"/>
    <cellStyle name="Comma 10 4 10" xfId="1785"/>
    <cellStyle name="Comma 10 4 11" xfId="1786"/>
    <cellStyle name="Comma 10 4 12" xfId="1787"/>
    <cellStyle name="Comma 10 4 13" xfId="1788"/>
    <cellStyle name="Comma 10 4 14" xfId="1789"/>
    <cellStyle name="Comma 10 4 15" xfId="1790"/>
    <cellStyle name="Comma 10 4 16" xfId="1791"/>
    <cellStyle name="Comma 10 4 17" xfId="1792"/>
    <cellStyle name="Comma 10 4 2" xfId="1793"/>
    <cellStyle name="Comma 10 4 3" xfId="1794"/>
    <cellStyle name="Comma 10 4 4" xfId="1795"/>
    <cellStyle name="Comma 10 4 5" xfId="1796"/>
    <cellStyle name="Comma 10 4 6" xfId="1797"/>
    <cellStyle name="Comma 10 4 7" xfId="1798"/>
    <cellStyle name="Comma 10 4 8" xfId="1799"/>
    <cellStyle name="Comma 10 4 9" xfId="1800"/>
    <cellStyle name="Comma 10 5" xfId="1801"/>
    <cellStyle name="Comma 10 5 10" xfId="1802"/>
    <cellStyle name="Comma 10 5 11" xfId="1803"/>
    <cellStyle name="Comma 10 5 12" xfId="1804"/>
    <cellStyle name="Comma 10 5 13" xfId="1805"/>
    <cellStyle name="Comma 10 5 14" xfId="1806"/>
    <cellStyle name="Comma 10 5 15" xfId="1807"/>
    <cellStyle name="Comma 10 5 16" xfId="1808"/>
    <cellStyle name="Comma 10 5 17" xfId="1809"/>
    <cellStyle name="Comma 10 5 2" xfId="1810"/>
    <cellStyle name="Comma 10 5 3" xfId="1811"/>
    <cellStyle name="Comma 10 5 4" xfId="1812"/>
    <cellStyle name="Comma 10 5 5" xfId="1813"/>
    <cellStyle name="Comma 10 5 6" xfId="1814"/>
    <cellStyle name="Comma 10 5 7" xfId="1815"/>
    <cellStyle name="Comma 10 5 8" xfId="1816"/>
    <cellStyle name="Comma 10 5 9" xfId="1817"/>
    <cellStyle name="Comma 10 6" xfId="1818"/>
    <cellStyle name="Comma 10 6 10" xfId="1819"/>
    <cellStyle name="Comma 10 6 11" xfId="1820"/>
    <cellStyle name="Comma 10 6 12" xfId="1821"/>
    <cellStyle name="Comma 10 6 13" xfId="1822"/>
    <cellStyle name="Comma 10 6 14" xfId="1823"/>
    <cellStyle name="Comma 10 6 15" xfId="1824"/>
    <cellStyle name="Comma 10 6 16" xfId="1825"/>
    <cellStyle name="Comma 10 6 17" xfId="1826"/>
    <cellStyle name="Comma 10 6 2" xfId="1827"/>
    <cellStyle name="Comma 10 6 3" xfId="1828"/>
    <cellStyle name="Comma 10 6 4" xfId="1829"/>
    <cellStyle name="Comma 10 6 5" xfId="1830"/>
    <cellStyle name="Comma 10 6 6" xfId="1831"/>
    <cellStyle name="Comma 10 6 7" xfId="1832"/>
    <cellStyle name="Comma 10 6 8" xfId="1833"/>
    <cellStyle name="Comma 10 6 9" xfId="1834"/>
    <cellStyle name="Comma 10 7" xfId="1835"/>
    <cellStyle name="Comma 10 7 10" xfId="1836"/>
    <cellStyle name="Comma 10 7 11" xfId="1837"/>
    <cellStyle name="Comma 10 7 12" xfId="1838"/>
    <cellStyle name="Comma 10 7 13" xfId="1839"/>
    <cellStyle name="Comma 10 7 14" xfId="1840"/>
    <cellStyle name="Comma 10 7 15" xfId="1841"/>
    <cellStyle name="Comma 10 7 16" xfId="1842"/>
    <cellStyle name="Comma 10 7 17" xfId="1843"/>
    <cellStyle name="Comma 10 7 2" xfId="1844"/>
    <cellStyle name="Comma 10 7 3" xfId="1845"/>
    <cellStyle name="Comma 10 7 4" xfId="1846"/>
    <cellStyle name="Comma 10 7 5" xfId="1847"/>
    <cellStyle name="Comma 10 7 6" xfId="1848"/>
    <cellStyle name="Comma 10 7 7" xfId="1849"/>
    <cellStyle name="Comma 10 7 8" xfId="1850"/>
    <cellStyle name="Comma 10 7 9" xfId="1851"/>
    <cellStyle name="Comma 10 8" xfId="1852"/>
    <cellStyle name="Comma 10 8 10" xfId="1853"/>
    <cellStyle name="Comma 10 8 11" xfId="1854"/>
    <cellStyle name="Comma 10 8 12" xfId="1855"/>
    <cellStyle name="Comma 10 8 13" xfId="1856"/>
    <cellStyle name="Comma 10 8 14" xfId="1857"/>
    <cellStyle name="Comma 10 8 15" xfId="1858"/>
    <cellStyle name="Comma 10 8 16" xfId="1859"/>
    <cellStyle name="Comma 10 8 17" xfId="1860"/>
    <cellStyle name="Comma 10 8 2" xfId="1861"/>
    <cellStyle name="Comma 10 8 3" xfId="1862"/>
    <cellStyle name="Comma 10 8 4" xfId="1863"/>
    <cellStyle name="Comma 10 8 5" xfId="1864"/>
    <cellStyle name="Comma 10 8 6" xfId="1865"/>
    <cellStyle name="Comma 10 8 7" xfId="1866"/>
    <cellStyle name="Comma 10 8 8" xfId="1867"/>
    <cellStyle name="Comma 10 8 9" xfId="1868"/>
    <cellStyle name="Comma 14" xfId="1869"/>
    <cellStyle name="Comma 2" xfId="47"/>
    <cellStyle name="Comma 2 10" xfId="1871"/>
    <cellStyle name="Comma 2 10 2" xfId="1872"/>
    <cellStyle name="Comma 2 10 3" xfId="1873"/>
    <cellStyle name="Comma 2 10 4" xfId="1874"/>
    <cellStyle name="Comma 2 11" xfId="1875"/>
    <cellStyle name="Comma 2 11 2" xfId="1876"/>
    <cellStyle name="Comma 2 11 3" xfId="1877"/>
    <cellStyle name="Comma 2 11 4" xfId="1878"/>
    <cellStyle name="Comma 2 12" xfId="1879"/>
    <cellStyle name="Comma 2 12 2" xfId="1880"/>
    <cellStyle name="Comma 2 12 2 2" xfId="1881"/>
    <cellStyle name="Comma 2 12 3" xfId="1882"/>
    <cellStyle name="Comma 2 12 4" xfId="1883"/>
    <cellStyle name="Comma 2 12 5" xfId="1884"/>
    <cellStyle name="Comma 2 13" xfId="1885"/>
    <cellStyle name="Comma 2 13 2" xfId="1886"/>
    <cellStyle name="Comma 2 13 2 2" xfId="1887"/>
    <cellStyle name="Comma 2 13 3" xfId="1888"/>
    <cellStyle name="Comma 2 13 4" xfId="1889"/>
    <cellStyle name="Comma 2 14" xfId="1890"/>
    <cellStyle name="Comma 2 14 2" xfId="1891"/>
    <cellStyle name="Comma 2 14 2 2" xfId="1892"/>
    <cellStyle name="Comma 2 14 3" xfId="1893"/>
    <cellStyle name="Comma 2 14 4" xfId="1894"/>
    <cellStyle name="Comma 2 15" xfId="1895"/>
    <cellStyle name="Comma 2 15 2" xfId="1896"/>
    <cellStyle name="Comma 2 15 3" xfId="1897"/>
    <cellStyle name="Comma 2 16" xfId="1898"/>
    <cellStyle name="Comma 2 17" xfId="1870"/>
    <cellStyle name="Comma 2 2" xfId="1899"/>
    <cellStyle name="Comma 2 2 10" xfId="1900"/>
    <cellStyle name="Comma 2 2 2" xfId="1901"/>
    <cellStyle name="Comma 2 2 2 2" xfId="1902"/>
    <cellStyle name="Comma 2 2 2 2 2" xfId="1903"/>
    <cellStyle name="Comma 2 2 2 3" xfId="1904"/>
    <cellStyle name="Comma 2 2 2 3 2" xfId="1905"/>
    <cellStyle name="Comma 2 2 2 4" xfId="1906"/>
    <cellStyle name="Comma 2 2 2 4 2" xfId="1907"/>
    <cellStyle name="Comma 2 2 2 4 2 2" xfId="1908"/>
    <cellStyle name="Comma 2 2 2 4 3" xfId="1909"/>
    <cellStyle name="Comma 2 2 2 4 3 2" xfId="1910"/>
    <cellStyle name="Comma 2 2 2 5" xfId="1911"/>
    <cellStyle name="Comma 2 2 2 5 2" xfId="1912"/>
    <cellStyle name="Comma 2 2 2 6" xfId="1913"/>
    <cellStyle name="Comma 2 2 2 7" xfId="1914"/>
    <cellStyle name="Comma 2 2 3" xfId="1915"/>
    <cellStyle name="Comma 2 2 3 2" xfId="1916"/>
    <cellStyle name="Comma 2 2 3 2 2" xfId="1917"/>
    <cellStyle name="Comma 2 2 3 3" xfId="1918"/>
    <cellStyle name="Comma 2 2 3 3 2" xfId="1919"/>
    <cellStyle name="Comma 2 2 3 4" xfId="1920"/>
    <cellStyle name="Comma 2 2 3 4 2" xfId="1921"/>
    <cellStyle name="Comma 2 2 3 5" xfId="1922"/>
    <cellStyle name="Comma 2 2 3 6" xfId="1923"/>
    <cellStyle name="Comma 2 2 3 7" xfId="1924"/>
    <cellStyle name="Comma 2 2 4" xfId="1925"/>
    <cellStyle name="Comma 2 2 4 2" xfId="1926"/>
    <cellStyle name="Comma 2 2 4 2 2" xfId="1927"/>
    <cellStyle name="Comma 2 2 4 3" xfId="1928"/>
    <cellStyle name="Comma 2 2 4 4" xfId="1929"/>
    <cellStyle name="Comma 2 2 4 5" xfId="1930"/>
    <cellStyle name="Comma 2 2 5" xfId="1931"/>
    <cellStyle name="Comma 2 2 5 2" xfId="1932"/>
    <cellStyle name="Comma 2 2 5 3" xfId="1933"/>
    <cellStyle name="Comma 2 2 5 4" xfId="1934"/>
    <cellStyle name="Comma 2 2 6" xfId="1935"/>
    <cellStyle name="Comma 2 2 6 2" xfId="1936"/>
    <cellStyle name="Comma 2 2 6 2 2" xfId="1937"/>
    <cellStyle name="Comma 2 2 6 3" xfId="1938"/>
    <cellStyle name="Comma 2 2 6 3 2" xfId="1939"/>
    <cellStyle name="Comma 2 2 7" xfId="1940"/>
    <cellStyle name="Comma 2 2 7 2" xfId="1941"/>
    <cellStyle name="Comma 2 2 8" xfId="1942"/>
    <cellStyle name="Comma 2 2 9" xfId="1943"/>
    <cellStyle name="Comma 2 3" xfId="1944"/>
    <cellStyle name="Comma 2 3 2" xfId="1945"/>
    <cellStyle name="Comma 2 3 2 2" xfId="1946"/>
    <cellStyle name="Comma 2 3 2 2 2" xfId="1947"/>
    <cellStyle name="Comma 2 3 2 3" xfId="1948"/>
    <cellStyle name="Comma 2 3 2 3 2" xfId="1949"/>
    <cellStyle name="Comma 2 3 2 4" xfId="1950"/>
    <cellStyle name="Comma 2 3 2 4 2" xfId="1951"/>
    <cellStyle name="Comma 2 3 2 4 2 2" xfId="1952"/>
    <cellStyle name="Comma 2 3 2 4 3" xfId="1953"/>
    <cellStyle name="Comma 2 3 2 4 3 2" xfId="1954"/>
    <cellStyle name="Comma 2 3 2 5" xfId="1955"/>
    <cellStyle name="Comma 2 3 2 5 2" xfId="1956"/>
    <cellStyle name="Comma 2 3 2 6" xfId="1957"/>
    <cellStyle name="Comma 2 3 2 7" xfId="1958"/>
    <cellStyle name="Comma 2 3 3" xfId="1959"/>
    <cellStyle name="Comma 2 3 3 2" xfId="1960"/>
    <cellStyle name="Comma 2 3 3 2 2" xfId="1961"/>
    <cellStyle name="Comma 2 3 3 3" xfId="1962"/>
    <cellStyle name="Comma 2 3 3 3 2" xfId="1963"/>
    <cellStyle name="Comma 2 3 3 4" xfId="1964"/>
    <cellStyle name="Comma 2 3 3 4 2" xfId="1965"/>
    <cellStyle name="Comma 2 3 3 5" xfId="1966"/>
    <cellStyle name="Comma 2 3 4" xfId="1967"/>
    <cellStyle name="Comma 2 3 4 2" xfId="1968"/>
    <cellStyle name="Comma 2 3 4 2 2" xfId="1969"/>
    <cellStyle name="Comma 2 3 4 3" xfId="1970"/>
    <cellStyle name="Comma 2 3 5" xfId="1971"/>
    <cellStyle name="Comma 2 3 5 2" xfId="1972"/>
    <cellStyle name="Comma 2 3 6" xfId="1973"/>
    <cellStyle name="Comma 2 3 6 2" xfId="1974"/>
    <cellStyle name="Comma 2 3 7" xfId="1975"/>
    <cellStyle name="Comma 2 3 8" xfId="1976"/>
    <cellStyle name="Comma 2 3 9" xfId="1977"/>
    <cellStyle name="Comma 2 4" xfId="1978"/>
    <cellStyle name="Comma 2 4 2" xfId="1979"/>
    <cellStyle name="Comma 2 4 2 2" xfId="1980"/>
    <cellStyle name="Comma 2 4 2 3" xfId="1981"/>
    <cellStyle name="Comma 2 4 2 4" xfId="1982"/>
    <cellStyle name="Comma 2 4 3" xfId="1983"/>
    <cellStyle name="Comma 2 4 3 2" xfId="1984"/>
    <cellStyle name="Comma 2 4 4" xfId="1985"/>
    <cellStyle name="Comma 2 4 4 2" xfId="1986"/>
    <cellStyle name="Comma 2 4 4 2 2" xfId="1987"/>
    <cellStyle name="Comma 2 4 4 3" xfId="1988"/>
    <cellStyle name="Comma 2 4 4 3 2" xfId="1989"/>
    <cellStyle name="Comma 2 4 5" xfId="1990"/>
    <cellStyle name="Comma 2 4 5 2" xfId="1991"/>
    <cellStyle name="Comma 2 4 6" xfId="1992"/>
    <cellStyle name="Comma 2 4 7" xfId="1993"/>
    <cellStyle name="Comma 2 4 8" xfId="1994"/>
    <cellStyle name="Comma 2 5" xfId="1995"/>
    <cellStyle name="Comma 2 5 2" xfId="1996"/>
    <cellStyle name="Comma 2 5 2 2" xfId="1997"/>
    <cellStyle name="Comma 2 5 3" xfId="1998"/>
    <cellStyle name="Comma 2 5 3 2" xfId="1999"/>
    <cellStyle name="Comma 2 5 4" xfId="2000"/>
    <cellStyle name="Comma 2 5 4 2" xfId="2001"/>
    <cellStyle name="Comma 2 5 5" xfId="2002"/>
    <cellStyle name="Comma 2 5 6" xfId="2003"/>
    <cellStyle name="Comma 2 5 7" xfId="2004"/>
    <cellStyle name="Comma 2 6" xfId="2005"/>
    <cellStyle name="Comma 2 6 2" xfId="2006"/>
    <cellStyle name="Comma 2 6 2 2" xfId="2007"/>
    <cellStyle name="Comma 2 6 3" xfId="2008"/>
    <cellStyle name="Comma 2 6 4" xfId="2009"/>
    <cellStyle name="Comma 2 6 5" xfId="2010"/>
    <cellStyle name="Comma 2 7" xfId="2011"/>
    <cellStyle name="Comma 2 7 2" xfId="2012"/>
    <cellStyle name="Comma 2 7 2 2" xfId="2013"/>
    <cellStyle name="Comma 2 7 3" xfId="2014"/>
    <cellStyle name="Comma 2 7 4" xfId="2015"/>
    <cellStyle name="Comma 2 7 5" xfId="2016"/>
    <cellStyle name="Comma 2 8" xfId="2017"/>
    <cellStyle name="Comma 2 8 2" xfId="2018"/>
    <cellStyle name="Comma 2 8 2 2" xfId="2019"/>
    <cellStyle name="Comma 2 8 3" xfId="2020"/>
    <cellStyle name="Comma 2 8 3 2" xfId="2021"/>
    <cellStyle name="Comma 2 8 4" xfId="2022"/>
    <cellStyle name="Comma 2 8 5" xfId="2023"/>
    <cellStyle name="Comma 2 9" xfId="2024"/>
    <cellStyle name="Comma 2 9 2" xfId="2025"/>
    <cellStyle name="Comma 2 9 3" xfId="2026"/>
    <cellStyle name="Comma 2 9 4" xfId="2027"/>
    <cellStyle name="Comma 2_PrimaryEnergyPrices_TIMES" xfId="2028"/>
    <cellStyle name="Comma 3" xfId="2029"/>
    <cellStyle name="Comma 3 10" xfId="2030"/>
    <cellStyle name="Comma 3 2" xfId="2031"/>
    <cellStyle name="Comma 3 2 2" xfId="2032"/>
    <cellStyle name="Comma 3 2 3" xfId="2033"/>
    <cellStyle name="Comma 3 3" xfId="2034"/>
    <cellStyle name="Comma 3 3 2" xfId="2035"/>
    <cellStyle name="Comma 3 3 2 2" xfId="2036"/>
    <cellStyle name="Comma 3 3 2 3" xfId="2037"/>
    <cellStyle name="Comma 3 3 3" xfId="2038"/>
    <cellStyle name="Comma 3 3 4" xfId="2039"/>
    <cellStyle name="Comma 3 3 5" xfId="2040"/>
    <cellStyle name="Comma 3 4" xfId="2041"/>
    <cellStyle name="Comma 3 4 2" xfId="2042"/>
    <cellStyle name="Comma 3 4 2 2" xfId="2043"/>
    <cellStyle name="Comma 3 4 3" xfId="2044"/>
    <cellStyle name="Comma 3 4 4" xfId="2045"/>
    <cellStyle name="Comma 3 5" xfId="2046"/>
    <cellStyle name="Comma 3 5 2" xfId="2047"/>
    <cellStyle name="Comma 3 5 2 2" xfId="2048"/>
    <cellStyle name="Comma 3 5 3" xfId="2049"/>
    <cellStyle name="Comma 3 5 4" xfId="2050"/>
    <cellStyle name="Comma 3 6" xfId="2051"/>
    <cellStyle name="Comma 3 7" xfId="2052"/>
    <cellStyle name="Comma 3 8" xfId="2053"/>
    <cellStyle name="Comma 3 9" xfId="2054"/>
    <cellStyle name="Comma 4" xfId="2055"/>
    <cellStyle name="Comma 4 2" xfId="2056"/>
    <cellStyle name="Comma 4 3" xfId="2057"/>
    <cellStyle name="Comma 4 4" xfId="2058"/>
    <cellStyle name="Comma 4 5" xfId="2059"/>
    <cellStyle name="Comma 4 6" xfId="2060"/>
    <cellStyle name="Comma 4 7" xfId="2061"/>
    <cellStyle name="Comma 4 8" xfId="2062"/>
    <cellStyle name="Comma 5" xfId="2063"/>
    <cellStyle name="Comma 5 2" xfId="2064"/>
    <cellStyle name="Comma 5 2 2" xfId="2065"/>
    <cellStyle name="Comma 5 3" xfId="2066"/>
    <cellStyle name="Comma 5 3 2" xfId="2067"/>
    <cellStyle name="Comma 5 3 2 2" xfId="2068"/>
    <cellStyle name="Comma 5 3 3" xfId="2069"/>
    <cellStyle name="Comma 5 4" xfId="2070"/>
    <cellStyle name="Comma 5 5" xfId="2071"/>
    <cellStyle name="Comma 5 6" xfId="2072"/>
    <cellStyle name="Comma 5 7" xfId="2073"/>
    <cellStyle name="Comma 5 8" xfId="2074"/>
    <cellStyle name="Comma 6" xfId="2075"/>
    <cellStyle name="Comma 6 2" xfId="2076"/>
    <cellStyle name="Comma 6 3" xfId="2077"/>
    <cellStyle name="Comma 6 4" xfId="2078"/>
    <cellStyle name="Comma 6 5" xfId="2079"/>
    <cellStyle name="Comma 6 6" xfId="2080"/>
    <cellStyle name="Comma 6 7" xfId="2081"/>
    <cellStyle name="Comma 6 8" xfId="2082"/>
    <cellStyle name="Comma 7" xfId="2083"/>
    <cellStyle name="Comma 7 10" xfId="2084"/>
    <cellStyle name="Comma 7 11" xfId="2085"/>
    <cellStyle name="Comma 7 12" xfId="2086"/>
    <cellStyle name="Comma 7 13" xfId="2087"/>
    <cellStyle name="Comma 7 14" xfId="2088"/>
    <cellStyle name="Comma 7 15" xfId="2089"/>
    <cellStyle name="Comma 7 16" xfId="2090"/>
    <cellStyle name="Comma 7 17" xfId="2091"/>
    <cellStyle name="Comma 7 18" xfId="2092"/>
    <cellStyle name="Comma 7 19" xfId="2093"/>
    <cellStyle name="Comma 7 2" xfId="2094"/>
    <cellStyle name="Comma 7 20" xfId="2095"/>
    <cellStyle name="Comma 7 21" xfId="2096"/>
    <cellStyle name="Comma 7 3" xfId="2097"/>
    <cellStyle name="Comma 7 3 10" xfId="2098"/>
    <cellStyle name="Comma 7 3 11" xfId="2099"/>
    <cellStyle name="Comma 7 3 12" xfId="2100"/>
    <cellStyle name="Comma 7 3 13" xfId="2101"/>
    <cellStyle name="Comma 7 3 14" xfId="2102"/>
    <cellStyle name="Comma 7 3 15" xfId="2103"/>
    <cellStyle name="Comma 7 3 2" xfId="2104"/>
    <cellStyle name="Comma 7 3 3" xfId="2105"/>
    <cellStyle name="Comma 7 3 4" xfId="2106"/>
    <cellStyle name="Comma 7 3 5" xfId="2107"/>
    <cellStyle name="Comma 7 3 6" xfId="2108"/>
    <cellStyle name="Comma 7 3 7" xfId="2109"/>
    <cellStyle name="Comma 7 3 8" xfId="2110"/>
    <cellStyle name="Comma 7 3 9" xfId="2111"/>
    <cellStyle name="Comma 7 4" xfId="2112"/>
    <cellStyle name="Comma 7 5" xfId="2113"/>
    <cellStyle name="Comma 7 6" xfId="2114"/>
    <cellStyle name="Comma 7 7" xfId="2115"/>
    <cellStyle name="Comma 7 8" xfId="2116"/>
    <cellStyle name="Comma 7 9" xfId="2117"/>
    <cellStyle name="Comma 8" xfId="2118"/>
    <cellStyle name="Comma 8 2" xfId="2119"/>
    <cellStyle name="Comma 8 2 2" xfId="2120"/>
    <cellStyle name="Comma 8 2 2 2" xfId="2121"/>
    <cellStyle name="Comma 8 2 3" xfId="2122"/>
    <cellStyle name="Comma 8 3" xfId="2123"/>
    <cellStyle name="Comma 8 4" xfId="2124"/>
    <cellStyle name="Comma 8 5" xfId="2125"/>
    <cellStyle name="Comma 8 6" xfId="2126"/>
    <cellStyle name="Comma 8 7" xfId="2127"/>
    <cellStyle name="Comma 8 8" xfId="2128"/>
    <cellStyle name="Comma 9 2" xfId="2129"/>
    <cellStyle name="Comma 9 3" xfId="2130"/>
    <cellStyle name="Comma 9 4" xfId="2131"/>
    <cellStyle name="Comma 9 5" xfId="2132"/>
    <cellStyle name="Comma 9 6" xfId="2133"/>
    <cellStyle name="Comma 9 7" xfId="2134"/>
    <cellStyle name="Comma 9 8" xfId="2135"/>
    <cellStyle name="Comma 9 9" xfId="2136"/>
    <cellStyle name="Constants" xfId="2137"/>
    <cellStyle name="Currency 2 2" xfId="2138"/>
    <cellStyle name="CustomCellsOrange" xfId="2139"/>
    <cellStyle name="CustomizationCells" xfId="4"/>
    <cellStyle name="CustomizationGreenCells" xfId="2140"/>
    <cellStyle name="DocBox_EmptyRow" xfId="2141"/>
    <cellStyle name="donn_normal" xfId="2142"/>
    <cellStyle name="Eingabe" xfId="2143"/>
    <cellStyle name="Empty_B_border" xfId="2144"/>
    <cellStyle name="ent_col_ser" xfId="2145"/>
    <cellStyle name="entete_source" xfId="2146"/>
    <cellStyle name="Ergebnis" xfId="2147"/>
    <cellStyle name="Erklärender Text" xfId="2148"/>
    <cellStyle name="Estilo 1" xfId="2149"/>
    <cellStyle name="Euro" xfId="5"/>
    <cellStyle name="Euro 10" xfId="2151"/>
    <cellStyle name="Euro 10 2" xfId="2152"/>
    <cellStyle name="Euro 11" xfId="2153"/>
    <cellStyle name="Euro 11 2" xfId="2154"/>
    <cellStyle name="Euro 12" xfId="2155"/>
    <cellStyle name="Euro 13" xfId="2156"/>
    <cellStyle name="Euro 14" xfId="2157"/>
    <cellStyle name="Euro 15" xfId="2158"/>
    <cellStyle name="Euro 16" xfId="2159"/>
    <cellStyle name="Euro 17" xfId="2160"/>
    <cellStyle name="Euro 18" xfId="2161"/>
    <cellStyle name="Euro 19" xfId="2162"/>
    <cellStyle name="Euro 2" xfId="2163"/>
    <cellStyle name="Euro 2 2" xfId="2164"/>
    <cellStyle name="Euro 2 2 2" xfId="2165"/>
    <cellStyle name="Euro 2 2 3" xfId="2166"/>
    <cellStyle name="Euro 2 2 4" xfId="2167"/>
    <cellStyle name="Euro 2 3" xfId="2168"/>
    <cellStyle name="Euro 2 4" xfId="2169"/>
    <cellStyle name="Euro 2 5" xfId="2170"/>
    <cellStyle name="Euro 2 5 2" xfId="2171"/>
    <cellStyle name="Euro 2 6" xfId="2172"/>
    <cellStyle name="Euro 2 6 2" xfId="2173"/>
    <cellStyle name="Euro 2 7" xfId="2174"/>
    <cellStyle name="Euro 20" xfId="2175"/>
    <cellStyle name="Euro 21" xfId="2176"/>
    <cellStyle name="Euro 22" xfId="2177"/>
    <cellStyle name="Euro 23" xfId="2178"/>
    <cellStyle name="Euro 24" xfId="2179"/>
    <cellStyle name="Euro 25" xfId="2180"/>
    <cellStyle name="Euro 26" xfId="2181"/>
    <cellStyle name="Euro 27" xfId="2182"/>
    <cellStyle name="Euro 28" xfId="2183"/>
    <cellStyle name="Euro 29" xfId="2184"/>
    <cellStyle name="Euro 3" xfId="2185"/>
    <cellStyle name="Euro 3 2" xfId="2186"/>
    <cellStyle name="Euro 3 2 2" xfId="2187"/>
    <cellStyle name="Euro 3 3" xfId="2188"/>
    <cellStyle name="Euro 3 3 2" xfId="2189"/>
    <cellStyle name="Euro 3 3 3" xfId="2190"/>
    <cellStyle name="Euro 3 3 4" xfId="2191"/>
    <cellStyle name="Euro 3 4" xfId="2192"/>
    <cellStyle name="Euro 3 5" xfId="2193"/>
    <cellStyle name="Euro 3 6" xfId="2194"/>
    <cellStyle name="Euro 3 7" xfId="2195"/>
    <cellStyle name="Euro 3_PrimaryEnergyPrices_TIMES" xfId="2196"/>
    <cellStyle name="Euro 30" xfId="2197"/>
    <cellStyle name="Euro 31" xfId="2198"/>
    <cellStyle name="Euro 32" xfId="2199"/>
    <cellStyle name="Euro 33" xfId="2200"/>
    <cellStyle name="Euro 34" xfId="2201"/>
    <cellStyle name="Euro 35" xfId="2202"/>
    <cellStyle name="Euro 36" xfId="2203"/>
    <cellStyle name="Euro 37" xfId="2204"/>
    <cellStyle name="Euro 38" xfId="2205"/>
    <cellStyle name="Euro 39" xfId="2206"/>
    <cellStyle name="Euro 4" xfId="2207"/>
    <cellStyle name="Euro 4 2" xfId="2208"/>
    <cellStyle name="Euro 4 2 2" xfId="2209"/>
    <cellStyle name="Euro 4 3" xfId="2210"/>
    <cellStyle name="Euro 4 3 2" xfId="2211"/>
    <cellStyle name="Euro 4 3 3" xfId="2212"/>
    <cellStyle name="Euro 4 3 4" xfId="2213"/>
    <cellStyle name="Euro 4 4" xfId="2214"/>
    <cellStyle name="Euro 4 5" xfId="2215"/>
    <cellStyle name="Euro 4 6" xfId="2216"/>
    <cellStyle name="Euro 40" xfId="2217"/>
    <cellStyle name="Euro 41" xfId="2218"/>
    <cellStyle name="Euro 42" xfId="2219"/>
    <cellStyle name="Euro 43" xfId="2220"/>
    <cellStyle name="Euro 44" xfId="2221"/>
    <cellStyle name="Euro 45" xfId="2222"/>
    <cellStyle name="Euro 46" xfId="2223"/>
    <cellStyle name="Euro 47" xfId="2224"/>
    <cellStyle name="Euro 48" xfId="2225"/>
    <cellStyle name="Euro 48 2" xfId="2226"/>
    <cellStyle name="Euro 49" xfId="2227"/>
    <cellStyle name="Euro 49 2" xfId="2228"/>
    <cellStyle name="Euro 5" xfId="2229"/>
    <cellStyle name="Euro 5 2" xfId="2230"/>
    <cellStyle name="Euro 5 3" xfId="2231"/>
    <cellStyle name="Euro 5 4" xfId="2232"/>
    <cellStyle name="Euro 50" xfId="2233"/>
    <cellStyle name="Euro 50 2" xfId="2234"/>
    <cellStyle name="Euro 51" xfId="2235"/>
    <cellStyle name="Euro 51 2" xfId="2236"/>
    <cellStyle name="Euro 52" xfId="2237"/>
    <cellStyle name="Euro 52 2" xfId="2238"/>
    <cellStyle name="Euro 53" xfId="2239"/>
    <cellStyle name="Euro 53 2" xfId="2240"/>
    <cellStyle name="Euro 54" xfId="2241"/>
    <cellStyle name="Euro 54 2" xfId="2242"/>
    <cellStyle name="Euro 55" xfId="2243"/>
    <cellStyle name="Euro 55 2" xfId="2244"/>
    <cellStyle name="Euro 56" xfId="2245"/>
    <cellStyle name="Euro 56 2" xfId="2246"/>
    <cellStyle name="Euro 57" xfId="2247"/>
    <cellStyle name="Euro 58" xfId="2248"/>
    <cellStyle name="Euro 58 2" xfId="2249"/>
    <cellStyle name="Euro 59" xfId="2250"/>
    <cellStyle name="Euro 59 2" xfId="2251"/>
    <cellStyle name="Euro 6" xfId="2252"/>
    <cellStyle name="Euro 6 2" xfId="2253"/>
    <cellStyle name="Euro 6 3" xfId="2254"/>
    <cellStyle name="Euro 60" xfId="2255"/>
    <cellStyle name="Euro 61" xfId="2256"/>
    <cellStyle name="Euro 62" xfId="2150"/>
    <cellStyle name="Euro 7" xfId="2257"/>
    <cellStyle name="Euro 7 2" xfId="2258"/>
    <cellStyle name="Euro 7 3" xfId="2259"/>
    <cellStyle name="Euro 8" xfId="2260"/>
    <cellStyle name="Euro 8 2" xfId="2261"/>
    <cellStyle name="Euro 9" xfId="2262"/>
    <cellStyle name="Euro 9 2" xfId="2263"/>
    <cellStyle name="Euro_Potentials in TIMES" xfId="2264"/>
    <cellStyle name="Excel Built-in Hyperlink" xfId="2265"/>
    <cellStyle name="Explanatory Text 10" xfId="2267"/>
    <cellStyle name="Explanatory Text 11" xfId="2268"/>
    <cellStyle name="Explanatory Text 12" xfId="2269"/>
    <cellStyle name="Explanatory Text 13" xfId="2270"/>
    <cellStyle name="Explanatory Text 14" xfId="2271"/>
    <cellStyle name="Explanatory Text 15" xfId="2272"/>
    <cellStyle name="Explanatory Text 16" xfId="2273"/>
    <cellStyle name="Explanatory Text 17" xfId="2274"/>
    <cellStyle name="Explanatory Text 18" xfId="2275"/>
    <cellStyle name="Explanatory Text 19" xfId="2276"/>
    <cellStyle name="Explanatory Text 2" xfId="2277"/>
    <cellStyle name="Explanatory Text 2 10" xfId="2278"/>
    <cellStyle name="Explanatory Text 2 2" xfId="2279"/>
    <cellStyle name="Explanatory Text 2 3" xfId="2280"/>
    <cellStyle name="Explanatory Text 2 4" xfId="2281"/>
    <cellStyle name="Explanatory Text 2 5" xfId="2282"/>
    <cellStyle name="Explanatory Text 2 6" xfId="2283"/>
    <cellStyle name="Explanatory Text 2 7" xfId="2284"/>
    <cellStyle name="Explanatory Text 2 8" xfId="2285"/>
    <cellStyle name="Explanatory Text 2 9" xfId="2286"/>
    <cellStyle name="Explanatory Text 20" xfId="2287"/>
    <cellStyle name="Explanatory Text 21" xfId="2288"/>
    <cellStyle name="Explanatory Text 22" xfId="2289"/>
    <cellStyle name="Explanatory Text 23" xfId="2290"/>
    <cellStyle name="Explanatory Text 24" xfId="2291"/>
    <cellStyle name="Explanatory Text 25" xfId="2292"/>
    <cellStyle name="Explanatory Text 26" xfId="2293"/>
    <cellStyle name="Explanatory Text 27" xfId="2294"/>
    <cellStyle name="Explanatory Text 28" xfId="2295"/>
    <cellStyle name="Explanatory Text 29" xfId="2296"/>
    <cellStyle name="Explanatory Text 3" xfId="2297"/>
    <cellStyle name="Explanatory Text 30" xfId="2298"/>
    <cellStyle name="Explanatory Text 31" xfId="2299"/>
    <cellStyle name="Explanatory Text 32" xfId="2300"/>
    <cellStyle name="Explanatory Text 33" xfId="2301"/>
    <cellStyle name="Explanatory Text 34" xfId="2302"/>
    <cellStyle name="Explanatory Text 35" xfId="2303"/>
    <cellStyle name="Explanatory Text 36" xfId="2304"/>
    <cellStyle name="Explanatory Text 37" xfId="2305"/>
    <cellStyle name="Explanatory Text 38" xfId="2306"/>
    <cellStyle name="Explanatory Text 39" xfId="2307"/>
    <cellStyle name="Explanatory Text 4" xfId="2308"/>
    <cellStyle name="Explanatory Text 40" xfId="2309"/>
    <cellStyle name="Explanatory Text 41" xfId="2310"/>
    <cellStyle name="Explanatory Text 42" xfId="2311"/>
    <cellStyle name="Explanatory Text 43" xfId="2312"/>
    <cellStyle name="Explanatory Text 44" xfId="2266"/>
    <cellStyle name="Explanatory Text 5" xfId="2313"/>
    <cellStyle name="Explanatory Text 6" xfId="2314"/>
    <cellStyle name="Explanatory Text 7" xfId="2315"/>
    <cellStyle name="Explanatory Text 8" xfId="2316"/>
    <cellStyle name="Explanatory Text 9" xfId="2317"/>
    <cellStyle name="Float" xfId="2318"/>
    <cellStyle name="Float 2" xfId="2319"/>
    <cellStyle name="Good 10" xfId="2321"/>
    <cellStyle name="Good 11" xfId="2322"/>
    <cellStyle name="Good 12" xfId="2323"/>
    <cellStyle name="Good 13" xfId="2324"/>
    <cellStyle name="Good 14" xfId="2325"/>
    <cellStyle name="Good 15" xfId="2326"/>
    <cellStyle name="Good 16" xfId="2327"/>
    <cellStyle name="Good 17" xfId="2328"/>
    <cellStyle name="Good 18" xfId="2329"/>
    <cellStyle name="Good 19" xfId="2330"/>
    <cellStyle name="Good 2" xfId="2331"/>
    <cellStyle name="Good 2 10" xfId="2332"/>
    <cellStyle name="Good 2 2" xfId="2333"/>
    <cellStyle name="Good 2 2 2" xfId="2334"/>
    <cellStyle name="Good 2 3" xfId="2335"/>
    <cellStyle name="Good 2 4" xfId="2336"/>
    <cellStyle name="Good 2 5" xfId="2337"/>
    <cellStyle name="Good 2 6" xfId="2338"/>
    <cellStyle name="Good 2 7" xfId="2339"/>
    <cellStyle name="Good 2 8" xfId="2340"/>
    <cellStyle name="Good 2 9" xfId="2341"/>
    <cellStyle name="Good 20" xfId="2342"/>
    <cellStyle name="Good 21" xfId="2343"/>
    <cellStyle name="Good 22" xfId="2344"/>
    <cellStyle name="Good 23" xfId="2345"/>
    <cellStyle name="Good 24" xfId="2346"/>
    <cellStyle name="Good 25" xfId="2347"/>
    <cellStyle name="Good 26" xfId="2348"/>
    <cellStyle name="Good 27" xfId="2349"/>
    <cellStyle name="Good 28" xfId="2350"/>
    <cellStyle name="Good 29" xfId="2351"/>
    <cellStyle name="Good 3" xfId="2352"/>
    <cellStyle name="Good 3 2" xfId="2353"/>
    <cellStyle name="Good 3 3" xfId="2354"/>
    <cellStyle name="Good 30" xfId="2355"/>
    <cellStyle name="Good 31" xfId="2356"/>
    <cellStyle name="Good 32" xfId="2357"/>
    <cellStyle name="Good 33" xfId="2358"/>
    <cellStyle name="Good 34" xfId="2359"/>
    <cellStyle name="Good 35" xfId="2360"/>
    <cellStyle name="Good 36" xfId="2361"/>
    <cellStyle name="Good 37" xfId="2362"/>
    <cellStyle name="Good 38" xfId="2363"/>
    <cellStyle name="Good 39" xfId="2364"/>
    <cellStyle name="Good 4" xfId="2365"/>
    <cellStyle name="Good 40" xfId="2366"/>
    <cellStyle name="Good 41" xfId="2367"/>
    <cellStyle name="Good 42" xfId="2368"/>
    <cellStyle name="Good 43" xfId="2320"/>
    <cellStyle name="Good 5" xfId="2369"/>
    <cellStyle name="Good 6" xfId="2370"/>
    <cellStyle name="Good 7" xfId="2371"/>
    <cellStyle name="Good 8" xfId="2372"/>
    <cellStyle name="Good 9" xfId="2373"/>
    <cellStyle name="Gut" xfId="2374"/>
    <cellStyle name="Heading" xfId="2375"/>
    <cellStyle name="Heading 1 10" xfId="2377"/>
    <cellStyle name="Heading 1 11" xfId="2378"/>
    <cellStyle name="Heading 1 12" xfId="2379"/>
    <cellStyle name="Heading 1 13" xfId="2380"/>
    <cellStyle name="Heading 1 14" xfId="2381"/>
    <cellStyle name="Heading 1 15" xfId="2382"/>
    <cellStyle name="Heading 1 16" xfId="2383"/>
    <cellStyle name="Heading 1 17" xfId="2384"/>
    <cellStyle name="Heading 1 18" xfId="2385"/>
    <cellStyle name="Heading 1 19" xfId="2386"/>
    <cellStyle name="Heading 1 2" xfId="2387"/>
    <cellStyle name="Heading 1 2 10" xfId="2388"/>
    <cellStyle name="Heading 1 2 2" xfId="2389"/>
    <cellStyle name="Heading 1 2 2 2" xfId="2390"/>
    <cellStyle name="Heading 1 2 3" xfId="2391"/>
    <cellStyle name="Heading 1 2 4" xfId="2392"/>
    <cellStyle name="Heading 1 2 5" xfId="2393"/>
    <cellStyle name="Heading 1 2 6" xfId="2394"/>
    <cellStyle name="Heading 1 2 7" xfId="2395"/>
    <cellStyle name="Heading 1 2 8" xfId="2396"/>
    <cellStyle name="Heading 1 2 9" xfId="2397"/>
    <cellStyle name="Heading 1 20" xfId="2398"/>
    <cellStyle name="Heading 1 21" xfId="2399"/>
    <cellStyle name="Heading 1 22" xfId="2400"/>
    <cellStyle name="Heading 1 23" xfId="2401"/>
    <cellStyle name="Heading 1 24" xfId="2402"/>
    <cellStyle name="Heading 1 25" xfId="2403"/>
    <cellStyle name="Heading 1 26" xfId="2404"/>
    <cellStyle name="Heading 1 27" xfId="2405"/>
    <cellStyle name="Heading 1 28" xfId="2406"/>
    <cellStyle name="Heading 1 29" xfId="2407"/>
    <cellStyle name="Heading 1 3" xfId="2408"/>
    <cellStyle name="Heading 1 3 2" xfId="2409"/>
    <cellStyle name="Heading 1 3 3" xfId="2410"/>
    <cellStyle name="Heading 1 30" xfId="2411"/>
    <cellStyle name="Heading 1 31" xfId="2412"/>
    <cellStyle name="Heading 1 32" xfId="2413"/>
    <cellStyle name="Heading 1 33" xfId="2414"/>
    <cellStyle name="Heading 1 34" xfId="2415"/>
    <cellStyle name="Heading 1 35" xfId="2416"/>
    <cellStyle name="Heading 1 36" xfId="2417"/>
    <cellStyle name="Heading 1 37" xfId="2418"/>
    <cellStyle name="Heading 1 38" xfId="2419"/>
    <cellStyle name="Heading 1 39" xfId="2420"/>
    <cellStyle name="Heading 1 4" xfId="2421"/>
    <cellStyle name="Heading 1 40" xfId="2422"/>
    <cellStyle name="Heading 1 41" xfId="2423"/>
    <cellStyle name="Heading 1 42" xfId="2376"/>
    <cellStyle name="Heading 1 5" xfId="2424"/>
    <cellStyle name="Heading 1 6" xfId="2425"/>
    <cellStyle name="Heading 1 7" xfId="2426"/>
    <cellStyle name="Heading 1 8" xfId="2427"/>
    <cellStyle name="Heading 1 9" xfId="2428"/>
    <cellStyle name="Heading 2 10" xfId="2430"/>
    <cellStyle name="Heading 2 11" xfId="2431"/>
    <cellStyle name="Heading 2 12" xfId="2432"/>
    <cellStyle name="Heading 2 13" xfId="2433"/>
    <cellStyle name="Heading 2 14" xfId="2434"/>
    <cellStyle name="Heading 2 15" xfId="2435"/>
    <cellStyle name="Heading 2 16" xfId="2436"/>
    <cellStyle name="Heading 2 17" xfId="2437"/>
    <cellStyle name="Heading 2 18" xfId="2438"/>
    <cellStyle name="Heading 2 19" xfId="2439"/>
    <cellStyle name="Heading 2 2" xfId="2440"/>
    <cellStyle name="Heading 2 2 10" xfId="2441"/>
    <cellStyle name="Heading 2 2 2" xfId="2442"/>
    <cellStyle name="Heading 2 2 2 2" xfId="2443"/>
    <cellStyle name="Heading 2 2 3" xfId="2444"/>
    <cellStyle name="Heading 2 2 4" xfId="2445"/>
    <cellStyle name="Heading 2 2 5" xfId="2446"/>
    <cellStyle name="Heading 2 2 6" xfId="2447"/>
    <cellStyle name="Heading 2 2 7" xfId="2448"/>
    <cellStyle name="Heading 2 2 8" xfId="2449"/>
    <cellStyle name="Heading 2 2 9" xfId="2450"/>
    <cellStyle name="Heading 2 20" xfId="2451"/>
    <cellStyle name="Heading 2 21" xfId="2452"/>
    <cellStyle name="Heading 2 22" xfId="2453"/>
    <cellStyle name="Heading 2 23" xfId="2454"/>
    <cellStyle name="Heading 2 24" xfId="2455"/>
    <cellStyle name="Heading 2 25" xfId="2456"/>
    <cellStyle name="Heading 2 26" xfId="2457"/>
    <cellStyle name="Heading 2 27" xfId="2458"/>
    <cellStyle name="Heading 2 28" xfId="2459"/>
    <cellStyle name="Heading 2 29" xfId="2460"/>
    <cellStyle name="Heading 2 3" xfId="2461"/>
    <cellStyle name="Heading 2 3 2" xfId="2462"/>
    <cellStyle name="Heading 2 3 3" xfId="2463"/>
    <cellStyle name="Heading 2 30" xfId="2464"/>
    <cellStyle name="Heading 2 31" xfId="2465"/>
    <cellStyle name="Heading 2 32" xfId="2466"/>
    <cellStyle name="Heading 2 33" xfId="2467"/>
    <cellStyle name="Heading 2 34" xfId="2468"/>
    <cellStyle name="Heading 2 35" xfId="2469"/>
    <cellStyle name="Heading 2 36" xfId="2470"/>
    <cellStyle name="Heading 2 37" xfId="2471"/>
    <cellStyle name="Heading 2 38" xfId="2472"/>
    <cellStyle name="Heading 2 39" xfId="2473"/>
    <cellStyle name="Heading 2 4" xfId="2474"/>
    <cellStyle name="Heading 2 40" xfId="2475"/>
    <cellStyle name="Heading 2 41" xfId="2476"/>
    <cellStyle name="Heading 2 42" xfId="2429"/>
    <cellStyle name="Heading 2 5" xfId="2477"/>
    <cellStyle name="Heading 2 6" xfId="2478"/>
    <cellStyle name="Heading 2 7" xfId="2479"/>
    <cellStyle name="Heading 2 8" xfId="2480"/>
    <cellStyle name="Heading 2 9" xfId="2481"/>
    <cellStyle name="Heading 3 10" xfId="2483"/>
    <cellStyle name="Heading 3 11" xfId="2484"/>
    <cellStyle name="Heading 3 12" xfId="2485"/>
    <cellStyle name="Heading 3 13" xfId="2486"/>
    <cellStyle name="Heading 3 14" xfId="2487"/>
    <cellStyle name="Heading 3 15" xfId="2488"/>
    <cellStyle name="Heading 3 16" xfId="2489"/>
    <cellStyle name="Heading 3 17" xfId="2490"/>
    <cellStyle name="Heading 3 18" xfId="2491"/>
    <cellStyle name="Heading 3 19" xfId="2492"/>
    <cellStyle name="Heading 3 2" xfId="2493"/>
    <cellStyle name="Heading 3 2 10" xfId="2494"/>
    <cellStyle name="Heading 3 2 2" xfId="2495"/>
    <cellStyle name="Heading 3 2 2 2" xfId="2496"/>
    <cellStyle name="Heading 3 2 3" xfId="2497"/>
    <cellStyle name="Heading 3 2 4" xfId="2498"/>
    <cellStyle name="Heading 3 2 5" xfId="2499"/>
    <cellStyle name="Heading 3 2 6" xfId="2500"/>
    <cellStyle name="Heading 3 2 7" xfId="2501"/>
    <cellStyle name="Heading 3 2 8" xfId="2502"/>
    <cellStyle name="Heading 3 2 9" xfId="2503"/>
    <cellStyle name="Heading 3 20" xfId="2504"/>
    <cellStyle name="Heading 3 21" xfId="2505"/>
    <cellStyle name="Heading 3 22" xfId="2506"/>
    <cellStyle name="Heading 3 23" xfId="2507"/>
    <cellStyle name="Heading 3 24" xfId="2508"/>
    <cellStyle name="Heading 3 25" xfId="2509"/>
    <cellStyle name="Heading 3 26" xfId="2510"/>
    <cellStyle name="Heading 3 27" xfId="2511"/>
    <cellStyle name="Heading 3 28" xfId="2512"/>
    <cellStyle name="Heading 3 29" xfId="2513"/>
    <cellStyle name="Heading 3 3" xfId="2514"/>
    <cellStyle name="Heading 3 3 2" xfId="2515"/>
    <cellStyle name="Heading 3 3 3" xfId="2516"/>
    <cellStyle name="Heading 3 30" xfId="2517"/>
    <cellStyle name="Heading 3 31" xfId="2518"/>
    <cellStyle name="Heading 3 32" xfId="2519"/>
    <cellStyle name="Heading 3 33" xfId="2520"/>
    <cellStyle name="Heading 3 34" xfId="2521"/>
    <cellStyle name="Heading 3 35" xfId="2522"/>
    <cellStyle name="Heading 3 36" xfId="2523"/>
    <cellStyle name="Heading 3 37" xfId="2524"/>
    <cellStyle name="Heading 3 38" xfId="2525"/>
    <cellStyle name="Heading 3 39" xfId="2526"/>
    <cellStyle name="Heading 3 4" xfId="2527"/>
    <cellStyle name="Heading 3 40" xfId="2528"/>
    <cellStyle name="Heading 3 41" xfId="2529"/>
    <cellStyle name="Heading 3 42" xfId="2482"/>
    <cellStyle name="Heading 3 5" xfId="2530"/>
    <cellStyle name="Heading 3 6" xfId="2531"/>
    <cellStyle name="Heading 3 7" xfId="2532"/>
    <cellStyle name="Heading 3 8" xfId="2533"/>
    <cellStyle name="Heading 3 9" xfId="2534"/>
    <cellStyle name="Heading 4 10" xfId="2536"/>
    <cellStyle name="Heading 4 11" xfId="2537"/>
    <cellStyle name="Heading 4 12" xfId="2538"/>
    <cellStyle name="Heading 4 13" xfId="2539"/>
    <cellStyle name="Heading 4 14" xfId="2540"/>
    <cellStyle name="Heading 4 15" xfId="2541"/>
    <cellStyle name="Heading 4 16" xfId="2542"/>
    <cellStyle name="Heading 4 17" xfId="2543"/>
    <cellStyle name="Heading 4 18" xfId="2544"/>
    <cellStyle name="Heading 4 19" xfId="2545"/>
    <cellStyle name="Heading 4 2" xfId="2546"/>
    <cellStyle name="Heading 4 2 10" xfId="2547"/>
    <cellStyle name="Heading 4 2 2" xfId="2548"/>
    <cellStyle name="Heading 4 2 2 2" xfId="2549"/>
    <cellStyle name="Heading 4 2 3" xfId="2550"/>
    <cellStyle name="Heading 4 2 4" xfId="2551"/>
    <cellStyle name="Heading 4 2 5" xfId="2552"/>
    <cellStyle name="Heading 4 2 6" xfId="2553"/>
    <cellStyle name="Heading 4 2 7" xfId="2554"/>
    <cellStyle name="Heading 4 2 8" xfId="2555"/>
    <cellStyle name="Heading 4 2 9" xfId="2556"/>
    <cellStyle name="Heading 4 20" xfId="2557"/>
    <cellStyle name="Heading 4 21" xfId="2558"/>
    <cellStyle name="Heading 4 22" xfId="2559"/>
    <cellStyle name="Heading 4 23" xfId="2560"/>
    <cellStyle name="Heading 4 24" xfId="2561"/>
    <cellStyle name="Heading 4 25" xfId="2562"/>
    <cellStyle name="Heading 4 26" xfId="2563"/>
    <cellStyle name="Heading 4 27" xfId="2564"/>
    <cellStyle name="Heading 4 28" xfId="2565"/>
    <cellStyle name="Heading 4 29" xfId="2566"/>
    <cellStyle name="Heading 4 3" xfId="2567"/>
    <cellStyle name="Heading 4 3 2" xfId="2568"/>
    <cellStyle name="Heading 4 3 3" xfId="2569"/>
    <cellStyle name="Heading 4 30" xfId="2570"/>
    <cellStyle name="Heading 4 31" xfId="2571"/>
    <cellStyle name="Heading 4 32" xfId="2572"/>
    <cellStyle name="Heading 4 33" xfId="2573"/>
    <cellStyle name="Heading 4 34" xfId="2574"/>
    <cellStyle name="Heading 4 35" xfId="2575"/>
    <cellStyle name="Heading 4 36" xfId="2576"/>
    <cellStyle name="Heading 4 37" xfId="2577"/>
    <cellStyle name="Heading 4 38" xfId="2578"/>
    <cellStyle name="Heading 4 39" xfId="2579"/>
    <cellStyle name="Heading 4 4" xfId="2580"/>
    <cellStyle name="Heading 4 40" xfId="2581"/>
    <cellStyle name="Heading 4 41" xfId="2582"/>
    <cellStyle name="Heading 4 42" xfId="2535"/>
    <cellStyle name="Heading 4 5" xfId="2583"/>
    <cellStyle name="Heading 4 6" xfId="2584"/>
    <cellStyle name="Heading 4 7" xfId="2585"/>
    <cellStyle name="Heading 4 8" xfId="2586"/>
    <cellStyle name="Heading 4 9" xfId="2587"/>
    <cellStyle name="Heading1" xfId="2588"/>
    <cellStyle name="Headline" xfId="2589"/>
    <cellStyle name="Hyperlink 2" xfId="6"/>
    <cellStyle name="Hyperlink 2 2" xfId="2590"/>
    <cellStyle name="Input 10 2" xfId="2592"/>
    <cellStyle name="Input 11 2" xfId="2593"/>
    <cellStyle name="Input 12 2" xfId="2594"/>
    <cellStyle name="Input 13 2" xfId="2595"/>
    <cellStyle name="Input 14 2" xfId="2596"/>
    <cellStyle name="Input 15 2" xfId="2597"/>
    <cellStyle name="Input 16 2" xfId="2598"/>
    <cellStyle name="Input 17 2" xfId="2599"/>
    <cellStyle name="Input 18 2" xfId="2600"/>
    <cellStyle name="Input 19 2" xfId="2601"/>
    <cellStyle name="Input 2" xfId="2602"/>
    <cellStyle name="Input 2 10" xfId="2603"/>
    <cellStyle name="Input 2 2" xfId="2604"/>
    <cellStyle name="Input 2 2 2" xfId="2605"/>
    <cellStyle name="Input 2 2 3" xfId="2606"/>
    <cellStyle name="Input 2 3" xfId="2607"/>
    <cellStyle name="Input 2 4" xfId="2608"/>
    <cellStyle name="Input 2 5" xfId="2609"/>
    <cellStyle name="Input 2 6" xfId="2610"/>
    <cellStyle name="Input 2 7" xfId="2611"/>
    <cellStyle name="Input 2 8" xfId="2612"/>
    <cellStyle name="Input 2 9" xfId="2613"/>
    <cellStyle name="Input 2_PrimaryEnergyPrices_TIMES" xfId="2614"/>
    <cellStyle name="Input 20 2" xfId="2615"/>
    <cellStyle name="Input 21 2" xfId="2616"/>
    <cellStyle name="Input 22 2" xfId="2617"/>
    <cellStyle name="Input 23 2" xfId="2618"/>
    <cellStyle name="Input 24 2" xfId="2619"/>
    <cellStyle name="Input 25 2" xfId="2620"/>
    <cellStyle name="Input 26 2" xfId="2621"/>
    <cellStyle name="Input 27 2" xfId="2622"/>
    <cellStyle name="Input 28 2" xfId="2623"/>
    <cellStyle name="Input 29 2" xfId="2624"/>
    <cellStyle name="Input 3" xfId="2625"/>
    <cellStyle name="Input 3 2" xfId="2626"/>
    <cellStyle name="Input 3 3" xfId="2627"/>
    <cellStyle name="Input 3 4" xfId="2628"/>
    <cellStyle name="Input 30 2" xfId="2629"/>
    <cellStyle name="Input 31 2" xfId="2630"/>
    <cellStyle name="Input 32 2" xfId="2631"/>
    <cellStyle name="Input 33 2" xfId="2632"/>
    <cellStyle name="Input 34" xfId="2633"/>
    <cellStyle name="Input 34 2" xfId="2634"/>
    <cellStyle name="Input 34_ELC_final" xfId="2635"/>
    <cellStyle name="Input 35" xfId="2636"/>
    <cellStyle name="Input 36" xfId="2637"/>
    <cellStyle name="Input 37" xfId="2638"/>
    <cellStyle name="Input 38" xfId="2639"/>
    <cellStyle name="Input 39" xfId="2640"/>
    <cellStyle name="Input 4" xfId="2591"/>
    <cellStyle name="Input 4 2" xfId="2641"/>
    <cellStyle name="Input 40" xfId="2642"/>
    <cellStyle name="Input 5 2" xfId="2643"/>
    <cellStyle name="Input 6 2" xfId="2644"/>
    <cellStyle name="Input 7 2" xfId="2645"/>
    <cellStyle name="Input 8 2" xfId="2646"/>
    <cellStyle name="Input 9 2" xfId="2647"/>
    <cellStyle name="InputCells" xfId="7"/>
    <cellStyle name="InputCells12" xfId="2648"/>
    <cellStyle name="InputCells12 2" xfId="2649"/>
    <cellStyle name="InputCells12_BBorder" xfId="2650"/>
    <cellStyle name="IntCells" xfId="2651"/>
    <cellStyle name="KP_thin_border_dark_grey" xfId="2652"/>
    <cellStyle name="ligne_titre_0" xfId="2653"/>
    <cellStyle name="Linked Cell 10" xfId="2655"/>
    <cellStyle name="Linked Cell 11" xfId="2656"/>
    <cellStyle name="Linked Cell 12" xfId="2657"/>
    <cellStyle name="Linked Cell 13" xfId="2658"/>
    <cellStyle name="Linked Cell 14" xfId="2659"/>
    <cellStyle name="Linked Cell 15" xfId="2660"/>
    <cellStyle name="Linked Cell 16" xfId="2661"/>
    <cellStyle name="Linked Cell 17" xfId="2662"/>
    <cellStyle name="Linked Cell 18" xfId="2663"/>
    <cellStyle name="Linked Cell 19" xfId="2664"/>
    <cellStyle name="Linked Cell 2" xfId="2665"/>
    <cellStyle name="Linked Cell 2 10" xfId="2666"/>
    <cellStyle name="Linked Cell 2 2" xfId="2667"/>
    <cellStyle name="Linked Cell 2 2 2" xfId="2668"/>
    <cellStyle name="Linked Cell 2 3" xfId="2669"/>
    <cellStyle name="Linked Cell 2 4" xfId="2670"/>
    <cellStyle name="Linked Cell 2 5" xfId="2671"/>
    <cellStyle name="Linked Cell 2 6" xfId="2672"/>
    <cellStyle name="Linked Cell 2 7" xfId="2673"/>
    <cellStyle name="Linked Cell 2 8" xfId="2674"/>
    <cellStyle name="Linked Cell 2 9" xfId="2675"/>
    <cellStyle name="Linked Cell 20" xfId="2676"/>
    <cellStyle name="Linked Cell 21" xfId="2677"/>
    <cellStyle name="Linked Cell 22" xfId="2678"/>
    <cellStyle name="Linked Cell 23" xfId="2679"/>
    <cellStyle name="Linked Cell 24" xfId="2680"/>
    <cellStyle name="Linked Cell 25" xfId="2681"/>
    <cellStyle name="Linked Cell 26" xfId="2682"/>
    <cellStyle name="Linked Cell 27" xfId="2683"/>
    <cellStyle name="Linked Cell 28" xfId="2684"/>
    <cellStyle name="Linked Cell 29" xfId="2685"/>
    <cellStyle name="Linked Cell 3" xfId="2686"/>
    <cellStyle name="Linked Cell 3 2" xfId="2687"/>
    <cellStyle name="Linked Cell 3 3" xfId="2688"/>
    <cellStyle name="Linked Cell 30" xfId="2689"/>
    <cellStyle name="Linked Cell 31" xfId="2690"/>
    <cellStyle name="Linked Cell 32" xfId="2691"/>
    <cellStyle name="Linked Cell 33" xfId="2692"/>
    <cellStyle name="Linked Cell 34" xfId="2693"/>
    <cellStyle name="Linked Cell 35" xfId="2694"/>
    <cellStyle name="Linked Cell 36" xfId="2695"/>
    <cellStyle name="Linked Cell 37" xfId="2696"/>
    <cellStyle name="Linked Cell 38" xfId="2697"/>
    <cellStyle name="Linked Cell 39" xfId="2698"/>
    <cellStyle name="Linked Cell 4" xfId="2699"/>
    <cellStyle name="Linked Cell 40" xfId="2700"/>
    <cellStyle name="Linked Cell 41" xfId="2701"/>
    <cellStyle name="Linked Cell 42" xfId="2654"/>
    <cellStyle name="Linked Cell 5" xfId="2702"/>
    <cellStyle name="Linked Cell 6" xfId="2703"/>
    <cellStyle name="Linked Cell 7" xfId="2704"/>
    <cellStyle name="Linked Cell 8" xfId="2705"/>
    <cellStyle name="Linked Cell 9" xfId="2706"/>
    <cellStyle name="Migliaia_Oil&amp;Gas IFE ARC POLITO" xfId="2707"/>
    <cellStyle name="Neutral 10" xfId="2708"/>
    <cellStyle name="Neutral 11" xfId="2709"/>
    <cellStyle name="Neutral 12" xfId="2710"/>
    <cellStyle name="Neutral 13" xfId="2711"/>
    <cellStyle name="Neutral 14" xfId="2712"/>
    <cellStyle name="Neutral 15" xfId="2713"/>
    <cellStyle name="Neutral 16" xfId="2714"/>
    <cellStyle name="Neutral 17" xfId="2715"/>
    <cellStyle name="Neutral 18" xfId="2716"/>
    <cellStyle name="Neutral 19" xfId="2717"/>
    <cellStyle name="Neutral 2" xfId="8"/>
    <cellStyle name="Neutral 2 10" xfId="2718"/>
    <cellStyle name="Neutral 2 2" xfId="2719"/>
    <cellStyle name="Neutral 2 2 2" xfId="2720"/>
    <cellStyle name="Neutral 2 3" xfId="2721"/>
    <cellStyle name="Neutral 2 4" xfId="2722"/>
    <cellStyle name="Neutral 2 5" xfId="2723"/>
    <cellStyle name="Neutral 2 6" xfId="2724"/>
    <cellStyle name="Neutral 2 7" xfId="2725"/>
    <cellStyle name="Neutral 2 8" xfId="2726"/>
    <cellStyle name="Neutral 2 9" xfId="2727"/>
    <cellStyle name="Neutral 20" xfId="2728"/>
    <cellStyle name="Neutral 21" xfId="2729"/>
    <cellStyle name="Neutral 22" xfId="2730"/>
    <cellStyle name="Neutral 23" xfId="2731"/>
    <cellStyle name="Neutral 24" xfId="2732"/>
    <cellStyle name="Neutral 25" xfId="2733"/>
    <cellStyle name="Neutral 26" xfId="2734"/>
    <cellStyle name="Neutral 27" xfId="2735"/>
    <cellStyle name="Neutral 28" xfId="2736"/>
    <cellStyle name="Neutral 29" xfId="2737"/>
    <cellStyle name="Neutral 3" xfId="2738"/>
    <cellStyle name="Neutral 3 2" xfId="2739"/>
    <cellStyle name="Neutral 3 3" xfId="2740"/>
    <cellStyle name="Neutral 3 4" xfId="2741"/>
    <cellStyle name="Neutral 30" xfId="2742"/>
    <cellStyle name="Neutral 31" xfId="2743"/>
    <cellStyle name="Neutral 32" xfId="2744"/>
    <cellStyle name="Neutral 33" xfId="2745"/>
    <cellStyle name="Neutral 34" xfId="2746"/>
    <cellStyle name="Neutral 35" xfId="2747"/>
    <cellStyle name="Neutral 36" xfId="2748"/>
    <cellStyle name="Neutral 37" xfId="2749"/>
    <cellStyle name="Neutral 38" xfId="2750"/>
    <cellStyle name="Neutral 39" xfId="2751"/>
    <cellStyle name="Neutral 4" xfId="2752"/>
    <cellStyle name="Neutral 4 2" xfId="2753"/>
    <cellStyle name="Neutral 40" xfId="2754"/>
    <cellStyle name="Neutral 41" xfId="2755"/>
    <cellStyle name="Neutral 42" xfId="2756"/>
    <cellStyle name="Neutral 43" xfId="2757"/>
    <cellStyle name="Neutral 5" xfId="2758"/>
    <cellStyle name="Neutral 6" xfId="2759"/>
    <cellStyle name="Neutral 7" xfId="2760"/>
    <cellStyle name="Neutral 8" xfId="2761"/>
    <cellStyle name="Neutral 9" xfId="2762"/>
    <cellStyle name="Normal" xfId="0" builtinId="0"/>
    <cellStyle name="Normal 10" xfId="9"/>
    <cellStyle name="Normal 10 2" xfId="2763"/>
    <cellStyle name="Normal 10 2 2" xfId="2764"/>
    <cellStyle name="Normal 10 2 3" xfId="2765"/>
    <cellStyle name="Normal 10 2 4" xfId="2766"/>
    <cellStyle name="Normal 10 3" xfId="2767"/>
    <cellStyle name="Normal 10 4" xfId="2768"/>
    <cellStyle name="Normal 10 5" xfId="2769"/>
    <cellStyle name="Normal 10 6" xfId="2770"/>
    <cellStyle name="Normal 10 7" xfId="2771"/>
    <cellStyle name="Normal 10 8" xfId="2772"/>
    <cellStyle name="Normal 11" xfId="1"/>
    <cellStyle name="Normal 11 2" xfId="2774"/>
    <cellStyle name="Normal 11 2 2" xfId="2775"/>
    <cellStyle name="Normal 11 3" xfId="2776"/>
    <cellStyle name="Normal 11 4" xfId="2777"/>
    <cellStyle name="Normal 11 5" xfId="2778"/>
    <cellStyle name="Normal 11 5 2" xfId="2779"/>
    <cellStyle name="Normal 11 5 3" xfId="2780"/>
    <cellStyle name="Normal 11 6" xfId="2781"/>
    <cellStyle name="Normal 11 7" xfId="2782"/>
    <cellStyle name="Normal 11 8" xfId="2783"/>
    <cellStyle name="Normal 11 9" xfId="2773"/>
    <cellStyle name="Normal 12" xfId="2784"/>
    <cellStyle name="Normal 12 2" xfId="2785"/>
    <cellStyle name="Normal 12 3" xfId="2786"/>
    <cellStyle name="Normal 12 4" xfId="2787"/>
    <cellStyle name="Normal 12 5" xfId="2788"/>
    <cellStyle name="Normal 12 6" xfId="2789"/>
    <cellStyle name="Normal 12 7" xfId="2790"/>
    <cellStyle name="Normal 12 8" xfId="2791"/>
    <cellStyle name="Normal 13" xfId="2792"/>
    <cellStyle name="Normal 13 10" xfId="2793"/>
    <cellStyle name="Normal 13 11" xfId="2794"/>
    <cellStyle name="Normal 13 12" xfId="2795"/>
    <cellStyle name="Normal 13 13" xfId="2796"/>
    <cellStyle name="Normal 13 14" xfId="2797"/>
    <cellStyle name="Normal 13 15" xfId="2798"/>
    <cellStyle name="Normal 13 16" xfId="2799"/>
    <cellStyle name="Normal 13 17" xfId="2800"/>
    <cellStyle name="Normal 13 18" xfId="2801"/>
    <cellStyle name="Normal 13 19" xfId="2802"/>
    <cellStyle name="Normal 13 2" xfId="2803"/>
    <cellStyle name="Normal 13 2 2" xfId="2804"/>
    <cellStyle name="Normal 13 2 3" xfId="2805"/>
    <cellStyle name="Normal 13 2 4" xfId="2806"/>
    <cellStyle name="Normal 13 2 5" xfId="2807"/>
    <cellStyle name="Normal 13 2 6" xfId="2808"/>
    <cellStyle name="Normal 13 2 7" xfId="2809"/>
    <cellStyle name="Normal 13 2 8" xfId="2810"/>
    <cellStyle name="Normal 13 2 9" xfId="2811"/>
    <cellStyle name="Normal 13 20" xfId="2812"/>
    <cellStyle name="Normal 13 21" xfId="2813"/>
    <cellStyle name="Normal 13 22" xfId="2814"/>
    <cellStyle name="Normal 13 23" xfId="2815"/>
    <cellStyle name="Normal 13 24" xfId="2816"/>
    <cellStyle name="Normal 13 25" xfId="2817"/>
    <cellStyle name="Normal 13 26" xfId="2818"/>
    <cellStyle name="Normal 13 27" xfId="2819"/>
    <cellStyle name="Normal 13 28" xfId="2820"/>
    <cellStyle name="Normal 13 29" xfId="2821"/>
    <cellStyle name="Normal 13 3" xfId="2822"/>
    <cellStyle name="Normal 13 3 2" xfId="2823"/>
    <cellStyle name="Normal 13 3 3" xfId="2824"/>
    <cellStyle name="Normal 13 30" xfId="2825"/>
    <cellStyle name="Normal 13 31" xfId="2826"/>
    <cellStyle name="Normal 13 32" xfId="2827"/>
    <cellStyle name="Normal 13 33" xfId="2828"/>
    <cellStyle name="Normal 13 34" xfId="2829"/>
    <cellStyle name="Normal 13 35" xfId="2830"/>
    <cellStyle name="Normal 13 36" xfId="2831"/>
    <cellStyle name="Normal 13 37" xfId="2832"/>
    <cellStyle name="Normal 13 38" xfId="2833"/>
    <cellStyle name="Normal 13 39" xfId="2834"/>
    <cellStyle name="Normal 13 4" xfId="2835"/>
    <cellStyle name="Normal 13 5" xfId="2836"/>
    <cellStyle name="Normal 13 6" xfId="2837"/>
    <cellStyle name="Normal 13 7" xfId="2838"/>
    <cellStyle name="Normal 13 8" xfId="2839"/>
    <cellStyle name="Normal 13 9" xfId="2840"/>
    <cellStyle name="Normal 14" xfId="2841"/>
    <cellStyle name="Normal 14 10" xfId="2842"/>
    <cellStyle name="Normal 14 11" xfId="2843"/>
    <cellStyle name="Normal 14 12" xfId="2844"/>
    <cellStyle name="Normal 14 13" xfId="2845"/>
    <cellStyle name="Normal 14 14" xfId="2846"/>
    <cellStyle name="Normal 14 15" xfId="2847"/>
    <cellStyle name="Normal 14 16" xfId="2848"/>
    <cellStyle name="Normal 14 2" xfId="2849"/>
    <cellStyle name="Normal 14 2 2" xfId="2850"/>
    <cellStyle name="Normal 14 2 3" xfId="2851"/>
    <cellStyle name="Normal 14 2 4" xfId="2852"/>
    <cellStyle name="Normal 14 2 5" xfId="2853"/>
    <cellStyle name="Normal 14 2 6" xfId="2854"/>
    <cellStyle name="Normal 14 2 7" xfId="2855"/>
    <cellStyle name="Normal 14 3" xfId="2856"/>
    <cellStyle name="Normal 14 4" xfId="2857"/>
    <cellStyle name="Normal 14 5" xfId="2858"/>
    <cellStyle name="Normal 14 6" xfId="2859"/>
    <cellStyle name="Normal 14 7" xfId="2860"/>
    <cellStyle name="Normal 14 8" xfId="2861"/>
    <cellStyle name="Normal 14 9" xfId="2862"/>
    <cellStyle name="Normal 15" xfId="2863"/>
    <cellStyle name="Normal 15 2" xfId="2864"/>
    <cellStyle name="Normal 15 2 2" xfId="2865"/>
    <cellStyle name="Normal 15 2 3" xfId="2866"/>
    <cellStyle name="Normal 15 3" xfId="2867"/>
    <cellStyle name="Normal 15 4" xfId="2868"/>
    <cellStyle name="Normal 15 5" xfId="2869"/>
    <cellStyle name="Normal 15 6" xfId="2870"/>
    <cellStyle name="Normal 15 7" xfId="2871"/>
    <cellStyle name="Normal 16" xfId="2872"/>
    <cellStyle name="Normal 16 2" xfId="2873"/>
    <cellStyle name="Normal 16 2 2" xfId="2874"/>
    <cellStyle name="Normal 16 2 3" xfId="2875"/>
    <cellStyle name="Normal 16 3" xfId="2876"/>
    <cellStyle name="Normal 16 4" xfId="2877"/>
    <cellStyle name="Normal 16 5" xfId="2878"/>
    <cellStyle name="Normal 16 6" xfId="2879"/>
    <cellStyle name="Normal 17" xfId="2880"/>
    <cellStyle name="Normal 17 10" xfId="2881"/>
    <cellStyle name="Normal 17 11" xfId="2882"/>
    <cellStyle name="Normal 17 12" xfId="2883"/>
    <cellStyle name="Normal 17 13" xfId="2884"/>
    <cellStyle name="Normal 17 2" xfId="2885"/>
    <cellStyle name="Normal 17 2 2" xfId="2886"/>
    <cellStyle name="Normal 17 2 3" xfId="2887"/>
    <cellStyle name="Normal 17 3" xfId="2888"/>
    <cellStyle name="Normal 17 4" xfId="2889"/>
    <cellStyle name="Normal 17 5" xfId="2890"/>
    <cellStyle name="Normal 17 6" xfId="2891"/>
    <cellStyle name="Normal 17 7" xfId="2892"/>
    <cellStyle name="Normal 17 8" xfId="2893"/>
    <cellStyle name="Normal 17 9" xfId="2894"/>
    <cellStyle name="Normal 18" xfId="2895"/>
    <cellStyle name="Normal 18 2" xfId="2896"/>
    <cellStyle name="Normal 18 3" xfId="2897"/>
    <cellStyle name="Normal 19" xfId="2898"/>
    <cellStyle name="Normal 19 2" xfId="2899"/>
    <cellStyle name="Normal 2" xfId="10"/>
    <cellStyle name="Normal 2 10" xfId="2900"/>
    <cellStyle name="Normal 2 11" xfId="2901"/>
    <cellStyle name="Normal 2 12" xfId="2902"/>
    <cellStyle name="Normal 2 13" xfId="2903"/>
    <cellStyle name="Normal 2 14" xfId="2904"/>
    <cellStyle name="Normal 2 15" xfId="2905"/>
    <cellStyle name="Normal 2 16" xfId="2906"/>
    <cellStyle name="Normal 2 17" xfId="2907"/>
    <cellStyle name="Normal 2 18" xfId="2908"/>
    <cellStyle name="Normal 2 18 2" xfId="2909"/>
    <cellStyle name="Normal 2 18 3" xfId="2910"/>
    <cellStyle name="Normal 2 19" xfId="2911"/>
    <cellStyle name="Normal 2 2" xfId="11"/>
    <cellStyle name="Normal 2 2 10" xfId="2913"/>
    <cellStyle name="Normal 2 2 11" xfId="2914"/>
    <cellStyle name="Normal 2 2 12" xfId="2915"/>
    <cellStyle name="Normal 2 2 13" xfId="2916"/>
    <cellStyle name="Normal 2 2 14" xfId="2912"/>
    <cellStyle name="Normal 2 2 2" xfId="2917"/>
    <cellStyle name="Normal 2 2 2 2" xfId="2918"/>
    <cellStyle name="Normal 2 2 2 2 2" xfId="2919"/>
    <cellStyle name="Normal 2 2 2 3" xfId="2920"/>
    <cellStyle name="Normal 2 2 2 4" xfId="2921"/>
    <cellStyle name="Normal 2 2 3" xfId="2922"/>
    <cellStyle name="Normal 2 2 4" xfId="2923"/>
    <cellStyle name="Normal 2 2 4 2" xfId="2924"/>
    <cellStyle name="Normal 2 2 4 3" xfId="2925"/>
    <cellStyle name="Normal 2 2 4 4" xfId="2926"/>
    <cellStyle name="Normal 2 2 5" xfId="2927"/>
    <cellStyle name="Normal 2 2 5 2" xfId="2928"/>
    <cellStyle name="Normal 2 2 5 3" xfId="2929"/>
    <cellStyle name="Normal 2 2 6" xfId="2930"/>
    <cellStyle name="Normal 2 2 6 2" xfId="2931"/>
    <cellStyle name="Normal 2 2 6 3" xfId="2932"/>
    <cellStyle name="Normal 2 2 7" xfId="2933"/>
    <cellStyle name="Normal 2 2 7 2" xfId="2934"/>
    <cellStyle name="Normal 2 2 7 3" xfId="2935"/>
    <cellStyle name="Normal 2 2 8" xfId="2936"/>
    <cellStyle name="Normal 2 2 9" xfId="2937"/>
    <cellStyle name="Normal 2 2_ELC" xfId="2938"/>
    <cellStyle name="Normal 2 20" xfId="2939"/>
    <cellStyle name="Normal 2 21" xfId="2940"/>
    <cellStyle name="Normal 2 22" xfId="2941"/>
    <cellStyle name="Normal 2 23" xfId="2942"/>
    <cellStyle name="Normal 2 24" xfId="2943"/>
    <cellStyle name="Normal 2 25" xfId="2944"/>
    <cellStyle name="Normal 2 26" xfId="2945"/>
    <cellStyle name="Normal 2 27" xfId="2946"/>
    <cellStyle name="Normal 2 28" xfId="2947"/>
    <cellStyle name="Normal 2 29" xfId="2948"/>
    <cellStyle name="Normal 2 3" xfId="12"/>
    <cellStyle name="Normal 2 3 10" xfId="2950"/>
    <cellStyle name="Normal 2 3 11" xfId="2951"/>
    <cellStyle name="Normal 2 3 12" xfId="2952"/>
    <cellStyle name="Normal 2 3 13" xfId="2953"/>
    <cellStyle name="Normal 2 3 14" xfId="2949"/>
    <cellStyle name="Normal 2 3 2" xfId="35"/>
    <cellStyle name="Normal 2 3 2 2" xfId="2954"/>
    <cellStyle name="Normal 2 3 2 3" xfId="2955"/>
    <cellStyle name="Normal 2 3 2 4" xfId="2956"/>
    <cellStyle name="Normal 2 3 3" xfId="2957"/>
    <cellStyle name="Normal 2 3 3 2" xfId="2958"/>
    <cellStyle name="Normal 2 3 3 3" xfId="2959"/>
    <cellStyle name="Normal 2 3 4" xfId="2960"/>
    <cellStyle name="Normal 2 3 4 2" xfId="2961"/>
    <cellStyle name="Normal 2 3 4 3" xfId="2962"/>
    <cellStyle name="Normal 2 3 5" xfId="2963"/>
    <cellStyle name="Normal 2 3 5 2" xfId="2964"/>
    <cellStyle name="Normal 2 3 5 3" xfId="2965"/>
    <cellStyle name="Normal 2 3 6" xfId="2966"/>
    <cellStyle name="Normal 2 3 7" xfId="2967"/>
    <cellStyle name="Normal 2 3 8" xfId="2968"/>
    <cellStyle name="Normal 2 3 9" xfId="2969"/>
    <cellStyle name="Normal 2 30" xfId="2970"/>
    <cellStyle name="Normal 2 31" xfId="2971"/>
    <cellStyle name="Normal 2 32" xfId="2972"/>
    <cellStyle name="Normal 2 33" xfId="2973"/>
    <cellStyle name="Normal 2 34" xfId="2974"/>
    <cellStyle name="Normal 2 35" xfId="2975"/>
    <cellStyle name="Normal 2 36" xfId="2976"/>
    <cellStyle name="Normal 2 37" xfId="2977"/>
    <cellStyle name="Normal 2 38" xfId="2978"/>
    <cellStyle name="Normal 2 39" xfId="2979"/>
    <cellStyle name="Normal 2 4" xfId="2980"/>
    <cellStyle name="Normal 2 4 10" xfId="2981"/>
    <cellStyle name="Normal 2 4 11" xfId="2982"/>
    <cellStyle name="Normal 2 4 12" xfId="2983"/>
    <cellStyle name="Normal 2 4 13" xfId="2984"/>
    <cellStyle name="Normal 2 4 2" xfId="2985"/>
    <cellStyle name="Normal 2 4 3" xfId="2986"/>
    <cellStyle name="Normal 2 4 3 2" xfId="2987"/>
    <cellStyle name="Normal 2 4 3 3" xfId="2988"/>
    <cellStyle name="Normal 2 4 4" xfId="2989"/>
    <cellStyle name="Normal 2 4 4 2" xfId="2990"/>
    <cellStyle name="Normal 2 4 4 3" xfId="2991"/>
    <cellStyle name="Normal 2 4 5" xfId="2992"/>
    <cellStyle name="Normal 2 4 5 2" xfId="2993"/>
    <cellStyle name="Normal 2 4 5 3" xfId="2994"/>
    <cellStyle name="Normal 2 4 6" xfId="2995"/>
    <cellStyle name="Normal 2 4 7" xfId="2996"/>
    <cellStyle name="Normal 2 4 8" xfId="2997"/>
    <cellStyle name="Normal 2 4 9" xfId="2998"/>
    <cellStyle name="Normal 2 40" xfId="2999"/>
    <cellStyle name="Normal 2 41" xfId="3000"/>
    <cellStyle name="Normal 2 42" xfId="3001"/>
    <cellStyle name="Normal 2 43" xfId="3002"/>
    <cellStyle name="Normal 2 44" xfId="3003"/>
    <cellStyle name="Normal 2 45" xfId="3004"/>
    <cellStyle name="Normal 2 5" xfId="3005"/>
    <cellStyle name="Normal 2 5 10" xfId="3006"/>
    <cellStyle name="Normal 2 5 11" xfId="3007"/>
    <cellStyle name="Normal 2 5 12" xfId="3008"/>
    <cellStyle name="Normal 2 5 13" xfId="3009"/>
    <cellStyle name="Normal 2 5 14" xfId="3010"/>
    <cellStyle name="Normal 2 5 15" xfId="3011"/>
    <cellStyle name="Normal 2 5 16" xfId="3012"/>
    <cellStyle name="Normal 2 5 17" xfId="3013"/>
    <cellStyle name="Normal 2 5 2" xfId="3014"/>
    <cellStyle name="Normal 2 5 2 2" xfId="3015"/>
    <cellStyle name="Normal 2 5 2 3" xfId="3016"/>
    <cellStyle name="Normal 2 5 2 4" xfId="3017"/>
    <cellStyle name="Normal 2 5 3" xfId="3018"/>
    <cellStyle name="Normal 2 5 4" xfId="3019"/>
    <cellStyle name="Normal 2 5 5" xfId="3020"/>
    <cellStyle name="Normal 2 5 6" xfId="3021"/>
    <cellStyle name="Normal 2 5 7" xfId="3022"/>
    <cellStyle name="Normal 2 5 8" xfId="3023"/>
    <cellStyle name="Normal 2 5 9" xfId="3024"/>
    <cellStyle name="Normal 2 6" xfId="3025"/>
    <cellStyle name="Normal 2 6 10" xfId="3026"/>
    <cellStyle name="Normal 2 6 11" xfId="3027"/>
    <cellStyle name="Normal 2 6 12" xfId="3028"/>
    <cellStyle name="Normal 2 6 13" xfId="3029"/>
    <cellStyle name="Normal 2 6 14" xfId="3030"/>
    <cellStyle name="Normal 2 6 15" xfId="3031"/>
    <cellStyle name="Normal 2 6 16" xfId="3032"/>
    <cellStyle name="Normal 2 6 17" xfId="3033"/>
    <cellStyle name="Normal 2 6 2" xfId="3034"/>
    <cellStyle name="Normal 2 6 2 2" xfId="3035"/>
    <cellStyle name="Normal 2 6 2 3" xfId="3036"/>
    <cellStyle name="Normal 2 6 2 4" xfId="3037"/>
    <cellStyle name="Normal 2 6 3" xfId="3038"/>
    <cellStyle name="Normal 2 6 4" xfId="3039"/>
    <cellStyle name="Normal 2 6 5" xfId="3040"/>
    <cellStyle name="Normal 2 6 6" xfId="3041"/>
    <cellStyle name="Normal 2 6 7" xfId="3042"/>
    <cellStyle name="Normal 2 6 8" xfId="3043"/>
    <cellStyle name="Normal 2 6 9" xfId="3044"/>
    <cellStyle name="Normal 2 7" xfId="3045"/>
    <cellStyle name="Normal 2 8" xfId="3046"/>
    <cellStyle name="Normal 2 8 2" xfId="3047"/>
    <cellStyle name="Normal 2 8 3" xfId="3048"/>
    <cellStyle name="Normal 2 8 4" xfId="3049"/>
    <cellStyle name="Normal 2 9" xfId="3050"/>
    <cellStyle name="Normal 2 9 2" xfId="3051"/>
    <cellStyle name="Normal 2 9 3" xfId="3052"/>
    <cellStyle name="Normal 20" xfId="3053"/>
    <cellStyle name="Normal 20 2" xfId="3054"/>
    <cellStyle name="Normal 20 3" xfId="3055"/>
    <cellStyle name="Normal 20 4" xfId="3056"/>
    <cellStyle name="Normal 21" xfId="3057"/>
    <cellStyle name="Normal 21 2" xfId="3058"/>
    <cellStyle name="Normal 21 3" xfId="3059"/>
    <cellStyle name="Normal 21 4" xfId="3060"/>
    <cellStyle name="Normal 21_Scen_XBase" xfId="3061"/>
    <cellStyle name="Normal 22" xfId="3062"/>
    <cellStyle name="Normal 23" xfId="3063"/>
    <cellStyle name="Normal 23 2" xfId="3064"/>
    <cellStyle name="Normal 23 3" xfId="3065"/>
    <cellStyle name="Normal 24" xfId="3066"/>
    <cellStyle name="Normal 24 10" xfId="3067"/>
    <cellStyle name="Normal 24 11" xfId="3068"/>
    <cellStyle name="Normal 24 12" xfId="3069"/>
    <cellStyle name="Normal 24 13" xfId="3070"/>
    <cellStyle name="Normal 24 14" xfId="3071"/>
    <cellStyle name="Normal 24 15" xfId="3072"/>
    <cellStyle name="Normal 24 16" xfId="3073"/>
    <cellStyle name="Normal 24 17" xfId="3074"/>
    <cellStyle name="Normal 24 18" xfId="3075"/>
    <cellStyle name="Normal 24 19" xfId="3076"/>
    <cellStyle name="Normal 24 2" xfId="3077"/>
    <cellStyle name="Normal 24 20" xfId="3078"/>
    <cellStyle name="Normal 24 21" xfId="3079"/>
    <cellStyle name="Normal 24 3" xfId="3080"/>
    <cellStyle name="Normal 24 4" xfId="3081"/>
    <cellStyle name="Normal 24 5" xfId="3082"/>
    <cellStyle name="Normal 24 6" xfId="3083"/>
    <cellStyle name="Normal 24 7" xfId="3084"/>
    <cellStyle name="Normal 24 8" xfId="3085"/>
    <cellStyle name="Normal 24 9" xfId="3086"/>
    <cellStyle name="Normal 25" xfId="3087"/>
    <cellStyle name="Normal 25 2" xfId="3088"/>
    <cellStyle name="Normal 26" xfId="3089"/>
    <cellStyle name="Normal 26 2" xfId="3090"/>
    <cellStyle name="Normal 26 3" xfId="3091"/>
    <cellStyle name="Normal 27" xfId="3092"/>
    <cellStyle name="Normal 27 2" xfId="3093"/>
    <cellStyle name="Normal 28" xfId="3094"/>
    <cellStyle name="Normal 29" xfId="3095"/>
    <cellStyle name="Normal 3" xfId="13"/>
    <cellStyle name="Normal 3 10" xfId="3096"/>
    <cellStyle name="Normal 3 11" xfId="3097"/>
    <cellStyle name="Normal 3 12" xfId="3098"/>
    <cellStyle name="Normal 3 13" xfId="3099"/>
    <cellStyle name="Normal 3 14" xfId="3100"/>
    <cellStyle name="Normal 3 15" xfId="3101"/>
    <cellStyle name="Normal 3 16" xfId="3102"/>
    <cellStyle name="Normal 3 17" xfId="3103"/>
    <cellStyle name="Normal 3 18" xfId="3104"/>
    <cellStyle name="Normal 3 19" xfId="3105"/>
    <cellStyle name="Normal 3 2" xfId="14"/>
    <cellStyle name="Normal 3 2 10" xfId="3106"/>
    <cellStyle name="Normal 3 2 2" xfId="3107"/>
    <cellStyle name="Normal 3 2 2 2" xfId="3108"/>
    <cellStyle name="Normal 3 2 3" xfId="3109"/>
    <cellStyle name="Normal 3 2 3 2" xfId="3110"/>
    <cellStyle name="Normal 3 2 3 3" xfId="3111"/>
    <cellStyle name="Normal 3 2 4" xfId="3112"/>
    <cellStyle name="Normal 3 2 5" xfId="3113"/>
    <cellStyle name="Normal 3 2 6" xfId="3114"/>
    <cellStyle name="Normal 3 2 7" xfId="3115"/>
    <cellStyle name="Normal 3 2 8" xfId="3116"/>
    <cellStyle name="Normal 3 2 9" xfId="3117"/>
    <cellStyle name="Normal 3 2_ELC" xfId="3118"/>
    <cellStyle name="Normal 3 20" xfId="3119"/>
    <cellStyle name="Normal 3 21" xfId="3120"/>
    <cellStyle name="Normal 3 22" xfId="3121"/>
    <cellStyle name="Normal 3 23" xfId="3122"/>
    <cellStyle name="Normal 3 24" xfId="3123"/>
    <cellStyle name="Normal 3 25" xfId="3124"/>
    <cellStyle name="Normal 3 26" xfId="3125"/>
    <cellStyle name="Normal 3 27" xfId="3126"/>
    <cellStyle name="Normal 3 3" xfId="15"/>
    <cellStyle name="Normal 3 3 2" xfId="36"/>
    <cellStyle name="Normal 3 3 2 2" xfId="3129"/>
    <cellStyle name="Normal 3 3 2 3" xfId="3130"/>
    <cellStyle name="Normal 3 3 2 4" xfId="3128"/>
    <cellStyle name="Normal 3 3 3" xfId="3131"/>
    <cellStyle name="Normal 3 3 4" xfId="3132"/>
    <cellStyle name="Normal 3 3 5" xfId="3133"/>
    <cellStyle name="Normal 3 3 6" xfId="3134"/>
    <cellStyle name="Normal 3 3 7" xfId="3135"/>
    <cellStyle name="Normal 3 3 8" xfId="3136"/>
    <cellStyle name="Normal 3 3 9" xfId="3127"/>
    <cellStyle name="Normal 3 4" xfId="3137"/>
    <cellStyle name="Normal 3 4 2" xfId="3138"/>
    <cellStyle name="Normal 3 4 3" xfId="3139"/>
    <cellStyle name="Normal 3 4 4" xfId="3140"/>
    <cellStyle name="Normal 3 4 4 2" xfId="3141"/>
    <cellStyle name="Normal 3 4 4 3" xfId="3142"/>
    <cellStyle name="Normal 3 4 5" xfId="3143"/>
    <cellStyle name="Normal 3 4 6" xfId="3144"/>
    <cellStyle name="Normal 3 4 7" xfId="3145"/>
    <cellStyle name="Normal 3 4 8" xfId="3146"/>
    <cellStyle name="Normal 3 4 9" xfId="3147"/>
    <cellStyle name="Normal 3 5" xfId="3148"/>
    <cellStyle name="Normal 3 5 2" xfId="3149"/>
    <cellStyle name="Normal 3 5 3" xfId="3150"/>
    <cellStyle name="Normal 3 5 4" xfId="3151"/>
    <cellStyle name="Normal 3 5 5" xfId="3152"/>
    <cellStyle name="Normal 3 5 6" xfId="3153"/>
    <cellStyle name="Normal 3 5 7" xfId="3154"/>
    <cellStyle name="Normal 3 5 8" xfId="3155"/>
    <cellStyle name="Normal 3 5 9" xfId="3156"/>
    <cellStyle name="Normal 3 6" xfId="3157"/>
    <cellStyle name="Normal 3 7" xfId="3158"/>
    <cellStyle name="Normal 3 7 2" xfId="3159"/>
    <cellStyle name="Normal 3 7 3" xfId="3160"/>
    <cellStyle name="Normal 3 8" xfId="3161"/>
    <cellStyle name="Normal 3 9" xfId="3162"/>
    <cellStyle name="Normal 3_PrimaryEnergyPrices_TIMES" xfId="3163"/>
    <cellStyle name="Normal 30" xfId="3164"/>
    <cellStyle name="Normal 31" xfId="3165"/>
    <cellStyle name="Normal 31 2" xfId="3166"/>
    <cellStyle name="Normal 31 3" xfId="3167"/>
    <cellStyle name="Normal 32" xfId="3168"/>
    <cellStyle name="Normal 32 2" xfId="3169"/>
    <cellStyle name="Normal 33" xfId="3170"/>
    <cellStyle name="Normal 33 10" xfId="3171"/>
    <cellStyle name="Normal 33 11" xfId="3172"/>
    <cellStyle name="Normal 33 12" xfId="3173"/>
    <cellStyle name="Normal 33 13" xfId="3174"/>
    <cellStyle name="Normal 33 2" xfId="3175"/>
    <cellStyle name="Normal 33 3" xfId="3176"/>
    <cellStyle name="Normal 33 4" xfId="3177"/>
    <cellStyle name="Normal 33 5" xfId="3178"/>
    <cellStyle name="Normal 33 6" xfId="3179"/>
    <cellStyle name="Normal 33 7" xfId="3180"/>
    <cellStyle name="Normal 33 8" xfId="3181"/>
    <cellStyle name="Normal 33 9" xfId="3182"/>
    <cellStyle name="Normal 33_Scen_XBase" xfId="3183"/>
    <cellStyle name="Normal 34" xfId="3184"/>
    <cellStyle name="Normal 34 2" xfId="3185"/>
    <cellStyle name="Normal 35" xfId="48"/>
    <cellStyle name="Normal 35 2" xfId="3187"/>
    <cellStyle name="Normal 35 3" xfId="3186"/>
    <cellStyle name="Normal 36" xfId="3188"/>
    <cellStyle name="Normal 36 2" xfId="3189"/>
    <cellStyle name="Normal 37" xfId="3190"/>
    <cellStyle name="Normal 37 2" xfId="3191"/>
    <cellStyle name="Normal 38" xfId="3192"/>
    <cellStyle name="Normal 4" xfId="16"/>
    <cellStyle name="Normal 4 10" xfId="3194"/>
    <cellStyle name="Normal 4 11" xfId="3195"/>
    <cellStyle name="Normal 4 12" xfId="3196"/>
    <cellStyle name="Normal 4 13" xfId="3193"/>
    <cellStyle name="Normal 4 13 2" xfId="3197"/>
    <cellStyle name="Normal 4 13 2 2" xfId="3198"/>
    <cellStyle name="Normal 4 13 2 3" xfId="3199"/>
    <cellStyle name="Normal 4 13 2 4" xfId="3200"/>
    <cellStyle name="Normal 4 2" xfId="17"/>
    <cellStyle name="Normal 4 2 2" xfId="38"/>
    <cellStyle name="Normal 4 2 2 10" xfId="3203"/>
    <cellStyle name="Normal 4 2 2 11" xfId="3204"/>
    <cellStyle name="Normal 4 2 2 12" xfId="3205"/>
    <cellStyle name="Normal 4 2 2 13" xfId="3206"/>
    <cellStyle name="Normal 4 2 2 14" xfId="3202"/>
    <cellStyle name="Normal 4 2 2 2" xfId="3207"/>
    <cellStyle name="Normal 4 2 2 2 10" xfId="3208"/>
    <cellStyle name="Normal 4 2 2 2 11" xfId="3209"/>
    <cellStyle name="Normal 4 2 2 2 12" xfId="3210"/>
    <cellStyle name="Normal 4 2 2 2 13" xfId="3211"/>
    <cellStyle name="Normal 4 2 2 2 2" xfId="3212"/>
    <cellStyle name="Normal 4 2 2 2 3" xfId="3213"/>
    <cellStyle name="Normal 4 2 2 2 4" xfId="3214"/>
    <cellStyle name="Normal 4 2 2 2 5" xfId="3215"/>
    <cellStyle name="Normal 4 2 2 2 6" xfId="3216"/>
    <cellStyle name="Normal 4 2 2 2 7" xfId="3217"/>
    <cellStyle name="Normal 4 2 2 2 8" xfId="3218"/>
    <cellStyle name="Normal 4 2 2 2 9" xfId="3219"/>
    <cellStyle name="Normal 4 2 2 3" xfId="3220"/>
    <cellStyle name="Normal 4 2 2 4" xfId="3221"/>
    <cellStyle name="Normal 4 2 2 5" xfId="3222"/>
    <cellStyle name="Normal 4 2 2 6" xfId="3223"/>
    <cellStyle name="Normal 4 2 2 7" xfId="3224"/>
    <cellStyle name="Normal 4 2 2 8" xfId="3225"/>
    <cellStyle name="Normal 4 2 2 9" xfId="3226"/>
    <cellStyle name="Normal 4 2 3" xfId="3227"/>
    <cellStyle name="Normal 4 2 4" xfId="3228"/>
    <cellStyle name="Normal 4 2 5" xfId="3229"/>
    <cellStyle name="Normal 4 2 6" xfId="3230"/>
    <cellStyle name="Normal 4 2 7" xfId="3231"/>
    <cellStyle name="Normal 4 2 8" xfId="3232"/>
    <cellStyle name="Normal 4 2 9" xfId="3201"/>
    <cellStyle name="Normal 4 2_Scen_XBase" xfId="3233"/>
    <cellStyle name="Normal 4 3" xfId="18"/>
    <cellStyle name="Normal 4 3 10" xfId="3235"/>
    <cellStyle name="Normal 4 3 11" xfId="3234"/>
    <cellStyle name="Normal 4 3 2" xfId="3236"/>
    <cellStyle name="Normal 4 3 2 2" xfId="3237"/>
    <cellStyle name="Normal 4 3 2 3" xfId="3238"/>
    <cellStyle name="Normal 4 3 3" xfId="3239"/>
    <cellStyle name="Normal 4 3 3 2" xfId="3240"/>
    <cellStyle name="Normal 4 3 3 3" xfId="3241"/>
    <cellStyle name="Normal 4 3 4" xfId="3242"/>
    <cellStyle name="Normal 4 3 4 2" xfId="3243"/>
    <cellStyle name="Normal 4 3 4 3" xfId="3244"/>
    <cellStyle name="Normal 4 3 5" xfId="3245"/>
    <cellStyle name="Normal 4 3 6" xfId="3246"/>
    <cellStyle name="Normal 4 3 7" xfId="3247"/>
    <cellStyle name="Normal 4 3 8" xfId="3248"/>
    <cellStyle name="Normal 4 3 9" xfId="3249"/>
    <cellStyle name="Normal 4 3_Scen_XBase" xfId="3250"/>
    <cellStyle name="Normal 4 4" xfId="37"/>
    <cellStyle name="Normal 4 4 10" xfId="3251"/>
    <cellStyle name="Normal 4 4 2" xfId="3252"/>
    <cellStyle name="Normal 4 4 3" xfId="3253"/>
    <cellStyle name="Normal 4 4 4" xfId="3254"/>
    <cellStyle name="Normal 4 4 5" xfId="3255"/>
    <cellStyle name="Normal 4 4 6" xfId="3256"/>
    <cellStyle name="Normal 4 4 7" xfId="3257"/>
    <cellStyle name="Normal 4 4 8" xfId="3258"/>
    <cellStyle name="Normal 4 4 9" xfId="3259"/>
    <cellStyle name="Normal 4 5" xfId="3260"/>
    <cellStyle name="Normal 4 5 2" xfId="3261"/>
    <cellStyle name="Normal 4 5 3" xfId="3262"/>
    <cellStyle name="Normal 4 5 4" xfId="3263"/>
    <cellStyle name="Normal 4 5 5" xfId="3264"/>
    <cellStyle name="Normal 4 5 6" xfId="3265"/>
    <cellStyle name="Normal 4 5 7" xfId="3266"/>
    <cellStyle name="Normal 4 5 8" xfId="3267"/>
    <cellStyle name="Normal 4 5 9" xfId="3268"/>
    <cellStyle name="Normal 4 6" xfId="3269"/>
    <cellStyle name="Normal 4 6 2" xfId="3270"/>
    <cellStyle name="Normal 4 6 3" xfId="3271"/>
    <cellStyle name="Normal 4 6 4" xfId="3272"/>
    <cellStyle name="Normal 4 7" xfId="3273"/>
    <cellStyle name="Normal 4 7 2" xfId="3274"/>
    <cellStyle name="Normal 4 7 3" xfId="3275"/>
    <cellStyle name="Normal 4 8" xfId="3276"/>
    <cellStyle name="Normal 4 9" xfId="3277"/>
    <cellStyle name="Normal 4_ELC" xfId="3278"/>
    <cellStyle name="Normal 40" xfId="3279"/>
    <cellStyle name="Normal 5" xfId="19"/>
    <cellStyle name="Normal 5 10" xfId="3281"/>
    <cellStyle name="Normal 5 10 2" xfId="3282"/>
    <cellStyle name="Normal 5 10 3" xfId="3283"/>
    <cellStyle name="Normal 5 11" xfId="3284"/>
    <cellStyle name="Normal 5 12" xfId="3285"/>
    <cellStyle name="Normal 5 13" xfId="3280"/>
    <cellStyle name="Normal 5 2" xfId="3286"/>
    <cellStyle name="Normal 5 2 2" xfId="3287"/>
    <cellStyle name="Normal 5 2 2 10" xfId="3288"/>
    <cellStyle name="Normal 5 2 2 11" xfId="3289"/>
    <cellStyle name="Normal 5 2 2 12" xfId="3290"/>
    <cellStyle name="Normal 5 2 2 13" xfId="3291"/>
    <cellStyle name="Normal 5 2 2 14" xfId="3292"/>
    <cellStyle name="Normal 5 2 2 2" xfId="3293"/>
    <cellStyle name="Normal 5 2 2 2 10" xfId="3294"/>
    <cellStyle name="Normal 5 2 2 2 11" xfId="3295"/>
    <cellStyle name="Normal 5 2 2 2 12" xfId="3296"/>
    <cellStyle name="Normal 5 2 2 2 13" xfId="3297"/>
    <cellStyle name="Normal 5 2 2 2 2" xfId="3298"/>
    <cellStyle name="Normal 5 2 2 2 3" xfId="3299"/>
    <cellStyle name="Normal 5 2 2 2 4" xfId="3300"/>
    <cellStyle name="Normal 5 2 2 2 5" xfId="3301"/>
    <cellStyle name="Normal 5 2 2 2 6" xfId="3302"/>
    <cellStyle name="Normal 5 2 2 2 7" xfId="3303"/>
    <cellStyle name="Normal 5 2 2 2 8" xfId="3304"/>
    <cellStyle name="Normal 5 2 2 2 9" xfId="3305"/>
    <cellStyle name="Normal 5 2 2 3" xfId="3306"/>
    <cellStyle name="Normal 5 2 2 4" xfId="3307"/>
    <cellStyle name="Normal 5 2 2 5" xfId="3308"/>
    <cellStyle name="Normal 5 2 2 6" xfId="3309"/>
    <cellStyle name="Normal 5 2 2 7" xfId="3310"/>
    <cellStyle name="Normal 5 2 2 8" xfId="3311"/>
    <cellStyle name="Normal 5 2 2 9" xfId="3312"/>
    <cellStyle name="Normal 5 2 3" xfId="3313"/>
    <cellStyle name="Normal 5 2 3 2" xfId="3314"/>
    <cellStyle name="Normal 5 2 3 3" xfId="3315"/>
    <cellStyle name="Normal 5 2 4" xfId="3316"/>
    <cellStyle name="Normal 5 2 5" xfId="3317"/>
    <cellStyle name="Normal 5 2 6" xfId="3318"/>
    <cellStyle name="Normal 5 2 7" xfId="3319"/>
    <cellStyle name="Normal 5 2 8" xfId="3320"/>
    <cellStyle name="Normal 5 3" xfId="3321"/>
    <cellStyle name="Normal 5 3 10" xfId="3322"/>
    <cellStyle name="Normal 5 3 2" xfId="3323"/>
    <cellStyle name="Normal 5 3 2 2" xfId="3324"/>
    <cellStyle name="Normal 5 3 2 3" xfId="3325"/>
    <cellStyle name="Normal 5 3 3" xfId="3326"/>
    <cellStyle name="Normal 5 3 3 2" xfId="3327"/>
    <cellStyle name="Normal 5 3 3 3" xfId="3328"/>
    <cellStyle name="Normal 5 3 4" xfId="3329"/>
    <cellStyle name="Normal 5 3 5" xfId="3330"/>
    <cellStyle name="Normal 5 3 6" xfId="3331"/>
    <cellStyle name="Normal 5 3 7" xfId="3332"/>
    <cellStyle name="Normal 5 3 8" xfId="3333"/>
    <cellStyle name="Normal 5 3 9" xfId="3334"/>
    <cellStyle name="Normal 5 4" xfId="3335"/>
    <cellStyle name="Normal 5 4 2" xfId="3336"/>
    <cellStyle name="Normal 5 4 3" xfId="3337"/>
    <cellStyle name="Normal 5 4 4" xfId="3338"/>
    <cellStyle name="Normal 5 4 5" xfId="3339"/>
    <cellStyle name="Normal 5 4 6" xfId="3340"/>
    <cellStyle name="Normal 5 4 7" xfId="3341"/>
    <cellStyle name="Normal 5 4 8" xfId="3342"/>
    <cellStyle name="Normal 5 5" xfId="3343"/>
    <cellStyle name="Normal 5 5 2" xfId="3344"/>
    <cellStyle name="Normal 5 5 2 2" xfId="3345"/>
    <cellStyle name="Normal 5 5 2 3" xfId="3346"/>
    <cellStyle name="Normal 5 5 3" xfId="3347"/>
    <cellStyle name="Normal 5 5 4" xfId="3348"/>
    <cellStyle name="Normal 5 5 5" xfId="3349"/>
    <cellStyle name="Normal 5 5 6" xfId="3350"/>
    <cellStyle name="Normal 5 5 7" xfId="3351"/>
    <cellStyle name="Normal 5 5 8" xfId="3352"/>
    <cellStyle name="Normal 5 5 9" xfId="3353"/>
    <cellStyle name="Normal 5 6" xfId="3354"/>
    <cellStyle name="Normal 5 6 2" xfId="3355"/>
    <cellStyle name="Normal 5 6 3" xfId="3356"/>
    <cellStyle name="Normal 5 7" xfId="3357"/>
    <cellStyle name="Normal 5 8" xfId="3358"/>
    <cellStyle name="Normal 5 9" xfId="3359"/>
    <cellStyle name="Normal 5_ELC" xfId="3360"/>
    <cellStyle name="Normal 50" xfId="3361"/>
    <cellStyle name="Normal 51" xfId="3362"/>
    <cellStyle name="Normal 52" xfId="3363"/>
    <cellStyle name="Normal 53" xfId="3364"/>
    <cellStyle name="Normal 54" xfId="3365"/>
    <cellStyle name="Normal 55" xfId="3366"/>
    <cellStyle name="Normal 6" xfId="20"/>
    <cellStyle name="Normal 6 10" xfId="3368"/>
    <cellStyle name="Normal 6 10 2" xfId="3369"/>
    <cellStyle name="Normal 6 10 3" xfId="3370"/>
    <cellStyle name="Normal 6 11" xfId="3371"/>
    <cellStyle name="Normal 6 11 2" xfId="3372"/>
    <cellStyle name="Normal 6 12" xfId="3373"/>
    <cellStyle name="Normal 6 12 2" xfId="3374"/>
    <cellStyle name="Normal 6 12 3" xfId="3375"/>
    <cellStyle name="Normal 6 13" xfId="3376"/>
    <cellStyle name="Normal 6 14" xfId="3367"/>
    <cellStyle name="Normal 6 2" xfId="21"/>
    <cellStyle name="Normal 6 2 10" xfId="3377"/>
    <cellStyle name="Normal 6 2 11" xfId="3378"/>
    <cellStyle name="Normal 6 2 12" xfId="3379"/>
    <cellStyle name="Normal 6 2 13" xfId="3380"/>
    <cellStyle name="Normal 6 2 14" xfId="3381"/>
    <cellStyle name="Normal 6 2 2" xfId="3382"/>
    <cellStyle name="Normal 6 2 2 10" xfId="3383"/>
    <cellStyle name="Normal 6 2 2 11" xfId="3384"/>
    <cellStyle name="Normal 6 2 2 12" xfId="3385"/>
    <cellStyle name="Normal 6 2 2 13" xfId="3386"/>
    <cellStyle name="Normal 6 2 2 2" xfId="3387"/>
    <cellStyle name="Normal 6 2 2 3" xfId="3388"/>
    <cellStyle name="Normal 6 2 2 4" xfId="3389"/>
    <cellStyle name="Normal 6 2 2 5" xfId="3390"/>
    <cellStyle name="Normal 6 2 2 6" xfId="3391"/>
    <cellStyle name="Normal 6 2 2 7" xfId="3392"/>
    <cellStyle name="Normal 6 2 2 8" xfId="3393"/>
    <cellStyle name="Normal 6 2 2 9" xfId="3394"/>
    <cellStyle name="Normal 6 2 3" xfId="3395"/>
    <cellStyle name="Normal 6 2 4" xfId="3396"/>
    <cellStyle name="Normal 6 2 5" xfId="3397"/>
    <cellStyle name="Normal 6 2 6" xfId="3398"/>
    <cellStyle name="Normal 6 2 7" xfId="3399"/>
    <cellStyle name="Normal 6 2 8" xfId="3400"/>
    <cellStyle name="Normal 6 2 9" xfId="3401"/>
    <cellStyle name="Normal 6 3" xfId="22"/>
    <cellStyle name="Normal 6 3 10" xfId="3403"/>
    <cellStyle name="Normal 6 3 11" xfId="3404"/>
    <cellStyle name="Normal 6 3 12" xfId="3405"/>
    <cellStyle name="Normal 6 3 13" xfId="3406"/>
    <cellStyle name="Normal 6 3 14" xfId="3407"/>
    <cellStyle name="Normal 6 3 15" xfId="3408"/>
    <cellStyle name="Normal 6 3 16" xfId="3409"/>
    <cellStyle name="Normal 6 3 17" xfId="3402"/>
    <cellStyle name="Normal 6 3 2" xfId="3410"/>
    <cellStyle name="Normal 6 3 3" xfId="3411"/>
    <cellStyle name="Normal 6 3 4" xfId="3412"/>
    <cellStyle name="Normal 6 3 5" xfId="3413"/>
    <cellStyle name="Normal 6 3 6" xfId="3414"/>
    <cellStyle name="Normal 6 3 7" xfId="3415"/>
    <cellStyle name="Normal 6 3 8" xfId="3416"/>
    <cellStyle name="Normal 6 3 9" xfId="3417"/>
    <cellStyle name="Normal 6 4" xfId="3418"/>
    <cellStyle name="Normal 6 4 2" xfId="3419"/>
    <cellStyle name="Normal 6 4 3" xfId="3420"/>
    <cellStyle name="Normal 6 4 4" xfId="3421"/>
    <cellStyle name="Normal 6 4 5" xfId="3422"/>
    <cellStyle name="Normal 6 4 6" xfId="3423"/>
    <cellStyle name="Normal 6 4 7" xfId="3424"/>
    <cellStyle name="Normal 6 4 8" xfId="3425"/>
    <cellStyle name="Normal 6 5" xfId="3426"/>
    <cellStyle name="Normal 6 5 2" xfId="3427"/>
    <cellStyle name="Normal 6 5 3" xfId="3428"/>
    <cellStyle name="Normal 6 5 4" xfId="3429"/>
    <cellStyle name="Normal 6 5 5" xfId="3430"/>
    <cellStyle name="Normal 6 5 6" xfId="3431"/>
    <cellStyle name="Normal 6 5 7" xfId="3432"/>
    <cellStyle name="Normal 6 5 8" xfId="3433"/>
    <cellStyle name="Normal 6 6" xfId="3434"/>
    <cellStyle name="Normal 6 7" xfId="3435"/>
    <cellStyle name="Normal 6 8" xfId="3436"/>
    <cellStyle name="Normal 6 9" xfId="3437"/>
    <cellStyle name="Normal 6_ELC" xfId="3438"/>
    <cellStyle name="Normal 7" xfId="23"/>
    <cellStyle name="Normal 7 10" xfId="3440"/>
    <cellStyle name="Normal 7 10 2" xfId="3441"/>
    <cellStyle name="Normal 7 10 3" xfId="3442"/>
    <cellStyle name="Normal 7 11" xfId="3443"/>
    <cellStyle name="Normal 7 12" xfId="3444"/>
    <cellStyle name="Normal 7 13" xfId="3445"/>
    <cellStyle name="Normal 7 14" xfId="3439"/>
    <cellStyle name="Normal 7 2" xfId="39"/>
    <cellStyle name="Normal 7 2 2" xfId="3447"/>
    <cellStyle name="Normal 7 2 3" xfId="3448"/>
    <cellStyle name="Normal 7 2 3 2" xfId="3449"/>
    <cellStyle name="Normal 7 2 3 3" xfId="3450"/>
    <cellStyle name="Normal 7 2 4" xfId="3451"/>
    <cellStyle name="Normal 7 2 5" xfId="3452"/>
    <cellStyle name="Normal 7 2 6" xfId="3453"/>
    <cellStyle name="Normal 7 2 7" xfId="3454"/>
    <cellStyle name="Normal 7 2 8" xfId="3455"/>
    <cellStyle name="Normal 7 2 9" xfId="3446"/>
    <cellStyle name="Normal 7 2_Scen_XBase" xfId="3456"/>
    <cellStyle name="Normal 7 3" xfId="3457"/>
    <cellStyle name="Normal 7 3 10" xfId="3458"/>
    <cellStyle name="Normal 7 3 2" xfId="3459"/>
    <cellStyle name="Normal 7 3 3" xfId="3460"/>
    <cellStyle name="Normal 7 3 4" xfId="3461"/>
    <cellStyle name="Normal 7 3 5" xfId="3462"/>
    <cellStyle name="Normal 7 3 6" xfId="3463"/>
    <cellStyle name="Normal 7 3 7" xfId="3464"/>
    <cellStyle name="Normal 7 3 8" xfId="3465"/>
    <cellStyle name="Normal 7 3 9" xfId="3466"/>
    <cellStyle name="Normal 7 4" xfId="3467"/>
    <cellStyle name="Normal 7 4 10" xfId="3468"/>
    <cellStyle name="Normal 7 4 11" xfId="3469"/>
    <cellStyle name="Normal 7 4 2" xfId="3470"/>
    <cellStyle name="Normal 7 4 3" xfId="3471"/>
    <cellStyle name="Normal 7 4 4" xfId="3472"/>
    <cellStyle name="Normal 7 4 5" xfId="3473"/>
    <cellStyle name="Normal 7 4 6" xfId="3474"/>
    <cellStyle name="Normal 7 4 7" xfId="3475"/>
    <cellStyle name="Normal 7 4 8" xfId="3476"/>
    <cellStyle name="Normal 7 4 9" xfId="3477"/>
    <cellStyle name="Normal 7 5" xfId="3478"/>
    <cellStyle name="Normal 7 5 10" xfId="3479"/>
    <cellStyle name="Normal 7 5 2" xfId="3480"/>
    <cellStyle name="Normal 7 5 3" xfId="3481"/>
    <cellStyle name="Normal 7 5 4" xfId="3482"/>
    <cellStyle name="Normal 7 5 5" xfId="3483"/>
    <cellStyle name="Normal 7 5 6" xfId="3484"/>
    <cellStyle name="Normal 7 5 7" xfId="3485"/>
    <cellStyle name="Normal 7 5 8" xfId="3486"/>
    <cellStyle name="Normal 7 5 9" xfId="3487"/>
    <cellStyle name="Normal 7 6" xfId="3488"/>
    <cellStyle name="Normal 7 6 2" xfId="3489"/>
    <cellStyle name="Normal 7 6 3" xfId="3490"/>
    <cellStyle name="Normal 7 7" xfId="3491"/>
    <cellStyle name="Normal 7 7 2" xfId="3492"/>
    <cellStyle name="Normal 7 7 3" xfId="3493"/>
    <cellStyle name="Normal 7 8" xfId="3494"/>
    <cellStyle name="Normal 7 8 2" xfId="3495"/>
    <cellStyle name="Normal 7 8 3" xfId="3496"/>
    <cellStyle name="Normal 7 9" xfId="3497"/>
    <cellStyle name="Normal 7 9 2" xfId="3498"/>
    <cellStyle name="Normal 7 9 3" xfId="3499"/>
    <cellStyle name="Normal 8" xfId="31"/>
    <cellStyle name="Normal 8 10" xfId="3501"/>
    <cellStyle name="Normal 8 10 2" xfId="3502"/>
    <cellStyle name="Normal 8 10 3" xfId="3503"/>
    <cellStyle name="Normal 8 11" xfId="3504"/>
    <cellStyle name="Normal 8 11 2" xfId="3505"/>
    <cellStyle name="Normal 8 11 3" xfId="3506"/>
    <cellStyle name="Normal 8 12" xfId="3507"/>
    <cellStyle name="Normal 8 13" xfId="3500"/>
    <cellStyle name="Normal 8 2" xfId="40"/>
    <cellStyle name="Normal 8 2 2" xfId="3509"/>
    <cellStyle name="Normal 8 2 3" xfId="3510"/>
    <cellStyle name="Normal 8 2 4" xfId="3511"/>
    <cellStyle name="Normal 8 2 5" xfId="3512"/>
    <cellStyle name="Normal 8 2 6" xfId="3513"/>
    <cellStyle name="Normal 8 2 7" xfId="3514"/>
    <cellStyle name="Normal 8 2 8" xfId="3515"/>
    <cellStyle name="Normal 8 2 9" xfId="3508"/>
    <cellStyle name="Normal 8 3" xfId="3516"/>
    <cellStyle name="Normal 8 3 2" xfId="3517"/>
    <cellStyle name="Normal 8 3 3" xfId="3518"/>
    <cellStyle name="Normal 8 3 4" xfId="3519"/>
    <cellStyle name="Normal 8 3 5" xfId="3520"/>
    <cellStyle name="Normal 8 3 6" xfId="3521"/>
    <cellStyle name="Normal 8 3 7" xfId="3522"/>
    <cellStyle name="Normal 8 3 8" xfId="3523"/>
    <cellStyle name="Normal 8 4" xfId="3524"/>
    <cellStyle name="Normal 8 4 2" xfId="3525"/>
    <cellStyle name="Normal 8 4 3" xfId="3526"/>
    <cellStyle name="Normal 8 4 4" xfId="3527"/>
    <cellStyle name="Normal 8 4 5" xfId="3528"/>
    <cellStyle name="Normal 8 4 6" xfId="3529"/>
    <cellStyle name="Normal 8 4 7" xfId="3530"/>
    <cellStyle name="Normal 8 4 8" xfId="3531"/>
    <cellStyle name="Normal 8 5" xfId="3532"/>
    <cellStyle name="Normal 8 5 2" xfId="3533"/>
    <cellStyle name="Normal 8 5 3" xfId="3534"/>
    <cellStyle name="Normal 8 5 4" xfId="3535"/>
    <cellStyle name="Normal 8 5 5" xfId="3536"/>
    <cellStyle name="Normal 8 5 6" xfId="3537"/>
    <cellStyle name="Normal 8 5 7" xfId="3538"/>
    <cellStyle name="Normal 8 5 8" xfId="3539"/>
    <cellStyle name="Normal 8 6" xfId="3540"/>
    <cellStyle name="Normal 8 7" xfId="3541"/>
    <cellStyle name="Normal 8 8" xfId="3542"/>
    <cellStyle name="Normal 8 9" xfId="3543"/>
    <cellStyle name="Normal 9" xfId="33"/>
    <cellStyle name="Normal 9 2" xfId="42"/>
    <cellStyle name="Normal 9 2 2" xfId="3544"/>
    <cellStyle name="Normal 9 2 3" xfId="3545"/>
    <cellStyle name="Normal 9 3" xfId="3546"/>
    <cellStyle name="Normal 9 4" xfId="3547"/>
    <cellStyle name="Normal 9 5" xfId="3548"/>
    <cellStyle name="Normal 9 6" xfId="3549"/>
    <cellStyle name="Normal 9 7" xfId="3550"/>
    <cellStyle name="Normal 9 8" xfId="3551"/>
    <cellStyle name="Normal 9 9" xfId="3552"/>
    <cellStyle name="Normal 9 9 2" xfId="3553"/>
    <cellStyle name="Normal 9 9 3" xfId="3554"/>
    <cellStyle name="Normal GHG Numbers (0.00)" xfId="24"/>
    <cellStyle name="Normal GHG Numbers (0.00) 2" xfId="3555"/>
    <cellStyle name="Normal GHG Numbers (0.00) 3" xfId="3556"/>
    <cellStyle name="Normal GHG Textfiels Bold" xfId="25"/>
    <cellStyle name="Normal GHG whole table" xfId="3557"/>
    <cellStyle name="Normal GHG-Shade" xfId="26"/>
    <cellStyle name="Normal GHG-Shade 2" xfId="3558"/>
    <cellStyle name="Normál_Munka1" xfId="3559"/>
    <cellStyle name="Normale_B2020" xfId="27"/>
    <cellStyle name="Note 10" xfId="3561"/>
    <cellStyle name="Note 10 2" xfId="3562"/>
    <cellStyle name="Note 10 3" xfId="3563"/>
    <cellStyle name="Note 10 3 2" xfId="3564"/>
    <cellStyle name="Note 10 3_ELC_final" xfId="3565"/>
    <cellStyle name="Note 10_ELC_final" xfId="3566"/>
    <cellStyle name="Note 11" xfId="3567"/>
    <cellStyle name="Note 11 2" xfId="3568"/>
    <cellStyle name="Note 11_ELC_final" xfId="3569"/>
    <cellStyle name="Note 12" xfId="3570"/>
    <cellStyle name="Note 12 2" xfId="3571"/>
    <cellStyle name="Note 12_ELC_final" xfId="3572"/>
    <cellStyle name="Note 13" xfId="3573"/>
    <cellStyle name="Note 13 2" xfId="3574"/>
    <cellStyle name="Note 13_ELC_final" xfId="3575"/>
    <cellStyle name="Note 14" xfId="3576"/>
    <cellStyle name="Note 14 2" xfId="3577"/>
    <cellStyle name="Note 14_ELC_final" xfId="3578"/>
    <cellStyle name="Note 15" xfId="3579"/>
    <cellStyle name="Note 15 2" xfId="3580"/>
    <cellStyle name="Note 15_ELC_final" xfId="3581"/>
    <cellStyle name="Note 16" xfId="3582"/>
    <cellStyle name="Note 16 2" xfId="3583"/>
    <cellStyle name="Note 16_ELC_final" xfId="3584"/>
    <cellStyle name="Note 17" xfId="3585"/>
    <cellStyle name="Note 17 2" xfId="3586"/>
    <cellStyle name="Note 17_ELC_final" xfId="3587"/>
    <cellStyle name="Note 18" xfId="3588"/>
    <cellStyle name="Note 18 2" xfId="3589"/>
    <cellStyle name="Note 18_ELC_final" xfId="3590"/>
    <cellStyle name="Note 19" xfId="3591"/>
    <cellStyle name="Note 2" xfId="3592"/>
    <cellStyle name="Note 2 10" xfId="3593"/>
    <cellStyle name="Note 2 11" xfId="3594"/>
    <cellStyle name="Note 2 12" xfId="3595"/>
    <cellStyle name="Note 2 13" xfId="3596"/>
    <cellStyle name="Note 2 14" xfId="3597"/>
    <cellStyle name="Note 2 15" xfId="3598"/>
    <cellStyle name="Note 2 16" xfId="3599"/>
    <cellStyle name="Note 2 2" xfId="3600"/>
    <cellStyle name="Note 2 2 2" xfId="3601"/>
    <cellStyle name="Note 2 2 3" xfId="3602"/>
    <cellStyle name="Note 2 3" xfId="3603"/>
    <cellStyle name="Note 2 4" xfId="3604"/>
    <cellStyle name="Note 2 5" xfId="3605"/>
    <cellStyle name="Note 2 6" xfId="3606"/>
    <cellStyle name="Note 2 7" xfId="3607"/>
    <cellStyle name="Note 2 8" xfId="3608"/>
    <cellStyle name="Note 2 9" xfId="3609"/>
    <cellStyle name="Note 2_PrimaryEnergyPrices_TIMES" xfId="3610"/>
    <cellStyle name="Note 20" xfId="3611"/>
    <cellStyle name="Note 21" xfId="3612"/>
    <cellStyle name="Note 22" xfId="3613"/>
    <cellStyle name="Note 23" xfId="3614"/>
    <cellStyle name="Note 24" xfId="3615"/>
    <cellStyle name="Note 25" xfId="3616"/>
    <cellStyle name="Note 26" xfId="3617"/>
    <cellStyle name="Note 27" xfId="3618"/>
    <cellStyle name="Note 28" xfId="3619"/>
    <cellStyle name="Note 29" xfId="3620"/>
    <cellStyle name="Note 3" xfId="3621"/>
    <cellStyle name="Note 3 2" xfId="3622"/>
    <cellStyle name="Note 3 2 2" xfId="3623"/>
    <cellStyle name="Note 3 3" xfId="3624"/>
    <cellStyle name="Note 3 4" xfId="3625"/>
    <cellStyle name="Note 3_PrimaryEnergyPrices_TIMES" xfId="3626"/>
    <cellStyle name="Note 30" xfId="3627"/>
    <cellStyle name="Note 31" xfId="3628"/>
    <cellStyle name="Note 32" xfId="3629"/>
    <cellStyle name="Note 33" xfId="3630"/>
    <cellStyle name="Note 34" xfId="3631"/>
    <cellStyle name="Note 35" xfId="3632"/>
    <cellStyle name="Note 36" xfId="3633"/>
    <cellStyle name="Note 37" xfId="3634"/>
    <cellStyle name="Note 38" xfId="3635"/>
    <cellStyle name="Note 39" xfId="3636"/>
    <cellStyle name="Note 4" xfId="3637"/>
    <cellStyle name="Note 4 2" xfId="3638"/>
    <cellStyle name="Note 4 3" xfId="3639"/>
    <cellStyle name="Note 4 3 2" xfId="3640"/>
    <cellStyle name="Note 4 3_ELC_final" xfId="3641"/>
    <cellStyle name="Note 4 4" xfId="3642"/>
    <cellStyle name="Note 4_ELC_final" xfId="3643"/>
    <cellStyle name="Note 40" xfId="3644"/>
    <cellStyle name="Note 41" xfId="3645"/>
    <cellStyle name="Note 42" xfId="3646"/>
    <cellStyle name="Note 43" xfId="3560"/>
    <cellStyle name="Note 5" xfId="3647"/>
    <cellStyle name="Note 5 2" xfId="3648"/>
    <cellStyle name="Note 5 3" xfId="3649"/>
    <cellStyle name="Note 5 3 2" xfId="3650"/>
    <cellStyle name="Note 5 3_ELC_final" xfId="3651"/>
    <cellStyle name="Note 5 4" xfId="3652"/>
    <cellStyle name="Note 5_ELC_final" xfId="3653"/>
    <cellStyle name="Note 6" xfId="3654"/>
    <cellStyle name="Note 6 2" xfId="3655"/>
    <cellStyle name="Note 6 3" xfId="3656"/>
    <cellStyle name="Note 6 3 2" xfId="3657"/>
    <cellStyle name="Note 6 3_ELC_final" xfId="3658"/>
    <cellStyle name="Note 6 4" xfId="3659"/>
    <cellStyle name="Note 6_ELC_final" xfId="3660"/>
    <cellStyle name="Note 7" xfId="3661"/>
    <cellStyle name="Note 7 2" xfId="3662"/>
    <cellStyle name="Note 7 3" xfId="3663"/>
    <cellStyle name="Note 7 3 2" xfId="3664"/>
    <cellStyle name="Note 7 3_ELC_final" xfId="3665"/>
    <cellStyle name="Note 7 4" xfId="3666"/>
    <cellStyle name="Note 7_ELC_final" xfId="3667"/>
    <cellStyle name="Note 8" xfId="3668"/>
    <cellStyle name="Note 8 2" xfId="3669"/>
    <cellStyle name="Note 8 3" xfId="3670"/>
    <cellStyle name="Note 8 3 2" xfId="3671"/>
    <cellStyle name="Note 8 3_ELC_final" xfId="3672"/>
    <cellStyle name="Note 8 4" xfId="3673"/>
    <cellStyle name="Note 8_ELC_final" xfId="3674"/>
    <cellStyle name="Note 9" xfId="3675"/>
    <cellStyle name="Note 9 2" xfId="3676"/>
    <cellStyle name="Note 9 3" xfId="3677"/>
    <cellStyle name="Note 9 3 2" xfId="3678"/>
    <cellStyle name="Note 9 3_ELC_final" xfId="3679"/>
    <cellStyle name="Note 9 4" xfId="3680"/>
    <cellStyle name="Note 9_ELC_final" xfId="3681"/>
    <cellStyle name="Notiz" xfId="3682"/>
    <cellStyle name="num_note" xfId="3683"/>
    <cellStyle name="Nuovo" xfId="3684"/>
    <cellStyle name="Nuovo 10" xfId="3685"/>
    <cellStyle name="Nuovo 11" xfId="3686"/>
    <cellStyle name="Nuovo 12" xfId="3687"/>
    <cellStyle name="Nuovo 13" xfId="3688"/>
    <cellStyle name="Nuovo 14" xfId="3689"/>
    <cellStyle name="Nuovo 15" xfId="3690"/>
    <cellStyle name="Nuovo 16" xfId="3691"/>
    <cellStyle name="Nuovo 17" xfId="3692"/>
    <cellStyle name="Nuovo 18" xfId="3693"/>
    <cellStyle name="Nuovo 19" xfId="3694"/>
    <cellStyle name="Nuovo 2" xfId="3695"/>
    <cellStyle name="Nuovo 20" xfId="3696"/>
    <cellStyle name="Nuovo 21" xfId="3697"/>
    <cellStyle name="Nuovo 22" xfId="3698"/>
    <cellStyle name="Nuovo 23" xfId="3699"/>
    <cellStyle name="Nuovo 24" xfId="3700"/>
    <cellStyle name="Nuovo 25" xfId="3701"/>
    <cellStyle name="Nuovo 26" xfId="3702"/>
    <cellStyle name="Nuovo 27" xfId="3703"/>
    <cellStyle name="Nuovo 28" xfId="3704"/>
    <cellStyle name="Nuovo 29" xfId="3705"/>
    <cellStyle name="Nuovo 3" xfId="3706"/>
    <cellStyle name="Nuovo 30" xfId="3707"/>
    <cellStyle name="Nuovo 31" xfId="3708"/>
    <cellStyle name="Nuovo 32" xfId="3709"/>
    <cellStyle name="Nuovo 33" xfId="3710"/>
    <cellStyle name="Nuovo 34" xfId="3711"/>
    <cellStyle name="Nuovo 35" xfId="3712"/>
    <cellStyle name="Nuovo 36" xfId="3713"/>
    <cellStyle name="Nuovo 37" xfId="3714"/>
    <cellStyle name="Nuovo 38" xfId="3715"/>
    <cellStyle name="Nuovo 38 2" xfId="3716"/>
    <cellStyle name="Nuovo 39" xfId="3717"/>
    <cellStyle name="Nuovo 39 2" xfId="3718"/>
    <cellStyle name="Nuovo 4" xfId="3719"/>
    <cellStyle name="Nuovo 40" xfId="3720"/>
    <cellStyle name="Nuovo 5" xfId="3721"/>
    <cellStyle name="Nuovo 6" xfId="3722"/>
    <cellStyle name="Nuovo 7" xfId="3723"/>
    <cellStyle name="Nuovo 8" xfId="3724"/>
    <cellStyle name="Nuovo 9" xfId="3725"/>
    <cellStyle name="Output 10" xfId="3727"/>
    <cellStyle name="Output 11" xfId="3728"/>
    <cellStyle name="Output 12" xfId="3729"/>
    <cellStyle name="Output 13" xfId="3730"/>
    <cellStyle name="Output 14" xfId="3731"/>
    <cellStyle name="Output 15" xfId="3732"/>
    <cellStyle name="Output 16" xfId="3733"/>
    <cellStyle name="Output 17" xfId="3734"/>
    <cellStyle name="Output 18" xfId="3735"/>
    <cellStyle name="Output 19" xfId="3736"/>
    <cellStyle name="Output 2" xfId="3737"/>
    <cellStyle name="Output 2 10" xfId="3738"/>
    <cellStyle name="Output 2 2" xfId="3739"/>
    <cellStyle name="Output 2 2 2" xfId="3740"/>
    <cellStyle name="Output 2 3" xfId="3741"/>
    <cellStyle name="Output 2 4" xfId="3742"/>
    <cellStyle name="Output 2 5" xfId="3743"/>
    <cellStyle name="Output 2 6" xfId="3744"/>
    <cellStyle name="Output 2 7" xfId="3745"/>
    <cellStyle name="Output 2 8" xfId="3746"/>
    <cellStyle name="Output 2 9" xfId="3747"/>
    <cellStyle name="Output 20" xfId="3748"/>
    <cellStyle name="Output 21" xfId="3749"/>
    <cellStyle name="Output 22" xfId="3750"/>
    <cellStyle name="Output 23" xfId="3751"/>
    <cellStyle name="Output 24" xfId="3752"/>
    <cellStyle name="Output 25" xfId="3753"/>
    <cellStyle name="Output 26" xfId="3754"/>
    <cellStyle name="Output 27" xfId="3755"/>
    <cellStyle name="Output 28" xfId="3756"/>
    <cellStyle name="Output 29" xfId="3757"/>
    <cellStyle name="Output 3" xfId="3758"/>
    <cellStyle name="Output 3 2" xfId="3759"/>
    <cellStyle name="Output 3 3" xfId="3760"/>
    <cellStyle name="Output 30" xfId="3761"/>
    <cellStyle name="Output 31" xfId="3762"/>
    <cellStyle name="Output 32" xfId="3763"/>
    <cellStyle name="Output 33" xfId="3764"/>
    <cellStyle name="Output 34" xfId="3765"/>
    <cellStyle name="Output 35" xfId="3766"/>
    <cellStyle name="Output 36" xfId="3767"/>
    <cellStyle name="Output 37" xfId="3768"/>
    <cellStyle name="Output 38" xfId="3769"/>
    <cellStyle name="Output 39" xfId="3770"/>
    <cellStyle name="Output 4" xfId="3771"/>
    <cellStyle name="Output 40" xfId="3772"/>
    <cellStyle name="Output 41" xfId="3773"/>
    <cellStyle name="Output 42" xfId="3774"/>
    <cellStyle name="Output 43" xfId="3775"/>
    <cellStyle name="Output 44" xfId="3726"/>
    <cellStyle name="Output 5" xfId="3776"/>
    <cellStyle name="Output 6" xfId="3777"/>
    <cellStyle name="Output 7" xfId="3778"/>
    <cellStyle name="Output 8" xfId="3779"/>
    <cellStyle name="Output 9" xfId="3780"/>
    <cellStyle name="Pattern" xfId="3781"/>
    <cellStyle name="Percent" xfId="44" builtinId="5"/>
    <cellStyle name="Percent 10" xfId="3782"/>
    <cellStyle name="Percent 10 10" xfId="3783"/>
    <cellStyle name="Percent 10 11" xfId="3784"/>
    <cellStyle name="Percent 10 12" xfId="3785"/>
    <cellStyle name="Percent 10 13" xfId="3786"/>
    <cellStyle name="Percent 10 14" xfId="3787"/>
    <cellStyle name="Percent 10 15" xfId="3788"/>
    <cellStyle name="Percent 10 16" xfId="3789"/>
    <cellStyle name="Percent 10 17" xfId="3790"/>
    <cellStyle name="Percent 10 18" xfId="3791"/>
    <cellStyle name="Percent 10 19" xfId="3792"/>
    <cellStyle name="Percent 10 2" xfId="3793"/>
    <cellStyle name="Percent 10 2 2" xfId="3794"/>
    <cellStyle name="Percent 10 2 3" xfId="3795"/>
    <cellStyle name="Percent 10 20" xfId="3796"/>
    <cellStyle name="Percent 10 3" xfId="3797"/>
    <cellStyle name="Percent 10 3 2" xfId="3798"/>
    <cellStyle name="Percent 10 3 3" xfId="3799"/>
    <cellStyle name="Percent 10 4" xfId="3800"/>
    <cellStyle name="Percent 10 4 2" xfId="3801"/>
    <cellStyle name="Percent 10 4 3" xfId="3802"/>
    <cellStyle name="Percent 10 5" xfId="3803"/>
    <cellStyle name="Percent 10 5 2" xfId="3804"/>
    <cellStyle name="Percent 10 5 3" xfId="3805"/>
    <cellStyle name="Percent 10 6" xfId="3806"/>
    <cellStyle name="Percent 10 6 2" xfId="3807"/>
    <cellStyle name="Percent 10 6 3" xfId="3808"/>
    <cellStyle name="Percent 10 7" xfId="3809"/>
    <cellStyle name="Percent 10 7 2" xfId="3810"/>
    <cellStyle name="Percent 10 7 3" xfId="3811"/>
    <cellStyle name="Percent 10 7 4" xfId="3812"/>
    <cellStyle name="Percent 10 7 5" xfId="3813"/>
    <cellStyle name="Percent 10 8" xfId="3814"/>
    <cellStyle name="Percent 10 8 2" xfId="3815"/>
    <cellStyle name="Percent 10 8 3" xfId="3816"/>
    <cellStyle name="Percent 10 9" xfId="3817"/>
    <cellStyle name="Percent 11" xfId="3818"/>
    <cellStyle name="Percent 11 10" xfId="3819"/>
    <cellStyle name="Percent 11 2" xfId="3820"/>
    <cellStyle name="Percent 11 2 2" xfId="3821"/>
    <cellStyle name="Percent 11 2 3" xfId="3822"/>
    <cellStyle name="Percent 11 3" xfId="3823"/>
    <cellStyle name="Percent 11 3 2" xfId="3824"/>
    <cellStyle name="Percent 11 3 3" xfId="3825"/>
    <cellStyle name="Percent 11 4" xfId="3826"/>
    <cellStyle name="Percent 11 4 2" xfId="3827"/>
    <cellStyle name="Percent 11 4 3" xfId="3828"/>
    <cellStyle name="Percent 11 5" xfId="3829"/>
    <cellStyle name="Percent 11 5 2" xfId="3830"/>
    <cellStyle name="Percent 11 5 3" xfId="3831"/>
    <cellStyle name="Percent 11 6" xfId="3832"/>
    <cellStyle name="Percent 11 6 2" xfId="3833"/>
    <cellStyle name="Percent 11 6 3" xfId="3834"/>
    <cellStyle name="Percent 11 7" xfId="3835"/>
    <cellStyle name="Percent 11 7 2" xfId="3836"/>
    <cellStyle name="Percent 11 7 3" xfId="3837"/>
    <cellStyle name="Percent 11 7 4" xfId="3838"/>
    <cellStyle name="Percent 11 7 5" xfId="3839"/>
    <cellStyle name="Percent 11 8" xfId="3840"/>
    <cellStyle name="Percent 11 8 2" xfId="3841"/>
    <cellStyle name="Percent 11 8 3" xfId="3842"/>
    <cellStyle name="Percent 11 9" xfId="3843"/>
    <cellStyle name="Percent 12" xfId="3844"/>
    <cellStyle name="Percent 12 10" xfId="3845"/>
    <cellStyle name="Percent 12 2" xfId="3846"/>
    <cellStyle name="Percent 12 2 2" xfId="3847"/>
    <cellStyle name="Percent 12 2 3" xfId="3848"/>
    <cellStyle name="Percent 12 3" xfId="3849"/>
    <cellStyle name="Percent 12 3 2" xfId="3850"/>
    <cellStyle name="Percent 12 3 3" xfId="3851"/>
    <cellStyle name="Percent 12 4" xfId="3852"/>
    <cellStyle name="Percent 12 4 2" xfId="3853"/>
    <cellStyle name="Percent 12 4 3" xfId="3854"/>
    <cellStyle name="Percent 12 5" xfId="3855"/>
    <cellStyle name="Percent 12 5 2" xfId="3856"/>
    <cellStyle name="Percent 12 5 3" xfId="3857"/>
    <cellStyle name="Percent 12 6" xfId="3858"/>
    <cellStyle name="Percent 12 6 2" xfId="3859"/>
    <cellStyle name="Percent 12 6 3" xfId="3860"/>
    <cellStyle name="Percent 12 7" xfId="3861"/>
    <cellStyle name="Percent 12 7 2" xfId="3862"/>
    <cellStyle name="Percent 12 7 3" xfId="3863"/>
    <cellStyle name="Percent 12 7 4" xfId="3864"/>
    <cellStyle name="Percent 12 7 5" xfId="3865"/>
    <cellStyle name="Percent 12 8" xfId="3866"/>
    <cellStyle name="Percent 12 8 2" xfId="3867"/>
    <cellStyle name="Percent 12 8 3" xfId="3868"/>
    <cellStyle name="Percent 12 9" xfId="3869"/>
    <cellStyle name="Percent 13" xfId="3870"/>
    <cellStyle name="Percent 13 10" xfId="3871"/>
    <cellStyle name="Percent 13 2" xfId="3872"/>
    <cellStyle name="Percent 13 2 2" xfId="3873"/>
    <cellStyle name="Percent 13 2 3" xfId="3874"/>
    <cellStyle name="Percent 13 3" xfId="3875"/>
    <cellStyle name="Percent 13 3 2" xfId="3876"/>
    <cellStyle name="Percent 13 3 3" xfId="3877"/>
    <cellStyle name="Percent 13 4" xfId="3878"/>
    <cellStyle name="Percent 13 4 2" xfId="3879"/>
    <cellStyle name="Percent 13 4 3" xfId="3880"/>
    <cellStyle name="Percent 13 5" xfId="3881"/>
    <cellStyle name="Percent 13 5 2" xfId="3882"/>
    <cellStyle name="Percent 13 5 3" xfId="3883"/>
    <cellStyle name="Percent 13 6" xfId="3884"/>
    <cellStyle name="Percent 13 6 2" xfId="3885"/>
    <cellStyle name="Percent 13 6 3" xfId="3886"/>
    <cellStyle name="Percent 13 7" xfId="3887"/>
    <cellStyle name="Percent 13 7 2" xfId="3888"/>
    <cellStyle name="Percent 13 7 3" xfId="3889"/>
    <cellStyle name="Percent 13 7 4" xfId="3890"/>
    <cellStyle name="Percent 13 7 5" xfId="3891"/>
    <cellStyle name="Percent 13 8" xfId="3892"/>
    <cellStyle name="Percent 13 8 2" xfId="3893"/>
    <cellStyle name="Percent 13 8 3" xfId="3894"/>
    <cellStyle name="Percent 13 9" xfId="3895"/>
    <cellStyle name="Percent 14" xfId="3896"/>
    <cellStyle name="Percent 14 10" xfId="3897"/>
    <cellStyle name="Percent 14 2" xfId="3898"/>
    <cellStyle name="Percent 14 2 2" xfId="3899"/>
    <cellStyle name="Percent 14 2 3" xfId="3900"/>
    <cellStyle name="Percent 14 3" xfId="3901"/>
    <cellStyle name="Percent 14 3 2" xfId="3902"/>
    <cellStyle name="Percent 14 3 3" xfId="3903"/>
    <cellStyle name="Percent 14 4" xfId="3904"/>
    <cellStyle name="Percent 14 4 2" xfId="3905"/>
    <cellStyle name="Percent 14 4 3" xfId="3906"/>
    <cellStyle name="Percent 14 5" xfId="3907"/>
    <cellStyle name="Percent 14 5 2" xfId="3908"/>
    <cellStyle name="Percent 14 5 3" xfId="3909"/>
    <cellStyle name="Percent 14 6" xfId="3910"/>
    <cellStyle name="Percent 14 6 2" xfId="3911"/>
    <cellStyle name="Percent 14 6 3" xfId="3912"/>
    <cellStyle name="Percent 14 7" xfId="3913"/>
    <cellStyle name="Percent 14 7 2" xfId="3914"/>
    <cellStyle name="Percent 14 7 3" xfId="3915"/>
    <cellStyle name="Percent 14 7 4" xfId="3916"/>
    <cellStyle name="Percent 14 7 5" xfId="3917"/>
    <cellStyle name="Percent 14 8" xfId="3918"/>
    <cellStyle name="Percent 14 8 2" xfId="3919"/>
    <cellStyle name="Percent 14 8 3" xfId="3920"/>
    <cellStyle name="Percent 14 9" xfId="3921"/>
    <cellStyle name="Percent 15" xfId="3922"/>
    <cellStyle name="Percent 15 10" xfId="3923"/>
    <cellStyle name="Percent 15 11" xfId="3924"/>
    <cellStyle name="Percent 15 12" xfId="3925"/>
    <cellStyle name="Percent 15 13" xfId="3926"/>
    <cellStyle name="Percent 15 14" xfId="3927"/>
    <cellStyle name="Percent 15 15" xfId="3928"/>
    <cellStyle name="Percent 15 2" xfId="3929"/>
    <cellStyle name="Percent 15 2 2" xfId="3930"/>
    <cellStyle name="Percent 15 2 3" xfId="3931"/>
    <cellStyle name="Percent 15 2 4" xfId="3932"/>
    <cellStyle name="Percent 15 2 5" xfId="3933"/>
    <cellStyle name="Percent 15 2 6" xfId="3934"/>
    <cellStyle name="Percent 15 2 7" xfId="3935"/>
    <cellStyle name="Percent 15 2 8" xfId="3936"/>
    <cellStyle name="Percent 15 3" xfId="3937"/>
    <cellStyle name="Percent 15 4" xfId="3938"/>
    <cellStyle name="Percent 15 4 2" xfId="3939"/>
    <cellStyle name="Percent 15 4 3" xfId="3940"/>
    <cellStyle name="Percent 15 5" xfId="3941"/>
    <cellStyle name="Percent 15 6" xfId="3942"/>
    <cellStyle name="Percent 15 7" xfId="3943"/>
    <cellStyle name="Percent 15 7 2" xfId="3944"/>
    <cellStyle name="Percent 15 7 3" xfId="3945"/>
    <cellStyle name="Percent 15 8" xfId="3946"/>
    <cellStyle name="Percent 15 9" xfId="3947"/>
    <cellStyle name="Percent 16 2" xfId="3948"/>
    <cellStyle name="Percent 16 2 2" xfId="3949"/>
    <cellStyle name="Percent 16 2 3" xfId="3950"/>
    <cellStyle name="Percent 16 3" xfId="3951"/>
    <cellStyle name="Percent 16 3 10" xfId="3952"/>
    <cellStyle name="Percent 16 3 11" xfId="3953"/>
    <cellStyle name="Percent 16 3 12" xfId="3954"/>
    <cellStyle name="Percent 16 3 13" xfId="3955"/>
    <cellStyle name="Percent 16 3 14" xfId="3956"/>
    <cellStyle name="Percent 16 3 15" xfId="3957"/>
    <cellStyle name="Percent 16 3 16" xfId="3958"/>
    <cellStyle name="Percent 16 3 17" xfId="3959"/>
    <cellStyle name="Percent 16 3 18" xfId="3960"/>
    <cellStyle name="Percent 16 3 19" xfId="3961"/>
    <cellStyle name="Percent 16 3 2" xfId="3962"/>
    <cellStyle name="Percent 16 3 3" xfId="3963"/>
    <cellStyle name="Percent 16 3 4" xfId="3964"/>
    <cellStyle name="Percent 16 3 5" xfId="3965"/>
    <cellStyle name="Percent 16 3 6" xfId="3966"/>
    <cellStyle name="Percent 16 3 7" xfId="3967"/>
    <cellStyle name="Percent 16 3 8" xfId="3968"/>
    <cellStyle name="Percent 16 3 9" xfId="3969"/>
    <cellStyle name="Percent 16 4" xfId="3970"/>
    <cellStyle name="Percent 16 4 10" xfId="3971"/>
    <cellStyle name="Percent 16 4 11" xfId="3972"/>
    <cellStyle name="Percent 16 4 12" xfId="3973"/>
    <cellStyle name="Percent 16 4 13" xfId="3974"/>
    <cellStyle name="Percent 16 4 14" xfId="3975"/>
    <cellStyle name="Percent 16 4 15" xfId="3976"/>
    <cellStyle name="Percent 16 4 16" xfId="3977"/>
    <cellStyle name="Percent 16 4 17" xfId="3978"/>
    <cellStyle name="Percent 16 4 18" xfId="3979"/>
    <cellStyle name="Percent 16 4 19" xfId="3980"/>
    <cellStyle name="Percent 16 4 2" xfId="3981"/>
    <cellStyle name="Percent 16 4 3" xfId="3982"/>
    <cellStyle name="Percent 16 4 4" xfId="3983"/>
    <cellStyle name="Percent 16 4 5" xfId="3984"/>
    <cellStyle name="Percent 16 4 6" xfId="3985"/>
    <cellStyle name="Percent 16 4 7" xfId="3986"/>
    <cellStyle name="Percent 16 4 8" xfId="3987"/>
    <cellStyle name="Percent 16 4 9" xfId="3988"/>
    <cellStyle name="Percent 16 5" xfId="3989"/>
    <cellStyle name="Percent 16 5 10" xfId="3990"/>
    <cellStyle name="Percent 16 5 11" xfId="3991"/>
    <cellStyle name="Percent 16 5 12" xfId="3992"/>
    <cellStyle name="Percent 16 5 13" xfId="3993"/>
    <cellStyle name="Percent 16 5 14" xfId="3994"/>
    <cellStyle name="Percent 16 5 15" xfId="3995"/>
    <cellStyle name="Percent 16 5 16" xfId="3996"/>
    <cellStyle name="Percent 16 5 17" xfId="3997"/>
    <cellStyle name="Percent 16 5 18" xfId="3998"/>
    <cellStyle name="Percent 16 5 19" xfId="3999"/>
    <cellStyle name="Percent 16 5 2" xfId="4000"/>
    <cellStyle name="Percent 16 5 3" xfId="4001"/>
    <cellStyle name="Percent 16 5 4" xfId="4002"/>
    <cellStyle name="Percent 16 5 5" xfId="4003"/>
    <cellStyle name="Percent 16 5 6" xfId="4004"/>
    <cellStyle name="Percent 16 5 7" xfId="4005"/>
    <cellStyle name="Percent 16 5 8" xfId="4006"/>
    <cellStyle name="Percent 16 5 9" xfId="4007"/>
    <cellStyle name="Percent 16 6" xfId="4008"/>
    <cellStyle name="Percent 16 6 10" xfId="4009"/>
    <cellStyle name="Percent 16 6 11" xfId="4010"/>
    <cellStyle name="Percent 16 6 12" xfId="4011"/>
    <cellStyle name="Percent 16 6 13" xfId="4012"/>
    <cellStyle name="Percent 16 6 14" xfId="4013"/>
    <cellStyle name="Percent 16 6 15" xfId="4014"/>
    <cellStyle name="Percent 16 6 16" xfId="4015"/>
    <cellStyle name="Percent 16 6 17" xfId="4016"/>
    <cellStyle name="Percent 16 6 18" xfId="4017"/>
    <cellStyle name="Percent 16 6 19" xfId="4018"/>
    <cellStyle name="Percent 16 6 2" xfId="4019"/>
    <cellStyle name="Percent 16 6 3" xfId="4020"/>
    <cellStyle name="Percent 16 6 4" xfId="4021"/>
    <cellStyle name="Percent 16 6 5" xfId="4022"/>
    <cellStyle name="Percent 16 6 6" xfId="4023"/>
    <cellStyle name="Percent 16 6 7" xfId="4024"/>
    <cellStyle name="Percent 16 6 8" xfId="4025"/>
    <cellStyle name="Percent 16 6 9" xfId="4026"/>
    <cellStyle name="Percent 16 7" xfId="4027"/>
    <cellStyle name="Percent 16 7 10" xfId="4028"/>
    <cellStyle name="Percent 16 7 11" xfId="4029"/>
    <cellStyle name="Percent 16 7 12" xfId="4030"/>
    <cellStyle name="Percent 16 7 13" xfId="4031"/>
    <cellStyle name="Percent 16 7 14" xfId="4032"/>
    <cellStyle name="Percent 16 7 15" xfId="4033"/>
    <cellStyle name="Percent 16 7 16" xfId="4034"/>
    <cellStyle name="Percent 16 7 17" xfId="4035"/>
    <cellStyle name="Percent 16 7 18" xfId="4036"/>
    <cellStyle name="Percent 16 7 19" xfId="4037"/>
    <cellStyle name="Percent 16 7 2" xfId="4038"/>
    <cellStyle name="Percent 16 7 2 2" xfId="4039"/>
    <cellStyle name="Percent 16 7 2 3" xfId="4040"/>
    <cellStyle name="Percent 16 7 3" xfId="4041"/>
    <cellStyle name="Percent 16 7 3 2" xfId="4042"/>
    <cellStyle name="Percent 16 7 3 3" xfId="4043"/>
    <cellStyle name="Percent 16 7 4" xfId="4044"/>
    <cellStyle name="Percent 16 7 5" xfId="4045"/>
    <cellStyle name="Percent 16 7 6" xfId="4046"/>
    <cellStyle name="Percent 16 7 7" xfId="4047"/>
    <cellStyle name="Percent 16 7 8" xfId="4048"/>
    <cellStyle name="Percent 16 7 9" xfId="4049"/>
    <cellStyle name="Percent 16 8" xfId="4050"/>
    <cellStyle name="Percent 16 8 10" xfId="4051"/>
    <cellStyle name="Percent 16 8 11" xfId="4052"/>
    <cellStyle name="Percent 16 8 12" xfId="4053"/>
    <cellStyle name="Percent 16 8 13" xfId="4054"/>
    <cellStyle name="Percent 16 8 14" xfId="4055"/>
    <cellStyle name="Percent 16 8 15" xfId="4056"/>
    <cellStyle name="Percent 16 8 16" xfId="4057"/>
    <cellStyle name="Percent 16 8 17" xfId="4058"/>
    <cellStyle name="Percent 16 8 2" xfId="4059"/>
    <cellStyle name="Percent 16 8 3" xfId="4060"/>
    <cellStyle name="Percent 16 8 4" xfId="4061"/>
    <cellStyle name="Percent 16 8 5" xfId="4062"/>
    <cellStyle name="Percent 16 8 6" xfId="4063"/>
    <cellStyle name="Percent 16 8 7" xfId="4064"/>
    <cellStyle name="Percent 16 8 8" xfId="4065"/>
    <cellStyle name="Percent 16 8 9" xfId="4066"/>
    <cellStyle name="Percent 16 9" xfId="4067"/>
    <cellStyle name="Percent 16 9 10" xfId="4068"/>
    <cellStyle name="Percent 16 9 11" xfId="4069"/>
    <cellStyle name="Percent 16 9 12" xfId="4070"/>
    <cellStyle name="Percent 16 9 13" xfId="4071"/>
    <cellStyle name="Percent 16 9 14" xfId="4072"/>
    <cellStyle name="Percent 16 9 15" xfId="4073"/>
    <cellStyle name="Percent 16 9 16" xfId="4074"/>
    <cellStyle name="Percent 16 9 17" xfId="4075"/>
    <cellStyle name="Percent 16 9 2" xfId="4076"/>
    <cellStyle name="Percent 16 9 3" xfId="4077"/>
    <cellStyle name="Percent 16 9 4" xfId="4078"/>
    <cellStyle name="Percent 16 9 5" xfId="4079"/>
    <cellStyle name="Percent 16 9 6" xfId="4080"/>
    <cellStyle name="Percent 16 9 7" xfId="4081"/>
    <cellStyle name="Percent 16 9 8" xfId="4082"/>
    <cellStyle name="Percent 16 9 9" xfId="4083"/>
    <cellStyle name="Percent 17" xfId="4084"/>
    <cellStyle name="Percent 17 2" xfId="4085"/>
    <cellStyle name="Percent 17 3" xfId="4086"/>
    <cellStyle name="Percent 17 4" xfId="4087"/>
    <cellStyle name="Percent 17 5" xfId="4088"/>
    <cellStyle name="Percent 17 6" xfId="4089"/>
    <cellStyle name="Percent 17 7" xfId="4090"/>
    <cellStyle name="Percent 17 7 2" xfId="4091"/>
    <cellStyle name="Percent 17 7 3" xfId="4092"/>
    <cellStyle name="Percent 17 8" xfId="4093"/>
    <cellStyle name="Percent 17 8 2" xfId="4094"/>
    <cellStyle name="Percent 17 9" xfId="4095"/>
    <cellStyle name="Percent 2" xfId="28"/>
    <cellStyle name="Percent 2 10" xfId="4097"/>
    <cellStyle name="Percent 2 10 2" xfId="4098"/>
    <cellStyle name="Percent 2 10 3" xfId="4099"/>
    <cellStyle name="Percent 2 10 4" xfId="4100"/>
    <cellStyle name="Percent 2 10 5" xfId="4101"/>
    <cellStyle name="Percent 2 10 6" xfId="4102"/>
    <cellStyle name="Percent 2 10 7" xfId="4103"/>
    <cellStyle name="Percent 2 10 8" xfId="4104"/>
    <cellStyle name="Percent 2 11" xfId="4105"/>
    <cellStyle name="Percent 2 11 2" xfId="4106"/>
    <cellStyle name="Percent 2 11 3" xfId="4107"/>
    <cellStyle name="Percent 2 11 4" xfId="4108"/>
    <cellStyle name="Percent 2 11 5" xfId="4109"/>
    <cellStyle name="Percent 2 11 6" xfId="4110"/>
    <cellStyle name="Percent 2 11 7" xfId="4111"/>
    <cellStyle name="Percent 2 11 8" xfId="4112"/>
    <cellStyle name="Percent 2 12" xfId="4113"/>
    <cellStyle name="Percent 2 13" xfId="4114"/>
    <cellStyle name="Percent 2 14" xfId="4115"/>
    <cellStyle name="Percent 2 15" xfId="4116"/>
    <cellStyle name="Percent 2 16" xfId="4117"/>
    <cellStyle name="Percent 2 17" xfId="4118"/>
    <cellStyle name="Percent 2 18" xfId="4119"/>
    <cellStyle name="Percent 2 19" xfId="4120"/>
    <cellStyle name="Percent 2 2" xfId="4121"/>
    <cellStyle name="Percent 2 2 2" xfId="4122"/>
    <cellStyle name="Percent 2 2 3" xfId="4123"/>
    <cellStyle name="Percent 2 2 3 2" xfId="4124"/>
    <cellStyle name="Percent 2 2 3 3" xfId="4125"/>
    <cellStyle name="Percent 2 2 4" xfId="4126"/>
    <cellStyle name="Percent 2 2 4 2" xfId="4127"/>
    <cellStyle name="Percent 2 2 4 3" xfId="4128"/>
    <cellStyle name="Percent 2 2 5" xfId="4129"/>
    <cellStyle name="Percent 2 2 6" xfId="4130"/>
    <cellStyle name="Percent 2 2 7" xfId="4131"/>
    <cellStyle name="Percent 2 2 8" xfId="4132"/>
    <cellStyle name="Percent 2 20" xfId="4133"/>
    <cellStyle name="Percent 2 21" xfId="4134"/>
    <cellStyle name="Percent 2 22" xfId="4135"/>
    <cellStyle name="Percent 2 23" xfId="4136"/>
    <cellStyle name="Percent 2 24" xfId="4137"/>
    <cellStyle name="Percent 2 25" xfId="4138"/>
    <cellStyle name="Percent 2 26" xfId="4139"/>
    <cellStyle name="Percent 2 27" xfId="4140"/>
    <cellStyle name="Percent 2 28" xfId="4141"/>
    <cellStyle name="Percent 2 29" xfId="4142"/>
    <cellStyle name="Percent 2 3" xfId="4143"/>
    <cellStyle name="Percent 2 3 10" xfId="4144"/>
    <cellStyle name="Percent 2 3 11" xfId="4145"/>
    <cellStyle name="Percent 2 3 12" xfId="4146"/>
    <cellStyle name="Percent 2 3 13" xfId="4147"/>
    <cellStyle name="Percent 2 3 14" xfId="4148"/>
    <cellStyle name="Percent 2 3 15" xfId="4149"/>
    <cellStyle name="Percent 2 3 2" xfId="4150"/>
    <cellStyle name="Percent 2 3 3" xfId="4151"/>
    <cellStyle name="Percent 2 3 3 2" xfId="4152"/>
    <cellStyle name="Percent 2 3 3 3" xfId="4153"/>
    <cellStyle name="Percent 2 3 3 3 2" xfId="4154"/>
    <cellStyle name="Percent 2 3 3 3 3" xfId="4155"/>
    <cellStyle name="Percent 2 3 3 3 4" xfId="4156"/>
    <cellStyle name="Percent 2 3 4" xfId="4157"/>
    <cellStyle name="Percent 2 3 5" xfId="4158"/>
    <cellStyle name="Percent 2 3 6" xfId="4159"/>
    <cellStyle name="Percent 2 3 7" xfId="4160"/>
    <cellStyle name="Percent 2 3 8" xfId="4161"/>
    <cellStyle name="Percent 2 3 9" xfId="4162"/>
    <cellStyle name="Percent 2 3 9 2" xfId="4163"/>
    <cellStyle name="Percent 2 3 9 3" xfId="4164"/>
    <cellStyle name="Percent 2 30" xfId="4165"/>
    <cellStyle name="Percent 2 31" xfId="4166"/>
    <cellStyle name="Percent 2 32" xfId="4167"/>
    <cellStyle name="Percent 2 33" xfId="4168"/>
    <cellStyle name="Percent 2 34" xfId="4169"/>
    <cellStyle name="Percent 2 35" xfId="4170"/>
    <cellStyle name="Percent 2 36" xfId="4171"/>
    <cellStyle name="Percent 2 37" xfId="4172"/>
    <cellStyle name="Percent 2 38" xfId="4173"/>
    <cellStyle name="Percent 2 39" xfId="4174"/>
    <cellStyle name="Percent 2 4" xfId="4175"/>
    <cellStyle name="Percent 2 4 10" xfId="4176"/>
    <cellStyle name="Percent 2 4 11" xfId="4177"/>
    <cellStyle name="Percent 2 4 12" xfId="4178"/>
    <cellStyle name="Percent 2 4 13" xfId="4179"/>
    <cellStyle name="Percent 2 4 14" xfId="4180"/>
    <cellStyle name="Percent 2 4 15" xfId="4181"/>
    <cellStyle name="Percent 2 4 16" xfId="4182"/>
    <cellStyle name="Percent 2 4 17" xfId="4183"/>
    <cellStyle name="Percent 2 4 2" xfId="4184"/>
    <cellStyle name="Percent 2 4 3" xfId="4185"/>
    <cellStyle name="Percent 2 4 4" xfId="4186"/>
    <cellStyle name="Percent 2 4 5" xfId="4187"/>
    <cellStyle name="Percent 2 4 6" xfId="4188"/>
    <cellStyle name="Percent 2 4 7" xfId="4189"/>
    <cellStyle name="Percent 2 4 8" xfId="4190"/>
    <cellStyle name="Percent 2 4 9" xfId="4191"/>
    <cellStyle name="Percent 2 40" xfId="4192"/>
    <cellStyle name="Percent 2 41" xfId="4193"/>
    <cellStyle name="Percent 2 42" xfId="4194"/>
    <cellStyle name="Percent 2 43" xfId="4195"/>
    <cellStyle name="Percent 2 44" xfId="4196"/>
    <cellStyle name="Percent 2 45" xfId="4197"/>
    <cellStyle name="Percent 2 46" xfId="4198"/>
    <cellStyle name="Percent 2 47" xfId="4199"/>
    <cellStyle name="Percent 2 48" xfId="4200"/>
    <cellStyle name="Percent 2 48 2" xfId="4201"/>
    <cellStyle name="Percent 2 49" xfId="4096"/>
    <cellStyle name="Percent 2 5" xfId="4202"/>
    <cellStyle name="Percent 2 5 10" xfId="4203"/>
    <cellStyle name="Percent 2 5 11" xfId="4204"/>
    <cellStyle name="Percent 2 5 12" xfId="4205"/>
    <cellStyle name="Percent 2 5 13" xfId="4206"/>
    <cellStyle name="Percent 2 5 14" xfId="4207"/>
    <cellStyle name="Percent 2 5 15" xfId="4208"/>
    <cellStyle name="Percent 2 5 2" xfId="4209"/>
    <cellStyle name="Percent 2 5 3" xfId="4210"/>
    <cellStyle name="Percent 2 5 4" xfId="4211"/>
    <cellStyle name="Percent 2 5 5" xfId="4212"/>
    <cellStyle name="Percent 2 5 6" xfId="4213"/>
    <cellStyle name="Percent 2 5 7" xfId="4214"/>
    <cellStyle name="Percent 2 5 8" xfId="4215"/>
    <cellStyle name="Percent 2 5 9" xfId="4216"/>
    <cellStyle name="Percent 2 6" xfId="4217"/>
    <cellStyle name="Percent 2 6 10" xfId="4218"/>
    <cellStyle name="Percent 2 6 11" xfId="4219"/>
    <cellStyle name="Percent 2 6 12" xfId="4220"/>
    <cellStyle name="Percent 2 6 13" xfId="4221"/>
    <cellStyle name="Percent 2 6 14" xfId="4222"/>
    <cellStyle name="Percent 2 6 15" xfId="4223"/>
    <cellStyle name="Percent 2 6 2" xfId="4224"/>
    <cellStyle name="Percent 2 6 3" xfId="4225"/>
    <cellStyle name="Percent 2 6 4" xfId="4226"/>
    <cellStyle name="Percent 2 6 5" xfId="4227"/>
    <cellStyle name="Percent 2 6 6" xfId="4228"/>
    <cellStyle name="Percent 2 6 7" xfId="4229"/>
    <cellStyle name="Percent 2 6 8" xfId="4230"/>
    <cellStyle name="Percent 2 6 9" xfId="4231"/>
    <cellStyle name="Percent 2 7" xfId="4232"/>
    <cellStyle name="Percent 2 7 2" xfId="4233"/>
    <cellStyle name="Percent 2 7 3" xfId="4234"/>
    <cellStyle name="Percent 2 7 4" xfId="4235"/>
    <cellStyle name="Percent 2 7 5" xfId="4236"/>
    <cellStyle name="Percent 2 7 6" xfId="4237"/>
    <cellStyle name="Percent 2 7 7" xfId="4238"/>
    <cellStyle name="Percent 2 7 8" xfId="4239"/>
    <cellStyle name="Percent 2 8" xfId="4240"/>
    <cellStyle name="Percent 2 8 2" xfId="4241"/>
    <cellStyle name="Percent 2 8 3" xfId="4242"/>
    <cellStyle name="Percent 2 8 4" xfId="4243"/>
    <cellStyle name="Percent 2 8 5" xfId="4244"/>
    <cellStyle name="Percent 2 8 6" xfId="4245"/>
    <cellStyle name="Percent 2 8 7" xfId="4246"/>
    <cellStyle name="Percent 2 8 8" xfId="4247"/>
    <cellStyle name="Percent 2 9" xfId="4248"/>
    <cellStyle name="Percent 2 9 2" xfId="4249"/>
    <cellStyle name="Percent 2 9 3" xfId="4250"/>
    <cellStyle name="Percent 2 9 4" xfId="4251"/>
    <cellStyle name="Percent 2 9 5" xfId="4252"/>
    <cellStyle name="Percent 2 9 6" xfId="4253"/>
    <cellStyle name="Percent 2 9 7" xfId="4254"/>
    <cellStyle name="Percent 2 9 8" xfId="4255"/>
    <cellStyle name="Percent 20" xfId="4256"/>
    <cellStyle name="Percent 20 2" xfId="4257"/>
    <cellStyle name="Percent 20 3" xfId="4258"/>
    <cellStyle name="Percent 20 4" xfId="4259"/>
    <cellStyle name="Percent 20 5" xfId="4260"/>
    <cellStyle name="Percent 20 6" xfId="4261"/>
    <cellStyle name="Percent 20 7" xfId="4262"/>
    <cellStyle name="Percent 20 7 2" xfId="4263"/>
    <cellStyle name="Percent 20 7 3" xfId="4264"/>
    <cellStyle name="Percent 21" xfId="4265"/>
    <cellStyle name="Percent 21 2" xfId="4266"/>
    <cellStyle name="Percent 21 3" xfId="4267"/>
    <cellStyle name="Percent 21 4" xfId="4268"/>
    <cellStyle name="Percent 21 5" xfId="4269"/>
    <cellStyle name="Percent 21 6" xfId="4270"/>
    <cellStyle name="Percent 21 7" xfId="4271"/>
    <cellStyle name="Percent 21 7 2" xfId="4272"/>
    <cellStyle name="Percent 21 7 3" xfId="4273"/>
    <cellStyle name="Percent 22" xfId="4274"/>
    <cellStyle name="Percent 22 2" xfId="4275"/>
    <cellStyle name="Percent 22 3" xfId="4276"/>
    <cellStyle name="Percent 22 4" xfId="4277"/>
    <cellStyle name="Percent 22 5" xfId="4278"/>
    <cellStyle name="Percent 22 6" xfId="4279"/>
    <cellStyle name="Percent 22 7" xfId="4280"/>
    <cellStyle name="Percent 22 7 2" xfId="4281"/>
    <cellStyle name="Percent 22 7 3" xfId="4282"/>
    <cellStyle name="Percent 23" xfId="4283"/>
    <cellStyle name="Percent 23 2" xfId="4284"/>
    <cellStyle name="Percent 23 3" xfId="4285"/>
    <cellStyle name="Percent 23 4" xfId="4286"/>
    <cellStyle name="Percent 23 5" xfId="4287"/>
    <cellStyle name="Percent 23 6" xfId="4288"/>
    <cellStyle name="Percent 23 7" xfId="4289"/>
    <cellStyle name="Percent 23 7 2" xfId="4290"/>
    <cellStyle name="Percent 23 7 3" xfId="4291"/>
    <cellStyle name="Percent 24 2" xfId="4292"/>
    <cellStyle name="Percent 24 3" xfId="4293"/>
    <cellStyle name="Percent 24 4" xfId="4294"/>
    <cellStyle name="Percent 24 5" xfId="4295"/>
    <cellStyle name="Percent 24 6" xfId="4296"/>
    <cellStyle name="Percent 24 7" xfId="4297"/>
    <cellStyle name="Percent 24 7 2" xfId="4298"/>
    <cellStyle name="Percent 24 7 3" xfId="4299"/>
    <cellStyle name="Percent 25" xfId="4300"/>
    <cellStyle name="Percent 25 2" xfId="4301"/>
    <cellStyle name="Percent 25 3" xfId="4302"/>
    <cellStyle name="Percent 25 4" xfId="4303"/>
    <cellStyle name="Percent 25 5" xfId="4304"/>
    <cellStyle name="Percent 25 6" xfId="4305"/>
    <cellStyle name="Percent 25 7" xfId="4306"/>
    <cellStyle name="Percent 25 7 2" xfId="4307"/>
    <cellStyle name="Percent 25 7 3" xfId="4308"/>
    <cellStyle name="Percent 26" xfId="4309"/>
    <cellStyle name="Percent 26 2" xfId="4310"/>
    <cellStyle name="Percent 26 3" xfId="4311"/>
    <cellStyle name="Percent 26 4" xfId="4312"/>
    <cellStyle name="Percent 26 5" xfId="4313"/>
    <cellStyle name="Percent 26 6" xfId="4314"/>
    <cellStyle name="Percent 26 7" xfId="4315"/>
    <cellStyle name="Percent 26 7 2" xfId="4316"/>
    <cellStyle name="Percent 26 7 3" xfId="4317"/>
    <cellStyle name="Percent 27" xfId="4318"/>
    <cellStyle name="Percent 3" xfId="29"/>
    <cellStyle name="Percent 3 10" xfId="4320"/>
    <cellStyle name="Percent 3 10 10" xfId="4321"/>
    <cellStyle name="Percent 3 10 11" xfId="4322"/>
    <cellStyle name="Percent 3 10 12" xfId="4323"/>
    <cellStyle name="Percent 3 10 13" xfId="4324"/>
    <cellStyle name="Percent 3 10 14" xfId="4325"/>
    <cellStyle name="Percent 3 10 15" xfId="4326"/>
    <cellStyle name="Percent 3 10 2" xfId="4327"/>
    <cellStyle name="Percent 3 10 3" xfId="4328"/>
    <cellStyle name="Percent 3 10 4" xfId="4329"/>
    <cellStyle name="Percent 3 10 5" xfId="4330"/>
    <cellStyle name="Percent 3 10 6" xfId="4331"/>
    <cellStyle name="Percent 3 10 7" xfId="4332"/>
    <cellStyle name="Percent 3 10 8" xfId="4333"/>
    <cellStyle name="Percent 3 10 9" xfId="4334"/>
    <cellStyle name="Percent 3 11" xfId="4335"/>
    <cellStyle name="Percent 3 12" xfId="4336"/>
    <cellStyle name="Percent 3 13" xfId="4337"/>
    <cellStyle name="Percent 3 14" xfId="4338"/>
    <cellStyle name="Percent 3 15" xfId="4339"/>
    <cellStyle name="Percent 3 16" xfId="4340"/>
    <cellStyle name="Percent 3 17" xfId="4341"/>
    <cellStyle name="Percent 3 18" xfId="4342"/>
    <cellStyle name="Percent 3 19" xfId="4343"/>
    <cellStyle name="Percent 3 2" xfId="4344"/>
    <cellStyle name="Percent 3 2 10" xfId="4345"/>
    <cellStyle name="Percent 3 2 11" xfId="4346"/>
    <cellStyle name="Percent 3 2 12" xfId="4347"/>
    <cellStyle name="Percent 3 2 13" xfId="4348"/>
    <cellStyle name="Percent 3 2 14" xfId="4349"/>
    <cellStyle name="Percent 3 2 15" xfId="4350"/>
    <cellStyle name="Percent 3 2 2" xfId="4351"/>
    <cellStyle name="Percent 3 2 2 2" xfId="4352"/>
    <cellStyle name="Percent 3 2 2 3" xfId="4353"/>
    <cellStyle name="Percent 3 2 3" xfId="4354"/>
    <cellStyle name="Percent 3 2 3 2" xfId="4355"/>
    <cellStyle name="Percent 3 2 4" xfId="4356"/>
    <cellStyle name="Percent 3 2 5" xfId="4357"/>
    <cellStyle name="Percent 3 2 6" xfId="4358"/>
    <cellStyle name="Percent 3 2 7" xfId="4359"/>
    <cellStyle name="Percent 3 2 8" xfId="4360"/>
    <cellStyle name="Percent 3 2 9" xfId="4361"/>
    <cellStyle name="Percent 3 20" xfId="4362"/>
    <cellStyle name="Percent 3 21" xfId="4363"/>
    <cellStyle name="Percent 3 22" xfId="4364"/>
    <cellStyle name="Percent 3 23" xfId="4365"/>
    <cellStyle name="Percent 3 24" xfId="4366"/>
    <cellStyle name="Percent 3 25" xfId="4367"/>
    <cellStyle name="Percent 3 26" xfId="4368"/>
    <cellStyle name="Percent 3 27" xfId="4369"/>
    <cellStyle name="Percent 3 28" xfId="4370"/>
    <cellStyle name="Percent 3 29" xfId="4319"/>
    <cellStyle name="Percent 3 3" xfId="4371"/>
    <cellStyle name="Percent 3 3 10" xfId="4372"/>
    <cellStyle name="Percent 3 3 11" xfId="4373"/>
    <cellStyle name="Percent 3 3 12" xfId="4374"/>
    <cellStyle name="Percent 3 3 13" xfId="4375"/>
    <cellStyle name="Percent 3 3 14" xfId="4376"/>
    <cellStyle name="Percent 3 3 15" xfId="4377"/>
    <cellStyle name="Percent 3 3 2" xfId="4378"/>
    <cellStyle name="Percent 3 3 3" xfId="4379"/>
    <cellStyle name="Percent 3 3 3 2" xfId="4380"/>
    <cellStyle name="Percent 3 3 3 3" xfId="4381"/>
    <cellStyle name="Percent 3 3 3 3 2" xfId="4382"/>
    <cellStyle name="Percent 3 3 3 3 3" xfId="4383"/>
    <cellStyle name="Percent 3 3 3 3 4" xfId="4384"/>
    <cellStyle name="Percent 3 3 4" xfId="4385"/>
    <cellStyle name="Percent 3 3 4 2" xfId="4386"/>
    <cellStyle name="Percent 3 3 5" xfId="4387"/>
    <cellStyle name="Percent 3 3 6" xfId="4388"/>
    <cellStyle name="Percent 3 3 7" xfId="4389"/>
    <cellStyle name="Percent 3 3 8" xfId="4390"/>
    <cellStyle name="Percent 3 3 9" xfId="4391"/>
    <cellStyle name="Percent 3 4" xfId="4392"/>
    <cellStyle name="Percent 3 4 10" xfId="4393"/>
    <cellStyle name="Percent 3 4 11" xfId="4394"/>
    <cellStyle name="Percent 3 4 12" xfId="4395"/>
    <cellStyle name="Percent 3 4 13" xfId="4396"/>
    <cellStyle name="Percent 3 4 14" xfId="4397"/>
    <cellStyle name="Percent 3 4 15" xfId="4398"/>
    <cellStyle name="Percent 3 4 2" xfId="4399"/>
    <cellStyle name="Percent 3 4 3" xfId="4400"/>
    <cellStyle name="Percent 3 4 4" xfId="4401"/>
    <cellStyle name="Percent 3 4 5" xfId="4402"/>
    <cellStyle name="Percent 3 4 6" xfId="4403"/>
    <cellStyle name="Percent 3 4 7" xfId="4404"/>
    <cellStyle name="Percent 3 4 8" xfId="4405"/>
    <cellStyle name="Percent 3 4 9" xfId="4406"/>
    <cellStyle name="Percent 3 5" xfId="4407"/>
    <cellStyle name="Percent 3 5 10" xfId="4408"/>
    <cellStyle name="Percent 3 5 11" xfId="4409"/>
    <cellStyle name="Percent 3 5 12" xfId="4410"/>
    <cellStyle name="Percent 3 5 13" xfId="4411"/>
    <cellStyle name="Percent 3 5 14" xfId="4412"/>
    <cellStyle name="Percent 3 5 15" xfId="4413"/>
    <cellStyle name="Percent 3 5 16" xfId="4414"/>
    <cellStyle name="Percent 3 5 17" xfId="4415"/>
    <cellStyle name="Percent 3 5 2" xfId="4416"/>
    <cellStyle name="Percent 3 5 3" xfId="4417"/>
    <cellStyle name="Percent 3 5 4" xfId="4418"/>
    <cellStyle name="Percent 3 5 5" xfId="4419"/>
    <cellStyle name="Percent 3 5 6" xfId="4420"/>
    <cellStyle name="Percent 3 5 7" xfId="4421"/>
    <cellStyle name="Percent 3 5 8" xfId="4422"/>
    <cellStyle name="Percent 3 5 9" xfId="4423"/>
    <cellStyle name="Percent 3 6" xfId="4424"/>
    <cellStyle name="Percent 3 6 10" xfId="4425"/>
    <cellStyle name="Percent 3 6 11" xfId="4426"/>
    <cellStyle name="Percent 3 6 12" xfId="4427"/>
    <cellStyle name="Percent 3 6 13" xfId="4428"/>
    <cellStyle name="Percent 3 6 14" xfId="4429"/>
    <cellStyle name="Percent 3 6 15" xfId="4430"/>
    <cellStyle name="Percent 3 6 2" xfId="4431"/>
    <cellStyle name="Percent 3 6 3" xfId="4432"/>
    <cellStyle name="Percent 3 6 4" xfId="4433"/>
    <cellStyle name="Percent 3 6 5" xfId="4434"/>
    <cellStyle name="Percent 3 6 6" xfId="4435"/>
    <cellStyle name="Percent 3 6 7" xfId="4436"/>
    <cellStyle name="Percent 3 6 8" xfId="4437"/>
    <cellStyle name="Percent 3 6 9" xfId="4438"/>
    <cellStyle name="Percent 3 7" xfId="4439"/>
    <cellStyle name="Percent 3 7 10" xfId="4440"/>
    <cellStyle name="Percent 3 7 11" xfId="4441"/>
    <cellStyle name="Percent 3 7 12" xfId="4442"/>
    <cellStyle name="Percent 3 7 13" xfId="4443"/>
    <cellStyle name="Percent 3 7 14" xfId="4444"/>
    <cellStyle name="Percent 3 7 15" xfId="4445"/>
    <cellStyle name="Percent 3 7 2" xfId="4446"/>
    <cellStyle name="Percent 3 7 3" xfId="4447"/>
    <cellStyle name="Percent 3 7 4" xfId="4448"/>
    <cellStyle name="Percent 3 7 5" xfId="4449"/>
    <cellStyle name="Percent 3 7 6" xfId="4450"/>
    <cellStyle name="Percent 3 7 7" xfId="4451"/>
    <cellStyle name="Percent 3 7 8" xfId="4452"/>
    <cellStyle name="Percent 3 7 9" xfId="4453"/>
    <cellStyle name="Percent 3 8" xfId="4454"/>
    <cellStyle name="Percent 3 8 10" xfId="4455"/>
    <cellStyle name="Percent 3 8 11" xfId="4456"/>
    <cellStyle name="Percent 3 8 12" xfId="4457"/>
    <cellStyle name="Percent 3 8 13" xfId="4458"/>
    <cellStyle name="Percent 3 8 14" xfId="4459"/>
    <cellStyle name="Percent 3 8 15" xfId="4460"/>
    <cellStyle name="Percent 3 8 2" xfId="4461"/>
    <cellStyle name="Percent 3 8 3" xfId="4462"/>
    <cellStyle name="Percent 3 8 4" xfId="4463"/>
    <cellStyle name="Percent 3 8 5" xfId="4464"/>
    <cellStyle name="Percent 3 8 6" xfId="4465"/>
    <cellStyle name="Percent 3 8 7" xfId="4466"/>
    <cellStyle name="Percent 3 8 8" xfId="4467"/>
    <cellStyle name="Percent 3 8 9" xfId="4468"/>
    <cellStyle name="Percent 3 9" xfId="4469"/>
    <cellStyle name="Percent 3 9 10" xfId="4470"/>
    <cellStyle name="Percent 3 9 11" xfId="4471"/>
    <cellStyle name="Percent 3 9 12" xfId="4472"/>
    <cellStyle name="Percent 3 9 13" xfId="4473"/>
    <cellStyle name="Percent 3 9 14" xfId="4474"/>
    <cellStyle name="Percent 3 9 15" xfId="4475"/>
    <cellStyle name="Percent 3 9 16" xfId="4476"/>
    <cellStyle name="Percent 3 9 2" xfId="4477"/>
    <cellStyle name="Percent 3 9 3" xfId="4478"/>
    <cellStyle name="Percent 3 9 4" xfId="4479"/>
    <cellStyle name="Percent 3 9 5" xfId="4480"/>
    <cellStyle name="Percent 3 9 6" xfId="4481"/>
    <cellStyle name="Percent 3 9 7" xfId="4482"/>
    <cellStyle name="Percent 3 9 8" xfId="4483"/>
    <cellStyle name="Percent 3 9 9" xfId="4484"/>
    <cellStyle name="Percent 31" xfId="4485"/>
    <cellStyle name="Percent 4" xfId="32"/>
    <cellStyle name="Percent 4 10" xfId="4487"/>
    <cellStyle name="Percent 4 11" xfId="4488"/>
    <cellStyle name="Percent 4 12" xfId="4489"/>
    <cellStyle name="Percent 4 13" xfId="4490"/>
    <cellStyle name="Percent 4 14" xfId="4491"/>
    <cellStyle name="Percent 4 14 2" xfId="4492"/>
    <cellStyle name="Percent 4 15" xfId="4493"/>
    <cellStyle name="Percent 4 16" xfId="4494"/>
    <cellStyle name="Percent 4 17" xfId="4495"/>
    <cellStyle name="Percent 4 18" xfId="4496"/>
    <cellStyle name="Percent 4 19" xfId="4497"/>
    <cellStyle name="Percent 4 2" xfId="41"/>
    <cellStyle name="Percent 4 2 2" xfId="4499"/>
    <cellStyle name="Percent 4 2 3" xfId="4500"/>
    <cellStyle name="Percent 4 2 4" xfId="4501"/>
    <cellStyle name="Percent 4 2 4 2" xfId="4502"/>
    <cellStyle name="Percent 4 2 4 3" xfId="4503"/>
    <cellStyle name="Percent 4 2 5" xfId="4504"/>
    <cellStyle name="Percent 4 2 6" xfId="4505"/>
    <cellStyle name="Percent 4 2 7" xfId="4506"/>
    <cellStyle name="Percent 4 2 8" xfId="4507"/>
    <cellStyle name="Percent 4 2 9" xfId="4498"/>
    <cellStyle name="Percent 4 20" xfId="4508"/>
    <cellStyle name="Percent 4 21" xfId="4509"/>
    <cellStyle name="Percent 4 22" xfId="4510"/>
    <cellStyle name="Percent 4 23" xfId="4511"/>
    <cellStyle name="Percent 4 24" xfId="4512"/>
    <cellStyle name="Percent 4 25" xfId="4513"/>
    <cellStyle name="Percent 4 26" xfId="4514"/>
    <cellStyle name="Percent 4 27" xfId="4515"/>
    <cellStyle name="Percent 4 28" xfId="4516"/>
    <cellStyle name="Percent 4 29" xfId="4517"/>
    <cellStyle name="Percent 4 29 2" xfId="4518"/>
    <cellStyle name="Percent 4 29 2 2" xfId="4519"/>
    <cellStyle name="Percent 4 29 3" xfId="4520"/>
    <cellStyle name="Percent 4 3" xfId="4521"/>
    <cellStyle name="Percent 4 3 2" xfId="4522"/>
    <cellStyle name="Percent 4 3 3" xfId="4523"/>
    <cellStyle name="Percent 4 3 4" xfId="4524"/>
    <cellStyle name="Percent 4 3 5" xfId="4525"/>
    <cellStyle name="Percent 4 3 6" xfId="4526"/>
    <cellStyle name="Percent 4 3 7" xfId="4527"/>
    <cellStyle name="Percent 4 3 8" xfId="4528"/>
    <cellStyle name="Percent 4 30" xfId="4529"/>
    <cellStyle name="Percent 4 30 2" xfId="4530"/>
    <cellStyle name="Percent 4 31" xfId="4531"/>
    <cellStyle name="Percent 4 32" xfId="4486"/>
    <cellStyle name="Percent 4 4" xfId="4532"/>
    <cellStyle name="Percent 4 4 2" xfId="4533"/>
    <cellStyle name="Percent 4 4 3" xfId="4534"/>
    <cellStyle name="Percent 4 4 4" xfId="4535"/>
    <cellStyle name="Percent 4 4 5" xfId="4536"/>
    <cellStyle name="Percent 4 4 6" xfId="4537"/>
    <cellStyle name="Percent 4 4 7" xfId="4538"/>
    <cellStyle name="Percent 4 4 8" xfId="4539"/>
    <cellStyle name="Percent 4 4 9" xfId="4540"/>
    <cellStyle name="Percent 4 5" xfId="4541"/>
    <cellStyle name="Percent 4 5 2" xfId="4542"/>
    <cellStyle name="Percent 4 5 3" xfId="4543"/>
    <cellStyle name="Percent 4 5 4" xfId="4544"/>
    <cellStyle name="Percent 4 5 5" xfId="4545"/>
    <cellStyle name="Percent 4 5 6" xfId="4546"/>
    <cellStyle name="Percent 4 5 7" xfId="4547"/>
    <cellStyle name="Percent 4 5 8" xfId="4548"/>
    <cellStyle name="Percent 4 5 9" xfId="4549"/>
    <cellStyle name="Percent 4 6" xfId="4550"/>
    <cellStyle name="Percent 4 6 2" xfId="4551"/>
    <cellStyle name="Percent 4 6 3" xfId="4552"/>
    <cellStyle name="Percent 4 6 4" xfId="4553"/>
    <cellStyle name="Percent 4 6 5" xfId="4554"/>
    <cellStyle name="Percent 4 6 6" xfId="4555"/>
    <cellStyle name="Percent 4 6 7" xfId="4556"/>
    <cellStyle name="Percent 4 6 8" xfId="4557"/>
    <cellStyle name="Percent 4 7" xfId="4558"/>
    <cellStyle name="Percent 4 8" xfId="4559"/>
    <cellStyle name="Percent 4 9" xfId="4560"/>
    <cellStyle name="Percent 5" xfId="34"/>
    <cellStyle name="Percent 5 2" xfId="43"/>
    <cellStyle name="Percent 5 2 2" xfId="4562"/>
    <cellStyle name="Percent 5 3" xfId="4563"/>
    <cellStyle name="Percent 5 4" xfId="4564"/>
    <cellStyle name="Percent 5 5" xfId="4565"/>
    <cellStyle name="Percent 5 6" xfId="4566"/>
    <cellStyle name="Percent 5 7" xfId="4567"/>
    <cellStyle name="Percent 5 8" xfId="4568"/>
    <cellStyle name="Percent 5 9" xfId="4561"/>
    <cellStyle name="Percent 6" xfId="30"/>
    <cellStyle name="Percent 6 2" xfId="4570"/>
    <cellStyle name="Percent 6 3" xfId="4571"/>
    <cellStyle name="Percent 6 4" xfId="4572"/>
    <cellStyle name="Percent 6 5" xfId="4573"/>
    <cellStyle name="Percent 6 6" xfId="4574"/>
    <cellStyle name="Percent 6 7" xfId="4575"/>
    <cellStyle name="Percent 6 8" xfId="4576"/>
    <cellStyle name="Percent 6 9" xfId="4569"/>
    <cellStyle name="Percent 7" xfId="4577"/>
    <cellStyle name="Percent 7 2" xfId="4578"/>
    <cellStyle name="Percent 7 3" xfId="4579"/>
    <cellStyle name="Percent 7 4" xfId="4580"/>
    <cellStyle name="Percent 7 5" xfId="4581"/>
    <cellStyle name="Percent 7 6" xfId="4582"/>
    <cellStyle name="Percent 7 7" xfId="4583"/>
    <cellStyle name="Percent 7 8" xfId="4584"/>
    <cellStyle name="Percent 8" xfId="4585"/>
    <cellStyle name="Percent 8 2" xfId="4586"/>
    <cellStyle name="Percent 8 3" xfId="4587"/>
    <cellStyle name="Percent 8 4" xfId="4588"/>
    <cellStyle name="Percent 8 5" xfId="4589"/>
    <cellStyle name="Percent 8 6" xfId="4590"/>
    <cellStyle name="Percent 8 7" xfId="4591"/>
    <cellStyle name="Percent 8 8" xfId="4592"/>
    <cellStyle name="Percent 9" xfId="4593"/>
    <cellStyle name="Percent 9 10" xfId="4594"/>
    <cellStyle name="Percent 9 11" xfId="4595"/>
    <cellStyle name="Percent 9 12" xfId="4596"/>
    <cellStyle name="Percent 9 13" xfId="4597"/>
    <cellStyle name="Percent 9 14" xfId="4598"/>
    <cellStyle name="Percent 9 15" xfId="4599"/>
    <cellStyle name="Percent 9 16" xfId="4600"/>
    <cellStyle name="Percent 9 17" xfId="4601"/>
    <cellStyle name="Percent 9 18" xfId="4602"/>
    <cellStyle name="Percent 9 19" xfId="4603"/>
    <cellStyle name="Percent 9 2" xfId="4604"/>
    <cellStyle name="Percent 9 2 2" xfId="4605"/>
    <cellStyle name="Percent 9 2 3" xfId="4606"/>
    <cellStyle name="Percent 9 20" xfId="4607"/>
    <cellStyle name="Percent 9 3" xfId="4608"/>
    <cellStyle name="Percent 9 3 2" xfId="4609"/>
    <cellStyle name="Percent 9 3 3" xfId="4610"/>
    <cellStyle name="Percent 9 4" xfId="4611"/>
    <cellStyle name="Percent 9 4 2" xfId="4612"/>
    <cellStyle name="Percent 9 4 3" xfId="4613"/>
    <cellStyle name="Percent 9 5" xfId="4614"/>
    <cellStyle name="Percent 9 5 2" xfId="4615"/>
    <cellStyle name="Percent 9 5 3" xfId="4616"/>
    <cellStyle name="Percent 9 6" xfId="4617"/>
    <cellStyle name="Percent 9 6 2" xfId="4618"/>
    <cellStyle name="Percent 9 6 3" xfId="4619"/>
    <cellStyle name="Percent 9 7" xfId="4620"/>
    <cellStyle name="Percent 9 7 2" xfId="4621"/>
    <cellStyle name="Percent 9 7 3" xfId="4622"/>
    <cellStyle name="Percent 9 7 4" xfId="4623"/>
    <cellStyle name="Percent 9 7 5" xfId="4624"/>
    <cellStyle name="Percent 9 8" xfId="4625"/>
    <cellStyle name="Percent 9 8 2" xfId="4626"/>
    <cellStyle name="Percent 9 8 3" xfId="4627"/>
    <cellStyle name="Percent 9 9" xfId="4628"/>
    <cellStyle name="Percentagem 2 2" xfId="4629"/>
    <cellStyle name="Percentagem 2 3" xfId="4630"/>
    <cellStyle name="Pilkku_Layo9704" xfId="4631"/>
    <cellStyle name="Pyör. luku_Layo9704" xfId="4632"/>
    <cellStyle name="Pyör. valuutta_Layo9704" xfId="4633"/>
    <cellStyle name="Result" xfId="4634"/>
    <cellStyle name="Result2" xfId="4635"/>
    <cellStyle name="Schlecht" xfId="4636"/>
    <cellStyle name="Shade" xfId="4637"/>
    <cellStyle name="source" xfId="4638"/>
    <cellStyle name="Standaard_Blad1" xfId="4639"/>
    <cellStyle name="Standaard2" xfId="4640"/>
    <cellStyle name="Standard 2" xfId="4641"/>
    <cellStyle name="Standard 3" xfId="4642"/>
    <cellStyle name="Standard_Sce_D_Extraction" xfId="4643"/>
    <cellStyle name="Style 1" xfId="4644"/>
    <cellStyle name="Style 21" xfId="4645"/>
    <cellStyle name="Style 21 2" xfId="4646"/>
    <cellStyle name="Style 22" xfId="4647"/>
    <cellStyle name="Style 23" xfId="4648"/>
    <cellStyle name="Style 24" xfId="4649"/>
    <cellStyle name="Style 25" xfId="4650"/>
    <cellStyle name="Style 25 2" xfId="4651"/>
    <cellStyle name="Style 26" xfId="4652"/>
    <cellStyle name="tableau | cellule | normal | decimal 1" xfId="4653"/>
    <cellStyle name="tableau | cellule | normal | pourcentage | decimal 1" xfId="4654"/>
    <cellStyle name="tableau | cellule | total | decimal 1" xfId="4655"/>
    <cellStyle name="tableau | coin superieur gauche" xfId="4656"/>
    <cellStyle name="tableau | entete-colonne | series" xfId="4657"/>
    <cellStyle name="tableau | entete-ligne | normal" xfId="4658"/>
    <cellStyle name="tableau | entete-ligne | total" xfId="4659"/>
    <cellStyle name="tableau | ligne-titre | niveau1" xfId="4660"/>
    <cellStyle name="tableau | ligne-titre | niveau2" xfId="4661"/>
    <cellStyle name="Title 10" xfId="4663"/>
    <cellStyle name="Title 11" xfId="4664"/>
    <cellStyle name="Title 12" xfId="4665"/>
    <cellStyle name="Title 13" xfId="4666"/>
    <cellStyle name="Title 14" xfId="4667"/>
    <cellStyle name="Title 15" xfId="4668"/>
    <cellStyle name="Title 16" xfId="4669"/>
    <cellStyle name="Title 17" xfId="4670"/>
    <cellStyle name="Title 18" xfId="4671"/>
    <cellStyle name="Title 19" xfId="4672"/>
    <cellStyle name="Title 2" xfId="4673"/>
    <cellStyle name="Title 2 10" xfId="4674"/>
    <cellStyle name="Title 2 2" xfId="4675"/>
    <cellStyle name="Title 2 2 2" xfId="4676"/>
    <cellStyle name="Title 2 3" xfId="4677"/>
    <cellStyle name="Title 2 4" xfId="4678"/>
    <cellStyle name="Title 2 5" xfId="4679"/>
    <cellStyle name="Title 2 6" xfId="4680"/>
    <cellStyle name="Title 2 7" xfId="4681"/>
    <cellStyle name="Title 2 8" xfId="4682"/>
    <cellStyle name="Title 2 9" xfId="4683"/>
    <cellStyle name="Title 20" xfId="4684"/>
    <cellStyle name="Title 21" xfId="4685"/>
    <cellStyle name="Title 22" xfId="4686"/>
    <cellStyle name="Title 23" xfId="4687"/>
    <cellStyle name="Title 24" xfId="4688"/>
    <cellStyle name="Title 25" xfId="4689"/>
    <cellStyle name="Title 26" xfId="4690"/>
    <cellStyle name="Title 27" xfId="4691"/>
    <cellStyle name="Title 28" xfId="4692"/>
    <cellStyle name="Title 29" xfId="4693"/>
    <cellStyle name="Title 3" xfId="4694"/>
    <cellStyle name="Title 3 2" xfId="4695"/>
    <cellStyle name="Title 3 3" xfId="4696"/>
    <cellStyle name="Title 30" xfId="4697"/>
    <cellStyle name="Title 31" xfId="4698"/>
    <cellStyle name="Title 32" xfId="4699"/>
    <cellStyle name="Title 33" xfId="4700"/>
    <cellStyle name="Title 34" xfId="4701"/>
    <cellStyle name="Title 35" xfId="4702"/>
    <cellStyle name="Title 36" xfId="4703"/>
    <cellStyle name="Title 37" xfId="4704"/>
    <cellStyle name="Title 38" xfId="4705"/>
    <cellStyle name="Title 39" xfId="4706"/>
    <cellStyle name="Title 4" xfId="4707"/>
    <cellStyle name="Title 40" xfId="4708"/>
    <cellStyle name="Title 41" xfId="4709"/>
    <cellStyle name="Title 42" xfId="4710"/>
    <cellStyle name="Title 43" xfId="4711"/>
    <cellStyle name="Title 44" xfId="4662"/>
    <cellStyle name="Title 5" xfId="4712"/>
    <cellStyle name="Title 6" xfId="4713"/>
    <cellStyle name="Title 7" xfId="4714"/>
    <cellStyle name="Title 8" xfId="4715"/>
    <cellStyle name="Title 9" xfId="4716"/>
    <cellStyle name="Total 10" xfId="4718"/>
    <cellStyle name="Total 11" xfId="4719"/>
    <cellStyle name="Total 12" xfId="4720"/>
    <cellStyle name="Total 13" xfId="4721"/>
    <cellStyle name="Total 14" xfId="4722"/>
    <cellStyle name="Total 15" xfId="4723"/>
    <cellStyle name="Total 16" xfId="4724"/>
    <cellStyle name="Total 17" xfId="4725"/>
    <cellStyle name="Total 18" xfId="4726"/>
    <cellStyle name="Total 19" xfId="4727"/>
    <cellStyle name="Total 2" xfId="4728"/>
    <cellStyle name="Total 2 10" xfId="4729"/>
    <cellStyle name="Total 2 2" xfId="4730"/>
    <cellStyle name="Total 2 2 2" xfId="4731"/>
    <cellStyle name="Total 2 3" xfId="4732"/>
    <cellStyle name="Total 2 4" xfId="4733"/>
    <cellStyle name="Total 2 5" xfId="4734"/>
    <cellStyle name="Total 2 6" xfId="4735"/>
    <cellStyle name="Total 2 7" xfId="4736"/>
    <cellStyle name="Total 2 8" xfId="4737"/>
    <cellStyle name="Total 2 9" xfId="4738"/>
    <cellStyle name="Total 20" xfId="4739"/>
    <cellStyle name="Total 21" xfId="4740"/>
    <cellStyle name="Total 22" xfId="4741"/>
    <cellStyle name="Total 23" xfId="4742"/>
    <cellStyle name="Total 24" xfId="4743"/>
    <cellStyle name="Total 25" xfId="4744"/>
    <cellStyle name="Total 26" xfId="4745"/>
    <cellStyle name="Total 27" xfId="4746"/>
    <cellStyle name="Total 28" xfId="4747"/>
    <cellStyle name="Total 29" xfId="4748"/>
    <cellStyle name="Total 3" xfId="4749"/>
    <cellStyle name="Total 3 2" xfId="4750"/>
    <cellStyle name="Total 3 3" xfId="4751"/>
    <cellStyle name="Total 30" xfId="4752"/>
    <cellStyle name="Total 31" xfId="4753"/>
    <cellStyle name="Total 32" xfId="4754"/>
    <cellStyle name="Total 33" xfId="4755"/>
    <cellStyle name="Total 34" xfId="4756"/>
    <cellStyle name="Total 35" xfId="4757"/>
    <cellStyle name="Total 36" xfId="4758"/>
    <cellStyle name="Total 37" xfId="4759"/>
    <cellStyle name="Total 38" xfId="4760"/>
    <cellStyle name="Total 39" xfId="4761"/>
    <cellStyle name="Total 4" xfId="4762"/>
    <cellStyle name="Total 40" xfId="4763"/>
    <cellStyle name="Total 41" xfId="4764"/>
    <cellStyle name="Total 42" xfId="4765"/>
    <cellStyle name="Total 43" xfId="4717"/>
    <cellStyle name="Total 5" xfId="4766"/>
    <cellStyle name="Total 6" xfId="4767"/>
    <cellStyle name="Total 7" xfId="4768"/>
    <cellStyle name="Total 8" xfId="4769"/>
    <cellStyle name="Total 9" xfId="4770"/>
    <cellStyle name="Überschrift" xfId="4771"/>
    <cellStyle name="Überschrift 1" xfId="4772"/>
    <cellStyle name="Überschrift 2" xfId="4773"/>
    <cellStyle name="Überschrift 3" xfId="4774"/>
    <cellStyle name="Überschrift 4" xfId="4775"/>
    <cellStyle name="Valuutta_Layo9704" xfId="4776"/>
    <cellStyle name="Verknüpfte Zelle" xfId="4777"/>
    <cellStyle name="Warnender Text" xfId="4778"/>
    <cellStyle name="Warning Text 10" xfId="4780"/>
    <cellStyle name="Warning Text 11" xfId="4781"/>
    <cellStyle name="Warning Text 12" xfId="4782"/>
    <cellStyle name="Warning Text 13" xfId="4783"/>
    <cellStyle name="Warning Text 14" xfId="4784"/>
    <cellStyle name="Warning Text 15" xfId="4785"/>
    <cellStyle name="Warning Text 16" xfId="4786"/>
    <cellStyle name="Warning Text 17" xfId="4787"/>
    <cellStyle name="Warning Text 18" xfId="4788"/>
    <cellStyle name="Warning Text 19" xfId="4789"/>
    <cellStyle name="Warning Text 2" xfId="4790"/>
    <cellStyle name="Warning Text 2 10" xfId="4791"/>
    <cellStyle name="Warning Text 2 2" xfId="4792"/>
    <cellStyle name="Warning Text 2 3" xfId="4793"/>
    <cellStyle name="Warning Text 2 4" xfId="4794"/>
    <cellStyle name="Warning Text 2 5" xfId="4795"/>
    <cellStyle name="Warning Text 2 6" xfId="4796"/>
    <cellStyle name="Warning Text 2 7" xfId="4797"/>
    <cellStyle name="Warning Text 2 8" xfId="4798"/>
    <cellStyle name="Warning Text 2 9" xfId="4799"/>
    <cellStyle name="Warning Text 20" xfId="4800"/>
    <cellStyle name="Warning Text 21" xfId="4801"/>
    <cellStyle name="Warning Text 22" xfId="4802"/>
    <cellStyle name="Warning Text 23" xfId="4803"/>
    <cellStyle name="Warning Text 24" xfId="4804"/>
    <cellStyle name="Warning Text 25" xfId="4805"/>
    <cellStyle name="Warning Text 26" xfId="4806"/>
    <cellStyle name="Warning Text 27" xfId="4807"/>
    <cellStyle name="Warning Text 28" xfId="4808"/>
    <cellStyle name="Warning Text 29" xfId="4809"/>
    <cellStyle name="Warning Text 3" xfId="4810"/>
    <cellStyle name="Warning Text 30" xfId="4811"/>
    <cellStyle name="Warning Text 31" xfId="4812"/>
    <cellStyle name="Warning Text 32" xfId="4813"/>
    <cellStyle name="Warning Text 33" xfId="4814"/>
    <cellStyle name="Warning Text 34" xfId="4815"/>
    <cellStyle name="Warning Text 35" xfId="4816"/>
    <cellStyle name="Warning Text 36" xfId="4817"/>
    <cellStyle name="Warning Text 37" xfId="4818"/>
    <cellStyle name="Warning Text 38" xfId="4819"/>
    <cellStyle name="Warning Text 39" xfId="4820"/>
    <cellStyle name="Warning Text 4" xfId="4821"/>
    <cellStyle name="Warning Text 40" xfId="4822"/>
    <cellStyle name="Warning Text 41" xfId="4823"/>
    <cellStyle name="Warning Text 42" xfId="4779"/>
    <cellStyle name="Warning Text 5" xfId="4824"/>
    <cellStyle name="Warning Text 6" xfId="4825"/>
    <cellStyle name="Warning Text 7" xfId="4826"/>
    <cellStyle name="Warning Text 8" xfId="4827"/>
    <cellStyle name="Warning Text 9" xfId="4828"/>
    <cellStyle name="Zelle überprüfen" xfId="4829"/>
    <cellStyle name="Гиперссылка" xfId="4830"/>
    <cellStyle name="Гиперссылка 2" xfId="4831"/>
    <cellStyle name="Гиперссылка 3" xfId="4832"/>
    <cellStyle name="Обычный_2++" xfId="4833"/>
    <cellStyle name="已访问的超链接" xfId="483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2010'!$L$4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2010'!$L$5:$L$12</c:f>
              <c:numCache>
                <c:formatCode>0</c:formatCode>
                <c:ptCount val="8"/>
                <c:pt idx="0">
                  <c:v>21063</c:v>
                </c:pt>
                <c:pt idx="1">
                  <c:v>2879</c:v>
                </c:pt>
                <c:pt idx="2">
                  <c:v>59579</c:v>
                </c:pt>
                <c:pt idx="3">
                  <c:v>9724</c:v>
                </c:pt>
                <c:pt idx="4">
                  <c:v>130781</c:v>
                </c:pt>
                <c:pt idx="5">
                  <c:v>4226</c:v>
                </c:pt>
                <c:pt idx="6">
                  <c:v>1520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8E-415B-80EB-AA0C84FA61E3}"/>
            </c:ext>
          </c:extLst>
        </c:ser>
        <c:ser>
          <c:idx val="1"/>
          <c:order val="1"/>
          <c:tx>
            <c:strRef>
              <c:f>'STOCK 2010'!$M$4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2010'!$M$5:$M$12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1371.6</c:v>
                </c:pt>
                <c:pt idx="5">
                  <c:v>42163</c:v>
                </c:pt>
                <c:pt idx="6">
                  <c:v>34320</c:v>
                </c:pt>
                <c:pt idx="7">
                  <c:v>67229.95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8E-415B-80EB-AA0C84FA61E3}"/>
            </c:ext>
          </c:extLst>
        </c:ser>
        <c:ser>
          <c:idx val="2"/>
          <c:order val="2"/>
          <c:tx>
            <c:strRef>
              <c:f>'STOCK 2010'!$N$4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2010'!$N$5:$N$12</c:f>
              <c:numCache>
                <c:formatCode>0</c:formatCode>
                <c:ptCount val="8"/>
                <c:pt idx="0">
                  <c:v>80685</c:v>
                </c:pt>
                <c:pt idx="1">
                  <c:v>1611</c:v>
                </c:pt>
                <c:pt idx="2">
                  <c:v>1487</c:v>
                </c:pt>
                <c:pt idx="3">
                  <c:v>10</c:v>
                </c:pt>
                <c:pt idx="4">
                  <c:v>102515</c:v>
                </c:pt>
                <c:pt idx="5">
                  <c:v>6580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D8E-415B-80EB-AA0C84FA61E3}"/>
            </c:ext>
          </c:extLst>
        </c:ser>
        <c:ser>
          <c:idx val="3"/>
          <c:order val="3"/>
          <c:tx>
            <c:strRef>
              <c:f>'STOCK 2010'!$O$4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2010'!$O$5:$O$12</c:f>
              <c:numCache>
                <c:formatCode>0</c:formatCode>
                <c:ptCount val="8"/>
                <c:pt idx="0">
                  <c:v>69213</c:v>
                </c:pt>
                <c:pt idx="1">
                  <c:v>1954</c:v>
                </c:pt>
                <c:pt idx="2">
                  <c:v>45733</c:v>
                </c:pt>
                <c:pt idx="3">
                  <c:v>8747</c:v>
                </c:pt>
                <c:pt idx="4">
                  <c:v>216821</c:v>
                </c:pt>
                <c:pt idx="5">
                  <c:v>13528</c:v>
                </c:pt>
                <c:pt idx="6">
                  <c:v>3735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D8E-415B-80EB-AA0C84FA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82962304"/>
        <c:axId val="82963840"/>
      </c:barChart>
      <c:catAx>
        <c:axId val="82962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82963840"/>
        <c:crosses val="autoZero"/>
        <c:auto val="1"/>
        <c:lblAlgn val="ctr"/>
        <c:lblOffset val="100"/>
        <c:noMultiLvlLbl val="0"/>
      </c:catAx>
      <c:valAx>
        <c:axId val="82963840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8296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2014'!$L$4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2014'!$L$5:$L$25</c:f>
              <c:numCache>
                <c:formatCode>0</c:formatCode>
                <c:ptCount val="21"/>
                <c:pt idx="0">
                  <c:v>1175</c:v>
                </c:pt>
                <c:pt idx="1">
                  <c:v>552</c:v>
                </c:pt>
                <c:pt idx="2">
                  <c:v>1499</c:v>
                </c:pt>
                <c:pt idx="3">
                  <c:v>5432</c:v>
                </c:pt>
                <c:pt idx="4">
                  <c:v>19544</c:v>
                </c:pt>
                <c:pt idx="5">
                  <c:v>28948</c:v>
                </c:pt>
                <c:pt idx="6">
                  <c:v>6533</c:v>
                </c:pt>
                <c:pt idx="7">
                  <c:v>23527.264988999999</c:v>
                </c:pt>
                <c:pt idx="8">
                  <c:v>4820</c:v>
                </c:pt>
                <c:pt idx="9">
                  <c:v>202</c:v>
                </c:pt>
                <c:pt idx="10">
                  <c:v>84481</c:v>
                </c:pt>
                <c:pt idx="11">
                  <c:v>14122</c:v>
                </c:pt>
                <c:pt idx="12">
                  <c:v>105523</c:v>
                </c:pt>
                <c:pt idx="13">
                  <c:v>49974</c:v>
                </c:pt>
                <c:pt idx="14">
                  <c:v>2090</c:v>
                </c:pt>
                <c:pt idx="15">
                  <c:v>11055</c:v>
                </c:pt>
                <c:pt idx="16">
                  <c:v>277894</c:v>
                </c:pt>
                <c:pt idx="17">
                  <c:v>32157</c:v>
                </c:pt>
                <c:pt idx="18">
                  <c:v>2889</c:v>
                </c:pt>
                <c:pt idx="19">
                  <c:v>507040</c:v>
                </c:pt>
                <c:pt idx="20">
                  <c:v>124437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33-4041-95DA-4F0AFBBBBA50}"/>
            </c:ext>
          </c:extLst>
        </c:ser>
        <c:ser>
          <c:idx val="1"/>
          <c:order val="1"/>
          <c:tx>
            <c:strRef>
              <c:f>'STOCK 2014'!$M$4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2014'!$M$5:$M$25</c:f>
              <c:numCache>
                <c:formatCode>0</c:formatCode>
                <c:ptCount val="21"/>
                <c:pt idx="0">
                  <c:v>0</c:v>
                </c:pt>
                <c:pt idx="1">
                  <c:v>613.62</c:v>
                </c:pt>
                <c:pt idx="2">
                  <c:v>169.2</c:v>
                </c:pt>
                <c:pt idx="3">
                  <c:v>0</c:v>
                </c:pt>
                <c:pt idx="4">
                  <c:v>1819.8</c:v>
                </c:pt>
                <c:pt idx="5">
                  <c:v>0</c:v>
                </c:pt>
                <c:pt idx="6">
                  <c:v>2685.6</c:v>
                </c:pt>
                <c:pt idx="7">
                  <c:v>130.5</c:v>
                </c:pt>
                <c:pt idx="8">
                  <c:v>81520</c:v>
                </c:pt>
                <c:pt idx="9">
                  <c:v>85780.105000150012</c:v>
                </c:pt>
                <c:pt idx="10">
                  <c:v>0</c:v>
                </c:pt>
                <c:pt idx="11">
                  <c:v>115755</c:v>
                </c:pt>
                <c:pt idx="12">
                  <c:v>0</c:v>
                </c:pt>
                <c:pt idx="13">
                  <c:v>0</c:v>
                </c:pt>
                <c:pt idx="14">
                  <c:v>278896.065</c:v>
                </c:pt>
                <c:pt idx="15">
                  <c:v>496910</c:v>
                </c:pt>
                <c:pt idx="16">
                  <c:v>1371.6</c:v>
                </c:pt>
                <c:pt idx="17">
                  <c:v>749025.1</c:v>
                </c:pt>
                <c:pt idx="18">
                  <c:v>1103936.47</c:v>
                </c:pt>
                <c:pt idx="19">
                  <c:v>405640.01</c:v>
                </c:pt>
                <c:pt idx="20">
                  <c:v>619234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F33-4041-95DA-4F0AFBBBBA50}"/>
            </c:ext>
          </c:extLst>
        </c:ser>
        <c:ser>
          <c:idx val="2"/>
          <c:order val="2"/>
          <c:tx>
            <c:strRef>
              <c:f>'STOCK 2014'!$N$4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2014'!$N$5:$N$25</c:f>
              <c:numCache>
                <c:formatCode>0</c:formatCode>
                <c:ptCount val="21"/>
                <c:pt idx="0">
                  <c:v>0</c:v>
                </c:pt>
                <c:pt idx="1">
                  <c:v>71</c:v>
                </c:pt>
                <c:pt idx="2">
                  <c:v>72</c:v>
                </c:pt>
                <c:pt idx="3">
                  <c:v>15</c:v>
                </c:pt>
                <c:pt idx="4">
                  <c:v>12489</c:v>
                </c:pt>
                <c:pt idx="5">
                  <c:v>20</c:v>
                </c:pt>
                <c:pt idx="6">
                  <c:v>28457</c:v>
                </c:pt>
                <c:pt idx="7">
                  <c:v>7155</c:v>
                </c:pt>
                <c:pt idx="8">
                  <c:v>0</c:v>
                </c:pt>
                <c:pt idx="9">
                  <c:v>2772</c:v>
                </c:pt>
                <c:pt idx="10">
                  <c:v>230</c:v>
                </c:pt>
                <c:pt idx="11">
                  <c:v>15463</c:v>
                </c:pt>
                <c:pt idx="12">
                  <c:v>12446</c:v>
                </c:pt>
                <c:pt idx="13">
                  <c:v>75277</c:v>
                </c:pt>
                <c:pt idx="14">
                  <c:v>2187</c:v>
                </c:pt>
                <c:pt idx="15">
                  <c:v>0</c:v>
                </c:pt>
                <c:pt idx="16">
                  <c:v>144174</c:v>
                </c:pt>
                <c:pt idx="17">
                  <c:v>0</c:v>
                </c:pt>
                <c:pt idx="18">
                  <c:v>1551</c:v>
                </c:pt>
                <c:pt idx="19">
                  <c:v>209089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F33-4041-95DA-4F0AFBBBBA50}"/>
            </c:ext>
          </c:extLst>
        </c:ser>
        <c:ser>
          <c:idx val="3"/>
          <c:order val="3"/>
          <c:tx>
            <c:strRef>
              <c:f>'STOCK 2014'!$O$4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2014'!$O$5:$O$25</c:f>
              <c:numCache>
                <c:formatCode>0</c:formatCode>
                <c:ptCount val="21"/>
                <c:pt idx="0">
                  <c:v>2868</c:v>
                </c:pt>
                <c:pt idx="1">
                  <c:v>1845</c:v>
                </c:pt>
                <c:pt idx="2">
                  <c:v>1426</c:v>
                </c:pt>
                <c:pt idx="3">
                  <c:v>3119</c:v>
                </c:pt>
                <c:pt idx="4">
                  <c:v>6996</c:v>
                </c:pt>
                <c:pt idx="5">
                  <c:v>17469</c:v>
                </c:pt>
                <c:pt idx="6">
                  <c:v>22750</c:v>
                </c:pt>
                <c:pt idx="7">
                  <c:v>35860.7350114</c:v>
                </c:pt>
                <c:pt idx="8">
                  <c:v>8875</c:v>
                </c:pt>
                <c:pt idx="9">
                  <c:v>54</c:v>
                </c:pt>
                <c:pt idx="10">
                  <c:v>24875</c:v>
                </c:pt>
                <c:pt idx="11">
                  <c:v>25814</c:v>
                </c:pt>
                <c:pt idx="12">
                  <c:v>75879</c:v>
                </c:pt>
                <c:pt idx="13">
                  <c:v>89852</c:v>
                </c:pt>
                <c:pt idx="14">
                  <c:v>1144</c:v>
                </c:pt>
                <c:pt idx="15">
                  <c:v>85294</c:v>
                </c:pt>
                <c:pt idx="16">
                  <c:v>296129</c:v>
                </c:pt>
                <c:pt idx="17">
                  <c:v>38104</c:v>
                </c:pt>
                <c:pt idx="18">
                  <c:v>2759</c:v>
                </c:pt>
                <c:pt idx="19">
                  <c:v>103409</c:v>
                </c:pt>
                <c:pt idx="20">
                  <c:v>474079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F33-4041-95DA-4F0AFBBB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94389760"/>
        <c:axId val="94391296"/>
      </c:barChart>
      <c:catAx>
        <c:axId val="94389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94391296"/>
        <c:crosses val="autoZero"/>
        <c:auto val="1"/>
        <c:lblAlgn val="ctr"/>
        <c:lblOffset val="100"/>
        <c:noMultiLvlLbl val="0"/>
      </c:catAx>
      <c:valAx>
        <c:axId val="9439129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9438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569428</xdr:colOff>
      <xdr:row>37</xdr:row>
      <xdr:rowOff>143909</xdr:rowOff>
    </xdr:from>
    <xdr:to>
      <xdr:col>16</xdr:col>
      <xdr:colOff>0</xdr:colOff>
      <xdr:row>69</xdr:row>
      <xdr:rowOff>81997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25</xdr:row>
      <xdr:rowOff>119062</xdr:rowOff>
    </xdr:from>
    <xdr:to>
      <xdr:col>29</xdr:col>
      <xdr:colOff>9525</xdr:colOff>
      <xdr:row>57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600075</xdr:colOff>
      <xdr:row>25</xdr:row>
      <xdr:rowOff>180975</xdr:rowOff>
    </xdr:from>
    <xdr:to>
      <xdr:col>10</xdr:col>
      <xdr:colOff>235585</xdr:colOff>
      <xdr:row>53</xdr:row>
      <xdr:rowOff>50165</xdr:rowOff>
    </xdr:to>
    <xdr:pic>
      <xdr:nvPicPr>
        <xdr:cNvPr id="3" name="Picture 2" descr="C:\Users\nijswou\AppData\Local\Temp\1\ScreenClip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943475"/>
          <a:ext cx="5731510" cy="52031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C000"/>
  </sheetPr>
  <dimension ref="B2:AU98"/>
  <sheetViews>
    <sheetView topLeftCell="G1" zoomScale="115" zoomScaleNormal="115" workbookViewId="0">
      <selection activeCell="Q9" sqref="Q9:Q12"/>
    </sheetView>
  </sheetViews>
  <sheetFormatPr defaultRowHeight="15"/>
  <cols>
    <col min="1" max="1" width="9.140625" style="3"/>
    <col min="2" max="2" width="33.28515625" style="3" customWidth="1"/>
    <col min="3" max="3" width="33.42578125" style="3" customWidth="1"/>
    <col min="4" max="4" width="128.42578125" style="3" bestFit="1" customWidth="1"/>
    <col min="5" max="5" width="9.140625" style="3"/>
    <col min="6" max="6" width="21.42578125" style="3" customWidth="1"/>
    <col min="7" max="7" width="14.140625" style="3" customWidth="1"/>
    <col min="8" max="25" width="9.140625" style="3"/>
    <col min="26" max="26" width="9.140625" style="3" customWidth="1"/>
    <col min="27" max="31" width="9.140625" style="3"/>
    <col min="32" max="32" width="9.28515625" style="3" customWidth="1"/>
    <col min="33" max="39" width="9.140625" style="3"/>
    <col min="40" max="44" width="9.140625" style="3" customWidth="1"/>
    <col min="45" max="16384" width="9.140625" style="3"/>
  </cols>
  <sheetData>
    <row r="2" spans="2:44">
      <c r="B2" s="7" t="s">
        <v>69</v>
      </c>
      <c r="E2" s="7"/>
      <c r="AD2" s="14"/>
      <c r="AE2" s="14"/>
      <c r="AF2" s="14"/>
      <c r="AG2" s="14"/>
    </row>
    <row r="3" spans="2:44">
      <c r="E3" s="7" t="s">
        <v>74</v>
      </c>
      <c r="AD3" s="14"/>
      <c r="AE3" s="14"/>
      <c r="AF3" s="14"/>
      <c r="AG3" s="14"/>
    </row>
    <row r="4" spans="2:44" ht="15.75" thickBot="1">
      <c r="B4" s="5" t="s">
        <v>70</v>
      </c>
      <c r="C4" s="5" t="s">
        <v>71</v>
      </c>
      <c r="D4" s="5" t="s">
        <v>36</v>
      </c>
      <c r="E4" s="5" t="s">
        <v>35</v>
      </c>
      <c r="F4" s="5" t="s">
        <v>72</v>
      </c>
      <c r="G4" s="5" t="s">
        <v>73</v>
      </c>
      <c r="H4" s="6" t="s">
        <v>86</v>
      </c>
      <c r="I4" s="6" t="s">
        <v>0</v>
      </c>
      <c r="J4" s="6" t="s">
        <v>87</v>
      </c>
      <c r="K4" s="6" t="s">
        <v>1</v>
      </c>
      <c r="L4" s="6" t="s">
        <v>76</v>
      </c>
      <c r="M4" s="6" t="s">
        <v>20</v>
      </c>
      <c r="N4" s="6" t="s">
        <v>77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78</v>
      </c>
      <c r="T4" s="6" t="s">
        <v>6</v>
      </c>
      <c r="U4" s="6" t="s">
        <v>7</v>
      </c>
      <c r="V4" s="6" t="s">
        <v>8</v>
      </c>
      <c r="W4" s="6" t="s">
        <v>79</v>
      </c>
      <c r="X4" s="6" t="s">
        <v>9</v>
      </c>
      <c r="Y4" s="6" t="s">
        <v>10</v>
      </c>
      <c r="Z4" s="6" t="s">
        <v>80</v>
      </c>
      <c r="AA4" s="6" t="s">
        <v>11</v>
      </c>
      <c r="AB4" s="6" t="s">
        <v>91</v>
      </c>
      <c r="AC4" s="6" t="s">
        <v>12</v>
      </c>
      <c r="AD4" s="6" t="s">
        <v>81</v>
      </c>
      <c r="AE4" s="6" t="s">
        <v>82</v>
      </c>
      <c r="AF4" s="6" t="s">
        <v>88</v>
      </c>
      <c r="AG4" s="6" t="s">
        <v>89</v>
      </c>
      <c r="AH4" s="6" t="s">
        <v>83</v>
      </c>
      <c r="AI4" s="6" t="s">
        <v>13</v>
      </c>
      <c r="AJ4" s="6" t="s">
        <v>19</v>
      </c>
      <c r="AK4" s="6" t="s">
        <v>14</v>
      </c>
      <c r="AL4" s="6" t="s">
        <v>15</v>
      </c>
      <c r="AM4" s="6" t="s">
        <v>84</v>
      </c>
      <c r="AN4" s="6" t="s">
        <v>90</v>
      </c>
      <c r="AO4" s="6" t="s">
        <v>16</v>
      </c>
      <c r="AP4" s="6" t="s">
        <v>85</v>
      </c>
      <c r="AQ4" s="6" t="s">
        <v>17</v>
      </c>
      <c r="AR4" s="6" t="s">
        <v>18</v>
      </c>
    </row>
    <row r="5" spans="2:44">
      <c r="B5" s="8" t="s">
        <v>135</v>
      </c>
      <c r="C5" s="8" t="s">
        <v>137</v>
      </c>
      <c r="D5" s="13" t="s">
        <v>93</v>
      </c>
      <c r="E5" s="9">
        <v>2014</v>
      </c>
      <c r="F5" s="9">
        <v>1</v>
      </c>
      <c r="G5" s="9">
        <v>1</v>
      </c>
      <c r="H5" s="10" t="str">
        <f>'Data calculations'!C35</f>
        <v/>
      </c>
      <c r="I5" s="10">
        <f>'Data calculations'!D35</f>
        <v>49.973999999999997</v>
      </c>
      <c r="J5" s="10" t="str">
        <f>'Data calculations'!E35</f>
        <v/>
      </c>
      <c r="K5" s="10">
        <f>'Data calculations'!F35</f>
        <v>21.363799999999998</v>
      </c>
      <c r="L5" s="10" t="str">
        <f>'Data calculations'!G35</f>
        <v/>
      </c>
      <c r="M5" s="10">
        <f>'Data calculations'!H35</f>
        <v>105.523</v>
      </c>
      <c r="N5" s="10" t="str">
        <f>'Data calculations'!I35</f>
        <v/>
      </c>
      <c r="O5" s="10">
        <f>'Data calculations'!J35</f>
        <v>28.948</v>
      </c>
      <c r="P5" s="10">
        <f>'Data calculations'!K35</f>
        <v>279.26559999999995</v>
      </c>
      <c r="Q5" s="10">
        <f>'Data calculations'!L35</f>
        <v>129.87700000000001</v>
      </c>
      <c r="R5" s="10">
        <f>'Data calculations'!M35</f>
        <v>86.34</v>
      </c>
      <c r="S5" s="10" t="str">
        <f>'Data calculations'!N35</f>
        <v/>
      </c>
      <c r="T5" s="10">
        <f>'Data calculations'!O35</f>
        <v>280.986065</v>
      </c>
      <c r="U5" s="10">
        <f>'Data calculations'!P35</f>
        <v>507.96499999999997</v>
      </c>
      <c r="V5" s="10">
        <f>'Data calculations'!Q35</f>
        <v>912.68001000000004</v>
      </c>
      <c r="W5" s="10" t="str">
        <f>'Data calculations'!R35</f>
        <v/>
      </c>
      <c r="X5" s="10">
        <f>'Data calculations'!S35</f>
        <v>1.1656199999999999</v>
      </c>
      <c r="Y5" s="10">
        <f>'Data calculations'!T35</f>
        <v>5.4320000000000004</v>
      </c>
      <c r="Z5" s="10" t="str">
        <f>'Data calculations'!U35</f>
        <v/>
      </c>
      <c r="AA5" s="10">
        <f>'Data calculations'!V35</f>
        <v>1106.82547</v>
      </c>
      <c r="AB5" s="10" t="str">
        <f>'Data calculations'!W35</f>
        <v/>
      </c>
      <c r="AC5" s="10">
        <f>'Data calculations'!X35</f>
        <v>1.175</v>
      </c>
      <c r="AD5" s="10" t="str">
        <f>'Data calculations'!Y35</f>
        <v/>
      </c>
      <c r="AE5" s="10" t="str">
        <f>'Data calculations'!Z35</f>
        <v/>
      </c>
      <c r="AF5" s="10" t="str">
        <f>'Data calculations'!AA35</f>
        <v/>
      </c>
      <c r="AG5" s="10" t="str">
        <f>'Data calculations'!AB35</f>
        <v/>
      </c>
      <c r="AH5" s="10" t="str">
        <f>'Data calculations'!AC35</f>
        <v/>
      </c>
      <c r="AI5" s="10">
        <f>'Data calculations'!AD35</f>
        <v>23.657764989</v>
      </c>
      <c r="AJ5" s="10">
        <f>'Data calculations'!AE35</f>
        <v>781.18209999999999</v>
      </c>
      <c r="AK5" s="10">
        <f>'Data calculations'!AF35</f>
        <v>9.2186000000000003</v>
      </c>
      <c r="AL5" s="10">
        <f>'Data calculations'!AG35</f>
        <v>85.982105000150014</v>
      </c>
      <c r="AM5" s="10" t="str">
        <f>'Data calculations'!AH35</f>
        <v/>
      </c>
      <c r="AN5" s="10" t="str">
        <f>'Data calculations'!AI35</f>
        <v/>
      </c>
      <c r="AO5" s="10">
        <f>'Data calculations'!AJ35</f>
        <v>743.67100000000005</v>
      </c>
      <c r="AP5" s="10" t="str">
        <f>'Data calculations'!AK35</f>
        <v/>
      </c>
      <c r="AQ5" s="10">
        <f>'Data calculations'!AL35</f>
        <v>1.6682000000000001</v>
      </c>
      <c r="AR5" s="10">
        <f>'Data calculations'!AM35</f>
        <v>84.480999999999995</v>
      </c>
    </row>
    <row r="6" spans="2:44">
      <c r="B6" s="8"/>
      <c r="C6" s="8"/>
      <c r="D6" s="13" t="s">
        <v>93</v>
      </c>
      <c r="E6" s="9">
        <v>2020</v>
      </c>
      <c r="F6" s="9">
        <v>1</v>
      </c>
      <c r="G6" s="9"/>
      <c r="H6" s="66" t="str">
        <f>IF(AND('Data calculations'!C36&gt;'Data calculations'!C56,'Data calculations'!C56&gt;'Data calculations'!C$35),'Data calculations'!C56,IF(AND('Data calculations'!C36&gt;'Data calculations'!C56,'Data calculations'!C56&lt;'Data calculations'!C$35),'Data calculations'!C$35,'Data calculations'!C36))</f>
        <v/>
      </c>
      <c r="I6" s="66">
        <f>IF(AND('Data calculations'!D36&gt;'Data calculations'!D56,'Data calculations'!D56&gt;'Data calculations'!D$35),'Data calculations'!D56,IF(AND('Data calculations'!D36&gt;'Data calculations'!D56,'Data calculations'!D56&lt;'Data calculations'!D$35),'Data calculations'!D$35,'Data calculations'!D36))</f>
        <v>93.340499999999992</v>
      </c>
      <c r="J6" s="66" t="str">
        <f>IF(AND('Data calculations'!E36&gt;'Data calculations'!E56,'Data calculations'!E56&gt;'Data calculations'!E$35),'Data calculations'!E56,IF(AND('Data calculations'!E36&gt;'Data calculations'!E56,'Data calculations'!E56&lt;'Data calculations'!E$35),'Data calculations'!E$35,'Data calculations'!E36))</f>
        <v/>
      </c>
      <c r="K6" s="66">
        <f>IF(AND('Data calculations'!F36&gt;'Data calculations'!F56,'Data calculations'!F56&gt;'Data calculations'!F$35),'Data calculations'!F56,IF(AND('Data calculations'!F36&gt;'Data calculations'!F56,'Data calculations'!F56&lt;'Data calculations'!F$35),'Data calculations'!F$35,'Data calculations'!F36))</f>
        <v>49.090999999999994</v>
      </c>
      <c r="L6" s="66" t="str">
        <f>IF(AND('Data calculations'!G36&gt;'Data calculations'!G56,'Data calculations'!G56&gt;'Data calculations'!G$35),'Data calculations'!G56,IF(AND('Data calculations'!G36&gt;'Data calculations'!G56,'Data calculations'!G56&lt;'Data calculations'!G$35),'Data calculations'!G$35,'Data calculations'!G36))</f>
        <v/>
      </c>
      <c r="M6" s="66">
        <f>IF(AND('Data calculations'!H36&gt;'Data calculations'!H56,'Data calculations'!H56&gt;'Data calculations'!H$35),'Data calculations'!H56,IF(AND('Data calculations'!H36&gt;'Data calculations'!H56,'Data calculations'!H56&lt;'Data calculations'!H$35),'Data calculations'!H$35,'Data calculations'!H36))</f>
        <v>174.43899999999999</v>
      </c>
      <c r="N6" s="66" t="str">
        <f>IF(AND('Data calculations'!I36&gt;'Data calculations'!I56,'Data calculations'!I56&gt;'Data calculations'!I$35),'Data calculations'!I56,IF(AND('Data calculations'!I36&gt;'Data calculations'!I56,'Data calculations'!I56&lt;'Data calculations'!I$35),'Data calculations'!I$35,'Data calculations'!I36))</f>
        <v/>
      </c>
      <c r="O6" s="66">
        <f>IF(AND('Data calculations'!J36&gt;'Data calculations'!J56,'Data calculations'!J56&gt;'Data calculations'!J$35),'Data calculations'!J56,IF(AND('Data calculations'!J36&gt;'Data calculations'!J56,'Data calculations'!J56&lt;'Data calculations'!J$35),'Data calculations'!J$35,'Data calculations'!J36))</f>
        <v>57.783999999999999</v>
      </c>
      <c r="P6" s="66">
        <f>IF(AND('Data calculations'!K36&gt;'Data calculations'!K56,'Data calculations'!K56&gt;'Data calculations'!K$35),'Data calculations'!K56,IF(AND('Data calculations'!K36&gt;'Data calculations'!K56,'Data calculations'!K56&lt;'Data calculations'!K$35),'Data calculations'!K$35,'Data calculations'!K36))</f>
        <v>499.93509999999992</v>
      </c>
      <c r="Q6" s="66">
        <f>IF(AND('Data calculations'!L36&gt;'Data calculations'!L56,'Data calculations'!L56&gt;'Data calculations'!L$35),'Data calculations'!L56,IF(AND('Data calculations'!L36&gt;'Data calculations'!L56,'Data calculations'!L56&lt;'Data calculations'!L$35),'Data calculations'!L$35,'Data calculations'!L36))</f>
        <v>255.10900000000001</v>
      </c>
      <c r="R6" s="66">
        <f>IF(AND('Data calculations'!M36&gt;'Data calculations'!M56,'Data calculations'!M56&gt;'Data calculations'!M$35),'Data calculations'!M56,IF(AND('Data calculations'!M36&gt;'Data calculations'!M56,'Data calculations'!M56&lt;'Data calculations'!M$35),'Data calculations'!M$35,'Data calculations'!M36))</f>
        <v>162.09</v>
      </c>
      <c r="S6" s="66" t="str">
        <f>IF(AND('Data calculations'!N36&gt;'Data calculations'!N56,'Data calculations'!N56&gt;'Data calculations'!N$35),'Data calculations'!N56,IF(AND('Data calculations'!N36&gt;'Data calculations'!N56,'Data calculations'!N56&lt;'Data calculations'!N$35),'Data calculations'!N$35,'Data calculations'!N36))</f>
        <v/>
      </c>
      <c r="T6" s="66">
        <f>IF(AND('Data calculations'!O36&gt;'Data calculations'!O56,'Data calculations'!O56&gt;'Data calculations'!O$35),'Data calculations'!O56,IF(AND('Data calculations'!O36&gt;'Data calculations'!O56,'Data calculations'!O56&lt;'Data calculations'!O$35),'Data calculations'!O$35,'Data calculations'!O36))</f>
        <v>601.62023750000003</v>
      </c>
      <c r="U6" s="66">
        <f>IF(AND('Data calculations'!P36&gt;'Data calculations'!P56,'Data calculations'!P56&gt;'Data calculations'!P$35),'Data calculations'!P56,IF(AND('Data calculations'!P36&gt;'Data calculations'!P56,'Data calculations'!P56&lt;'Data calculations'!P$35),'Data calculations'!P$35,'Data calculations'!P36))</f>
        <v>813.50149999999996</v>
      </c>
      <c r="V6" s="66">
        <f>IF(AND('Data calculations'!Q36&gt;'Data calculations'!Q56,'Data calculations'!Q56&gt;'Data calculations'!Q$35),'Data calculations'!Q56,IF(AND('Data calculations'!Q36&gt;'Data calculations'!Q56,'Data calculations'!Q56&lt;'Data calculations'!Q$35),'Data calculations'!Q$35,'Data calculations'!Q36))</f>
        <v>1406.2944525</v>
      </c>
      <c r="W6" s="66" t="str">
        <f>IF(AND('Data calculations'!R36&gt;'Data calculations'!R56,'Data calculations'!R56&gt;'Data calculations'!R$35),'Data calculations'!R56,IF(AND('Data calculations'!R36&gt;'Data calculations'!R56,'Data calculations'!R56&lt;'Data calculations'!R$35),'Data calculations'!R$35,'Data calculations'!R36))</f>
        <v/>
      </c>
      <c r="X6" s="66">
        <f>IF(AND('Data calculations'!S36&gt;'Data calculations'!S56,'Data calculations'!S56&gt;'Data calculations'!S$35),'Data calculations'!S56,IF(AND('Data calculations'!S36&gt;'Data calculations'!S56,'Data calculations'!S56&lt;'Data calculations'!S$35),'Data calculations'!S$35,'Data calculations'!S36))</f>
        <v>2.2660199999999997</v>
      </c>
      <c r="Y6" s="66">
        <f>IF(AND('Data calculations'!T36&gt;'Data calculations'!T56,'Data calculations'!T56&gt;'Data calculations'!T$35),'Data calculations'!T56,IF(AND('Data calculations'!T36&gt;'Data calculations'!T56,'Data calculations'!T56&lt;'Data calculations'!T$35),'Data calculations'!T$35,'Data calculations'!T36))</f>
        <v>12.189500000000001</v>
      </c>
      <c r="Z6" s="66" t="str">
        <f>IF(AND('Data calculations'!U36&gt;'Data calculations'!U56,'Data calculations'!U56&gt;'Data calculations'!U$35),'Data calculations'!U56,IF(AND('Data calculations'!U36&gt;'Data calculations'!U56,'Data calculations'!U56&lt;'Data calculations'!U$35),'Data calculations'!U$35,'Data calculations'!U36))</f>
        <v/>
      </c>
      <c r="AA6" s="66">
        <f>IF(AND('Data calculations'!V36&gt;'Data calculations'!V56,'Data calculations'!V56&gt;'Data calculations'!V$35),'Data calculations'!V56,IF(AND('Data calculations'!V36&gt;'Data calculations'!V56,'Data calculations'!V56&lt;'Data calculations'!V$35),'Data calculations'!V$35,'Data calculations'!V36))</f>
        <v>1692.4025799999999</v>
      </c>
      <c r="AB6" s="66" t="str">
        <f>IF(AND('Data calculations'!W36&gt;'Data calculations'!W56,'Data calculations'!W56&gt;'Data calculations'!W$35),'Data calculations'!W56,IF(AND('Data calculations'!W36&gt;'Data calculations'!W56,'Data calculations'!W56&lt;'Data calculations'!W$35),'Data calculations'!W$35,'Data calculations'!W36))</f>
        <v/>
      </c>
      <c r="AC6" s="66">
        <f>IF(AND('Data calculations'!X36&gt;'Data calculations'!X56,'Data calculations'!X56&gt;'Data calculations'!X$35),'Data calculations'!X56,IF(AND('Data calculations'!X36&gt;'Data calculations'!X56,'Data calculations'!X56&lt;'Data calculations'!X$35),'Data calculations'!X$35,'Data calculations'!X36))</f>
        <v>2.4844999999999997</v>
      </c>
      <c r="AD6" s="66" t="str">
        <f>IF(AND('Data calculations'!Y36&gt;'Data calculations'!Y56,'Data calculations'!Y56&gt;'Data calculations'!Y$35),'Data calculations'!Y56,IF(AND('Data calculations'!Y36&gt;'Data calculations'!Y56,'Data calculations'!Y56&lt;'Data calculations'!Y$35),'Data calculations'!Y$35,'Data calculations'!Y36))</f>
        <v/>
      </c>
      <c r="AE6" s="66" t="str">
        <f>IF(AND('Data calculations'!Z36&gt;'Data calculations'!Z56,'Data calculations'!Z56&gt;'Data calculations'!Z$35),'Data calculations'!Z56,IF(AND('Data calculations'!Z36&gt;'Data calculations'!Z56,'Data calculations'!Z56&lt;'Data calculations'!Z$35),'Data calculations'!Z$35,'Data calculations'!Z36))</f>
        <v/>
      </c>
      <c r="AF6" s="66" t="str">
        <f>IF(AND('Data calculations'!AA36&gt;'Data calculations'!AA56,'Data calculations'!AA56&gt;'Data calculations'!AA$35),'Data calculations'!AA56,IF(AND('Data calculations'!AA36&gt;'Data calculations'!AA56,'Data calculations'!AA56&lt;'Data calculations'!AA$35),'Data calculations'!AA$35,'Data calculations'!AA36))</f>
        <v/>
      </c>
      <c r="AG6" s="66" t="str">
        <f>IF(AND('Data calculations'!AB36&gt;'Data calculations'!AB56,'Data calculations'!AB56&gt;'Data calculations'!AB$35),'Data calculations'!AB56,IF(AND('Data calculations'!AB36&gt;'Data calculations'!AB56,'Data calculations'!AB56&lt;'Data calculations'!AB$35),'Data calculations'!AB$35,'Data calculations'!AB36))</f>
        <v/>
      </c>
      <c r="AH6" s="66" t="str">
        <f>IF(AND('Data calculations'!AC36&gt;'Data calculations'!AC56,'Data calculations'!AC56&gt;'Data calculations'!AC$35),'Data calculations'!AC56,IF(AND('Data calculations'!AC36&gt;'Data calculations'!AC56,'Data calculations'!AC56&lt;'Data calculations'!AC$35),'Data calculations'!AC$35,'Data calculations'!AC36))</f>
        <v/>
      </c>
      <c r="AI6" s="66">
        <f>IF(AND('Data calculations'!AD36&gt;'Data calculations'!AD56,'Data calculations'!AD56&gt;'Data calculations'!AD$35),'Data calculations'!AD56,IF(AND('Data calculations'!AD36&gt;'Data calculations'!AD56,'Data calculations'!AD56&lt;'Data calculations'!AD$35),'Data calculations'!AD$35,'Data calculations'!AD36))</f>
        <v>45.343264989000005</v>
      </c>
      <c r="AJ6" s="66">
        <f>IF(AND('Data calculations'!AE36&gt;'Data calculations'!AE56,'Data calculations'!AE56&gt;'Data calculations'!AE$35),'Data calculations'!AE56,IF(AND('Data calculations'!AE36&gt;'Data calculations'!AE56,'Data calculations'!AE56&lt;'Data calculations'!AE$35),'Data calculations'!AE$35,'Data calculations'!AE36))</f>
        <v>1027.7372603732972</v>
      </c>
      <c r="AK6" s="66">
        <f>IF(AND('Data calculations'!AF36&gt;'Data calculations'!AF56,'Data calculations'!AF56&gt;'Data calculations'!AF$35),'Data calculations'!AF56,IF(AND('Data calculations'!AF36&gt;'Data calculations'!AF56,'Data calculations'!AF56&lt;'Data calculations'!AF$35),'Data calculations'!AF$35,'Data calculations'!AF36))</f>
        <v>21.246500000000005</v>
      </c>
      <c r="AL6" s="66">
        <f>IF(AND('Data calculations'!AG36&gt;'Data calculations'!AG56,'Data calculations'!AG56&gt;'Data calculations'!AG$35),'Data calculations'!AG56,IF(AND('Data calculations'!AG36&gt;'Data calculations'!AG56,'Data calculations'!AG56&lt;'Data calculations'!AG$35),'Data calculations'!AG$35,'Data calculations'!AG36))</f>
        <v>140.45138000037502</v>
      </c>
      <c r="AM6" s="66" t="str">
        <f>IF(AND('Data calculations'!AH36&gt;'Data calculations'!AH56,'Data calculations'!AH56&gt;'Data calculations'!AH$35),'Data calculations'!AH56,IF(AND('Data calculations'!AH36&gt;'Data calculations'!AH56,'Data calculations'!AH56&lt;'Data calculations'!AH$35),'Data calculations'!AH$35,'Data calculations'!AH36))</f>
        <v/>
      </c>
      <c r="AN6" s="66" t="str">
        <f>IF(AND('Data calculations'!AI36&gt;'Data calculations'!AI56,'Data calculations'!AI56&gt;'Data calculations'!AI$35),'Data calculations'!AI56,IF(AND('Data calculations'!AI36&gt;'Data calculations'!AI56,'Data calculations'!AI56&lt;'Data calculations'!AI$35),'Data calculations'!AI$35,'Data calculations'!AI36))</f>
        <v/>
      </c>
      <c r="AO6" s="66">
        <f>IF(AND('Data calculations'!AJ36&gt;'Data calculations'!AJ56,'Data calculations'!AJ56&gt;'Data calculations'!AJ$35),'Data calculations'!AJ56,IF(AND('Data calculations'!AJ36&gt;'Data calculations'!AJ56,'Data calculations'!AJ56&lt;'Data calculations'!AJ$35),'Data calculations'!AJ$35,'Data calculations'!AJ36))</f>
        <v>1110.5155</v>
      </c>
      <c r="AP6" s="66" t="str">
        <f>IF(AND('Data calculations'!AK36&gt;'Data calculations'!AK56,'Data calculations'!AK56&gt;'Data calculations'!AK$35),'Data calculations'!AK56,IF(AND('Data calculations'!AK36&gt;'Data calculations'!AK56,'Data calculations'!AK56&lt;'Data calculations'!AK$35),'Data calculations'!AK$35,'Data calculations'!AK36))</f>
        <v/>
      </c>
      <c r="AQ6" s="66">
        <f>IF(AND('Data calculations'!AL36&gt;'Data calculations'!AL56,'Data calculations'!AL56&gt;'Data calculations'!AL$35),'Data calculations'!AL56,IF(AND('Data calculations'!AL36&gt;'Data calculations'!AL56,'Data calculations'!AL56&lt;'Data calculations'!AL$35),'Data calculations'!AL$35,'Data calculations'!AL36))</f>
        <v>3.1077500000000002</v>
      </c>
      <c r="AR6" s="66">
        <f>IF(AND('Data calculations'!AM36&gt;'Data calculations'!AM56,'Data calculations'!AM56&gt;'Data calculations'!AM$35),'Data calculations'!AM56,IF(AND('Data calculations'!AM36&gt;'Data calculations'!AM56,'Data calculations'!AM56&lt;'Data calculations'!AM$35),'Data calculations'!AM$35,'Data calculations'!AM36))</f>
        <v>173.33499999999998</v>
      </c>
    </row>
    <row r="7" spans="2:44">
      <c r="B7" s="71"/>
      <c r="C7" s="71"/>
      <c r="D7" s="13" t="s">
        <v>93</v>
      </c>
      <c r="E7" s="72">
        <v>2030</v>
      </c>
      <c r="F7" s="72">
        <v>1</v>
      </c>
      <c r="G7" s="72"/>
      <c r="H7" s="66" t="str">
        <f>IF(AND('Data calculations'!C37&gt;'Data calculations'!C57,'Data calculations'!C57&gt;'Data calculations'!C$35),'Data calculations'!C57,IF(AND('Data calculations'!C37&gt;'Data calculations'!C57,'Data calculations'!C57&lt;'Data calculations'!C$35),'Data calculations'!C$35,'Data calculations'!C37))</f>
        <v/>
      </c>
      <c r="I7" s="66">
        <f>IF(AND('Data calculations'!D37&gt;'Data calculations'!D57,'Data calculations'!D57&gt;'Data calculations'!D$35),'Data calculations'!D57,IF(AND('Data calculations'!D37&gt;'Data calculations'!D57,'Data calculations'!D57&lt;'Data calculations'!D$35),'Data calculations'!D$35,'Data calculations'!D37))</f>
        <v>165.61799999999999</v>
      </c>
      <c r="J7" s="66" t="str">
        <f>IF(AND('Data calculations'!E37&gt;'Data calculations'!E57,'Data calculations'!E57&gt;'Data calculations'!E$35),'Data calculations'!E57,IF(AND('Data calculations'!E37&gt;'Data calculations'!E57,'Data calculations'!E57&lt;'Data calculations'!E$35),'Data calculations'!E$35,'Data calculations'!E37))</f>
        <v/>
      </c>
      <c r="K7" s="66">
        <f>IF(AND('Data calculations'!F37&gt;'Data calculations'!F57,'Data calculations'!F57&gt;'Data calculations'!F$35),'Data calculations'!F57,IF(AND('Data calculations'!F37&gt;'Data calculations'!F57,'Data calculations'!F57&lt;'Data calculations'!F$35),'Data calculations'!F$35,'Data calculations'!F37))</f>
        <v>95.302999999999997</v>
      </c>
      <c r="L7" s="66" t="str">
        <f>IF(AND('Data calculations'!G37&gt;'Data calculations'!G57,'Data calculations'!G57&gt;'Data calculations'!G$35),'Data calculations'!G57,IF(AND('Data calculations'!G37&gt;'Data calculations'!G57,'Data calculations'!G57&lt;'Data calculations'!G$35),'Data calculations'!G$35,'Data calculations'!G37))</f>
        <v/>
      </c>
      <c r="M7" s="66">
        <f>IF(AND('Data calculations'!H37&gt;'Data calculations'!H57,'Data calculations'!H57&gt;'Data calculations'!H$35),'Data calculations'!H57,IF(AND('Data calculations'!H37&gt;'Data calculations'!H57,'Data calculations'!H57&lt;'Data calculations'!H$35),'Data calculations'!H$35,'Data calculations'!H37))</f>
        <v>289.29899999999998</v>
      </c>
      <c r="N7" s="66" t="str">
        <f>IF(AND('Data calculations'!I37&gt;'Data calculations'!I57,'Data calculations'!I57&gt;'Data calculations'!I$35),'Data calculations'!I57,IF(AND('Data calculations'!I37&gt;'Data calculations'!I57,'Data calculations'!I57&lt;'Data calculations'!I$35),'Data calculations'!I$35,'Data calculations'!I37))</f>
        <v/>
      </c>
      <c r="O7" s="66">
        <f>IF(AND('Data calculations'!J37&gt;'Data calculations'!J57,'Data calculations'!J57&gt;'Data calculations'!J$35),'Data calculations'!J57,IF(AND('Data calculations'!J37&gt;'Data calculations'!J57,'Data calculations'!J57&lt;'Data calculations'!J$35),'Data calculations'!J$35,'Data calculations'!J37))</f>
        <v>105.84399999999999</v>
      </c>
      <c r="P7" s="66">
        <f>IF(AND('Data calculations'!K37&gt;'Data calculations'!K57,'Data calculations'!K57&gt;'Data calculations'!K$35),'Data calculations'!K57,IF(AND('Data calculations'!K37&gt;'Data calculations'!K57,'Data calculations'!K57&lt;'Data calculations'!K$35),'Data calculations'!K$35,'Data calculations'!K37))</f>
        <v>867.71759999999983</v>
      </c>
      <c r="Q7" s="66">
        <f>IF(AND('Data calculations'!L37&gt;'Data calculations'!L57,'Data calculations'!L57&gt;'Data calculations'!L$35),'Data calculations'!L57,IF(AND('Data calculations'!L37&gt;'Data calculations'!L57,'Data calculations'!L57&lt;'Data calculations'!L$35),'Data calculations'!L$35,'Data calculations'!L37))</f>
        <v>463.82900000000001</v>
      </c>
      <c r="R7" s="66">
        <f>IF(AND('Data calculations'!M37&gt;'Data calculations'!M57,'Data calculations'!M57&gt;'Data calculations'!M$35),'Data calculations'!M57,IF(AND('Data calculations'!M37&gt;'Data calculations'!M57,'Data calculations'!M57&lt;'Data calculations'!M$35),'Data calculations'!M$35,'Data calculations'!M37))</f>
        <v>271.79939001207794</v>
      </c>
      <c r="S7" s="66" t="str">
        <f>IF(AND('Data calculations'!N37&gt;'Data calculations'!N57,'Data calculations'!N57&gt;'Data calculations'!N$35),'Data calculations'!N57,IF(AND('Data calculations'!N37&gt;'Data calculations'!N57,'Data calculations'!N57&lt;'Data calculations'!N$35),'Data calculations'!N$35,'Data calculations'!N37))</f>
        <v/>
      </c>
      <c r="T7" s="66">
        <f>IF(AND('Data calculations'!O37&gt;'Data calculations'!O57,'Data calculations'!O57&gt;'Data calculations'!O$35),'Data calculations'!O57,IF(AND('Data calculations'!O37&gt;'Data calculations'!O57,'Data calculations'!O57&lt;'Data calculations'!O$35),'Data calculations'!O$35,'Data calculations'!O37))</f>
        <v>1136.0105249999999</v>
      </c>
      <c r="U7" s="66">
        <f>IF(AND('Data calculations'!P37&gt;'Data calculations'!P57,'Data calculations'!P57&gt;'Data calculations'!P$35),'Data calculations'!P57,IF(AND('Data calculations'!P37&gt;'Data calculations'!P57,'Data calculations'!P57&lt;'Data calculations'!P$35),'Data calculations'!P$35,'Data calculations'!P37))</f>
        <v>1135.0737058139866</v>
      </c>
      <c r="V7" s="66">
        <f>IF(AND('Data calculations'!Q37&gt;'Data calculations'!Q57,'Data calculations'!Q57&gt;'Data calculations'!Q$35),'Data calculations'!Q57,IF(AND('Data calculations'!Q37&gt;'Data calculations'!Q57,'Data calculations'!Q57&lt;'Data calculations'!Q$35),'Data calculations'!Q$35,'Data calculations'!Q37))</f>
        <v>2228.9851900000003</v>
      </c>
      <c r="W7" s="66" t="str">
        <f>IF(AND('Data calculations'!R37&gt;'Data calculations'!R57,'Data calculations'!R57&gt;'Data calculations'!R$35),'Data calculations'!R57,IF(AND('Data calculations'!R37&gt;'Data calculations'!R57,'Data calculations'!R57&lt;'Data calculations'!R$35),'Data calculations'!R$35,'Data calculations'!R37))</f>
        <v/>
      </c>
      <c r="X7" s="66">
        <f>IF(AND('Data calculations'!S37&gt;'Data calculations'!S57,'Data calculations'!S57&gt;'Data calculations'!S$35),'Data calculations'!S57,IF(AND('Data calculations'!S37&gt;'Data calculations'!S57,'Data calculations'!S57&lt;'Data calculations'!S$35),'Data calculations'!S$35,'Data calculations'!S37))</f>
        <v>4.1000199999999998</v>
      </c>
      <c r="Y7" s="66">
        <f>IF(AND('Data calculations'!T37&gt;'Data calculations'!T57,'Data calculations'!T57&gt;'Data calculations'!T$35),'Data calculations'!T57,IF(AND('Data calculations'!T37&gt;'Data calculations'!T57,'Data calculations'!T57&lt;'Data calculations'!T$35),'Data calculations'!T$35,'Data calculations'!T37))</f>
        <v>23.451999999999998</v>
      </c>
      <c r="Z7" s="66" t="str">
        <f>IF(AND('Data calculations'!U37&gt;'Data calculations'!U57,'Data calculations'!U57&gt;'Data calculations'!U$35),'Data calculations'!U57,IF(AND('Data calculations'!U37&gt;'Data calculations'!U57,'Data calculations'!U57&lt;'Data calculations'!U$35),'Data calculations'!U$35,'Data calculations'!U37))</f>
        <v/>
      </c>
      <c r="AA7" s="66">
        <f>IF(AND('Data calculations'!V37&gt;'Data calculations'!V57,'Data calculations'!V57&gt;'Data calculations'!V$35),'Data calculations'!V57,IF(AND('Data calculations'!V37&gt;'Data calculations'!V57,'Data calculations'!V57&lt;'Data calculations'!V$35),'Data calculations'!V$35,'Data calculations'!V37))</f>
        <v>2668.3644299999996</v>
      </c>
      <c r="AB7" s="66" t="str">
        <f>IF(AND('Data calculations'!W37&gt;'Data calculations'!W57,'Data calculations'!W57&gt;'Data calculations'!W$35),'Data calculations'!W57,IF(AND('Data calculations'!W37&gt;'Data calculations'!W57,'Data calculations'!W57&lt;'Data calculations'!W$35),'Data calculations'!W$35,'Data calculations'!W37))</f>
        <v/>
      </c>
      <c r="AC7" s="66">
        <f>IF(AND('Data calculations'!X37&gt;'Data calculations'!X57,'Data calculations'!X57&gt;'Data calculations'!X$35),'Data calculations'!X57,IF(AND('Data calculations'!X37&gt;'Data calculations'!X57,'Data calculations'!X57&lt;'Data calculations'!X$35),'Data calculations'!X$35,'Data calculations'!X37))</f>
        <v>4.6669999999999998</v>
      </c>
      <c r="AD7" s="66" t="str">
        <f>IF(AND('Data calculations'!Y37&gt;'Data calculations'!Y57,'Data calculations'!Y57&gt;'Data calculations'!Y$35),'Data calculations'!Y57,IF(AND('Data calculations'!Y37&gt;'Data calculations'!Y57,'Data calculations'!Y57&lt;'Data calculations'!Y$35),'Data calculations'!Y$35,'Data calculations'!Y37))</f>
        <v/>
      </c>
      <c r="AE7" s="66" t="str">
        <f>IF(AND('Data calculations'!Z37&gt;'Data calculations'!Z57,'Data calculations'!Z57&gt;'Data calculations'!Z$35),'Data calculations'!Z57,IF(AND('Data calculations'!Z37&gt;'Data calculations'!Z57,'Data calculations'!Z57&lt;'Data calculations'!Z$35),'Data calculations'!Z$35,'Data calculations'!Z37))</f>
        <v/>
      </c>
      <c r="AF7" s="66" t="str">
        <f>IF(AND('Data calculations'!AA37&gt;'Data calculations'!AA57,'Data calculations'!AA57&gt;'Data calculations'!AA$35),'Data calculations'!AA57,IF(AND('Data calculations'!AA37&gt;'Data calculations'!AA57,'Data calculations'!AA57&lt;'Data calculations'!AA$35),'Data calculations'!AA$35,'Data calculations'!AA37))</f>
        <v/>
      </c>
      <c r="AG7" s="66" t="str">
        <f>IF(AND('Data calculations'!AB37&gt;'Data calculations'!AB57,'Data calculations'!AB57&gt;'Data calculations'!AB$35),'Data calculations'!AB57,IF(AND('Data calculations'!AB37&gt;'Data calculations'!AB57,'Data calculations'!AB57&lt;'Data calculations'!AB$35),'Data calculations'!AB$35,'Data calculations'!AB37))</f>
        <v/>
      </c>
      <c r="AH7" s="66" t="str">
        <f>IF(AND('Data calculations'!AC37&gt;'Data calculations'!AC57,'Data calculations'!AC57&gt;'Data calculations'!AC$35),'Data calculations'!AC57,IF(AND('Data calculations'!AC37&gt;'Data calculations'!AC57,'Data calculations'!AC57&lt;'Data calculations'!AC$35),'Data calculations'!AC$35,'Data calculations'!AC37))</f>
        <v/>
      </c>
      <c r="AI7" s="66">
        <f>IF(AND('Data calculations'!AD37&gt;'Data calculations'!AD57,'Data calculations'!AD57&gt;'Data calculations'!AD$35),'Data calculations'!AD57,IF(AND('Data calculations'!AD37&gt;'Data calculations'!AD57,'Data calculations'!AD57&lt;'Data calculations'!AD$35),'Data calculations'!AD$35,'Data calculations'!AD37))</f>
        <v>81.485764989000003</v>
      </c>
      <c r="AJ7" s="66">
        <f>IF(AND('Data calculations'!AE37&gt;'Data calculations'!AE57,'Data calculations'!AE57&gt;'Data calculations'!AE$35),'Data calculations'!AE57,IF(AND('Data calculations'!AE37&gt;'Data calculations'!AE57,'Data calculations'!AE57&lt;'Data calculations'!AE$35),'Data calculations'!AE$35,'Data calculations'!AE37))</f>
        <v>1111.801454931157</v>
      </c>
      <c r="AK7" s="66">
        <f>IF(AND('Data calculations'!AF37&gt;'Data calculations'!AF57,'Data calculations'!AF57&gt;'Data calculations'!AF$35),'Data calculations'!AF57,IF(AND('Data calculations'!AF37&gt;'Data calculations'!AF57,'Data calculations'!AF57&lt;'Data calculations'!AF$35),'Data calculations'!AF$35,'Data calculations'!AF37))</f>
        <v>41.293000000000006</v>
      </c>
      <c r="AL7" s="66">
        <f>IF(AND('Data calculations'!AG37&gt;'Data calculations'!AG57,'Data calculations'!AG57&gt;'Data calculations'!AG$35),'Data calculations'!AG57,IF(AND('Data calculations'!AG37&gt;'Data calculations'!AG57,'Data calculations'!AG57&lt;'Data calculations'!AG$35),'Data calculations'!AG$35,'Data calculations'!AG37))</f>
        <v>231.23350500075009</v>
      </c>
      <c r="AM7" s="66" t="str">
        <f>IF(AND('Data calculations'!AH37&gt;'Data calculations'!AH57,'Data calculations'!AH57&gt;'Data calculations'!AH$35),'Data calculations'!AH57,IF(AND('Data calculations'!AH37&gt;'Data calculations'!AH57,'Data calculations'!AH57&lt;'Data calculations'!AH$35),'Data calculations'!AH$35,'Data calculations'!AH37))</f>
        <v/>
      </c>
      <c r="AN7" s="66" t="str">
        <f>IF(AND('Data calculations'!AI37&gt;'Data calculations'!AI57,'Data calculations'!AI57&gt;'Data calculations'!AI$35),'Data calculations'!AI57,IF(AND('Data calculations'!AI37&gt;'Data calculations'!AI57,'Data calculations'!AI57&lt;'Data calculations'!AI$35),'Data calculations'!AI$35,'Data calculations'!AI37))</f>
        <v/>
      </c>
      <c r="AO7" s="66">
        <f>IF(AND('Data calculations'!AJ37&gt;'Data calculations'!AJ57,'Data calculations'!AJ57&gt;'Data calculations'!AJ$35),'Data calculations'!AJ57,IF(AND('Data calculations'!AJ37&gt;'Data calculations'!AJ57,'Data calculations'!AJ57&lt;'Data calculations'!AJ$35),'Data calculations'!AJ$35,'Data calculations'!AJ37))</f>
        <v>1535.6294693361374</v>
      </c>
      <c r="AP7" s="66" t="str">
        <f>IF(AND('Data calculations'!AK37&gt;'Data calculations'!AK57,'Data calculations'!AK57&gt;'Data calculations'!AK$35),'Data calculations'!AK57,IF(AND('Data calculations'!AK37&gt;'Data calculations'!AK57,'Data calculations'!AK57&lt;'Data calculations'!AK$35),'Data calculations'!AK$35,'Data calculations'!AK37))</f>
        <v/>
      </c>
      <c r="AQ7" s="66">
        <f>IF(AND('Data calculations'!AL37&gt;'Data calculations'!AL57,'Data calculations'!AL57&gt;'Data calculations'!AL$35),'Data calculations'!AL57,IF(AND('Data calculations'!AL37&gt;'Data calculations'!AL57,'Data calculations'!AL57&lt;'Data calculations'!AL$35),'Data calculations'!AL$35,'Data calculations'!AL37))</f>
        <v>5.5069999999999997</v>
      </c>
      <c r="AR7" s="66">
        <f>IF(AND('Data calculations'!AM37&gt;'Data calculations'!AM57,'Data calculations'!AM57&gt;'Data calculations'!AM$35),'Data calculations'!AM57,IF(AND('Data calculations'!AM37&gt;'Data calculations'!AM57,'Data calculations'!AM57&lt;'Data calculations'!AM$35),'Data calculations'!AM$35,'Data calculations'!AM37))</f>
        <v>321.42499999999995</v>
      </c>
    </row>
    <row r="8" spans="2:44">
      <c r="B8" s="73"/>
      <c r="C8" s="73"/>
      <c r="D8" s="74" t="s">
        <v>93</v>
      </c>
      <c r="E8" s="75">
        <v>2050</v>
      </c>
      <c r="F8" s="75">
        <v>1</v>
      </c>
      <c r="G8" s="75"/>
      <c r="H8" s="67" t="str">
        <f>IF(AND('Data calculations'!C38&gt;'Data calculations'!C58,'Data calculations'!C58&gt;'Data calculations'!C$35),'Data calculations'!C58,IF(AND('Data calculations'!C38&gt;'Data calculations'!C58,'Data calculations'!C58&lt;'Data calculations'!C$35),'Data calculations'!C$35,'Data calculations'!C38))</f>
        <v/>
      </c>
      <c r="I8" s="67">
        <f>IF(AND('Data calculations'!D38&gt;'Data calculations'!D58,'Data calculations'!D58&gt;'Data calculations'!D$35),'Data calculations'!D58,IF(AND('Data calculations'!D38&gt;'Data calculations'!D58,'Data calculations'!D58&lt;'Data calculations'!D$35),'Data calculations'!D$35,'Data calculations'!D38))</f>
        <v>310.173</v>
      </c>
      <c r="J8" s="67" t="str">
        <f>IF(AND('Data calculations'!E38&gt;'Data calculations'!E58,'Data calculations'!E58&gt;'Data calculations'!E$35),'Data calculations'!E58,IF(AND('Data calculations'!E38&gt;'Data calculations'!E58,'Data calculations'!E58&lt;'Data calculations'!E$35),'Data calculations'!E$35,'Data calculations'!E38))</f>
        <v/>
      </c>
      <c r="K8" s="67">
        <f>IF(AND('Data calculations'!F38&gt;'Data calculations'!F58,'Data calculations'!F58&gt;'Data calculations'!F$35),'Data calculations'!F58,IF(AND('Data calculations'!F38&gt;'Data calculations'!F58,'Data calculations'!F58&lt;'Data calculations'!F$35),'Data calculations'!F$35,'Data calculations'!F38))</f>
        <v>187.727</v>
      </c>
      <c r="L8" s="67" t="str">
        <f>IF(AND('Data calculations'!G38&gt;'Data calculations'!G58,'Data calculations'!G58&gt;'Data calculations'!G$35),'Data calculations'!G58,IF(AND('Data calculations'!G38&gt;'Data calculations'!G58,'Data calculations'!G58&lt;'Data calculations'!G$35),'Data calculations'!G$35,'Data calculations'!G38))</f>
        <v/>
      </c>
      <c r="M8" s="67">
        <f>IF(AND('Data calculations'!H38&gt;'Data calculations'!H58,'Data calculations'!H58&gt;'Data calculations'!H$35),'Data calculations'!H58,IF(AND('Data calculations'!H38&gt;'Data calculations'!H58,'Data calculations'!H58&lt;'Data calculations'!H$35),'Data calculations'!H$35,'Data calculations'!H38))</f>
        <v>519.01900000000001</v>
      </c>
      <c r="N8" s="67" t="str">
        <f>IF(AND('Data calculations'!I38&gt;'Data calculations'!I58,'Data calculations'!I58&gt;'Data calculations'!I$35),'Data calculations'!I58,IF(AND('Data calculations'!I38&gt;'Data calculations'!I58,'Data calculations'!I58&lt;'Data calculations'!I$35),'Data calculations'!I$35,'Data calculations'!I38))</f>
        <v/>
      </c>
      <c r="O8" s="67">
        <f>IF(AND('Data calculations'!J38&gt;'Data calculations'!J58,'Data calculations'!J58&gt;'Data calculations'!J$35),'Data calculations'!J58,IF(AND('Data calculations'!J38&gt;'Data calculations'!J58,'Data calculations'!J58&lt;'Data calculations'!J$35),'Data calculations'!J$35,'Data calculations'!J38))</f>
        <v>201.964</v>
      </c>
      <c r="P8" s="67">
        <f>IF(AND('Data calculations'!K38&gt;'Data calculations'!K58,'Data calculations'!K58&gt;'Data calculations'!K$35),'Data calculations'!K58,IF(AND('Data calculations'!K38&gt;'Data calculations'!K58,'Data calculations'!K58&lt;'Data calculations'!K$35),'Data calculations'!K$35,'Data calculations'!K38))</f>
        <v>1603.2825999999998</v>
      </c>
      <c r="Q8" s="67">
        <f>IF(AND('Data calculations'!L38&gt;'Data calculations'!L58,'Data calculations'!L58&gt;'Data calculations'!L$35),'Data calculations'!L58,IF(AND('Data calculations'!L38&gt;'Data calculations'!L58,'Data calculations'!L58&lt;'Data calculations'!L$35),'Data calculations'!L$35,'Data calculations'!L38))</f>
        <v>881.26900000000001</v>
      </c>
      <c r="R8" s="67">
        <f>IF(AND('Data calculations'!M38&gt;'Data calculations'!M58,'Data calculations'!M58&gt;'Data calculations'!M$35),'Data calculations'!M58,IF(AND('Data calculations'!M38&gt;'Data calculations'!M58,'Data calculations'!M58&lt;'Data calculations'!M$35),'Data calculations'!M$35,'Data calculations'!M38))</f>
        <v>248.15756382922885</v>
      </c>
      <c r="S8" s="67" t="str">
        <f>IF(AND('Data calculations'!N38&gt;'Data calculations'!N58,'Data calculations'!N58&gt;'Data calculations'!N$35),'Data calculations'!N58,IF(AND('Data calculations'!N38&gt;'Data calculations'!N58,'Data calculations'!N58&lt;'Data calculations'!N$35),'Data calculations'!N$35,'Data calculations'!N38))</f>
        <v/>
      </c>
      <c r="T8" s="67">
        <f>IF(AND('Data calculations'!O38&gt;'Data calculations'!O58,'Data calculations'!O58&gt;'Data calculations'!O$35),'Data calculations'!O58,IF(AND('Data calculations'!O38&gt;'Data calculations'!O58,'Data calculations'!O58&lt;'Data calculations'!O$35),'Data calculations'!O$35,'Data calculations'!O38))</f>
        <v>2204.7910999999999</v>
      </c>
      <c r="U8" s="67">
        <f>IF(AND('Data calculations'!P38&gt;'Data calculations'!P58,'Data calculations'!P58&gt;'Data calculations'!P$35),'Data calculations'!P58,IF(AND('Data calculations'!P38&gt;'Data calculations'!P58,'Data calculations'!P58&lt;'Data calculations'!P$35),'Data calculations'!P$35,'Data calculations'!P38))</f>
        <v>1200.2904562341221</v>
      </c>
      <c r="V8" s="67">
        <f>IF(AND('Data calculations'!Q38&gt;'Data calculations'!Q58,'Data calculations'!Q58&gt;'Data calculations'!Q$35),'Data calculations'!Q58,IF(AND('Data calculations'!Q38&gt;'Data calculations'!Q58,'Data calculations'!Q58&lt;'Data calculations'!Q$35),'Data calculations'!Q$35,'Data calculations'!Q38))</f>
        <v>3874.366665</v>
      </c>
      <c r="W8" s="67" t="str">
        <f>IF(AND('Data calculations'!R38&gt;'Data calculations'!R58,'Data calculations'!R58&gt;'Data calculations'!R$35),'Data calculations'!R58,IF(AND('Data calculations'!R38&gt;'Data calculations'!R58,'Data calculations'!R58&lt;'Data calculations'!R$35),'Data calculations'!R$35,'Data calculations'!R38))</f>
        <v/>
      </c>
      <c r="X8" s="67">
        <f>IF(AND('Data calculations'!S38&gt;'Data calculations'!S58,'Data calculations'!S58&gt;'Data calculations'!S$35),'Data calculations'!S58,IF(AND('Data calculations'!S38&gt;'Data calculations'!S58,'Data calculations'!S58&lt;'Data calculations'!S$35),'Data calculations'!S$35,'Data calculations'!S38))</f>
        <v>7.768019999999999</v>
      </c>
      <c r="Y8" s="67">
        <f>IF(AND('Data calculations'!T38&gt;'Data calculations'!T58,'Data calculations'!T58&gt;'Data calculations'!T$35),'Data calculations'!T58,IF(AND('Data calculations'!T38&gt;'Data calculations'!T58,'Data calculations'!T58&lt;'Data calculations'!T$35),'Data calculations'!T$35,'Data calculations'!T38))</f>
        <v>45.977000000000004</v>
      </c>
      <c r="Z8" s="67" t="str">
        <f>IF(AND('Data calculations'!U38&gt;'Data calculations'!U58,'Data calculations'!U58&gt;'Data calculations'!U$35),'Data calculations'!U58,IF(AND('Data calculations'!U38&gt;'Data calculations'!U58,'Data calculations'!U58&lt;'Data calculations'!U$35),'Data calculations'!U$35,'Data calculations'!U38))</f>
        <v/>
      </c>
      <c r="AA8" s="67">
        <f>IF(AND('Data calculations'!V38&gt;'Data calculations'!V58,'Data calculations'!V58&gt;'Data calculations'!V$35),'Data calculations'!V58,IF(AND('Data calculations'!V38&gt;'Data calculations'!V58,'Data calculations'!V58&lt;'Data calculations'!V$35),'Data calculations'!V$35,'Data calculations'!V38))</f>
        <v>4620.2881299999999</v>
      </c>
      <c r="AB8" s="67" t="str">
        <f>IF(AND('Data calculations'!W38&gt;'Data calculations'!W58,'Data calculations'!W58&gt;'Data calculations'!W$35),'Data calculations'!W58,IF(AND('Data calculations'!W38&gt;'Data calculations'!W58,'Data calculations'!W58&lt;'Data calculations'!W$35),'Data calculations'!W$35,'Data calculations'!W38))</f>
        <v/>
      </c>
      <c r="AC8" s="67">
        <f>IF(AND('Data calculations'!X38&gt;'Data calculations'!X58,'Data calculations'!X58&gt;'Data calculations'!X$35),'Data calculations'!X58,IF(AND('Data calculations'!X38&gt;'Data calculations'!X58,'Data calculations'!X58&lt;'Data calculations'!X$35),'Data calculations'!X$35,'Data calculations'!X38))</f>
        <v>9.032</v>
      </c>
      <c r="AD8" s="67" t="str">
        <f>IF(AND('Data calculations'!Y38&gt;'Data calculations'!Y58,'Data calculations'!Y58&gt;'Data calculations'!Y$35),'Data calculations'!Y58,IF(AND('Data calculations'!Y38&gt;'Data calculations'!Y58,'Data calculations'!Y58&lt;'Data calculations'!Y$35),'Data calculations'!Y$35,'Data calculations'!Y38))</f>
        <v/>
      </c>
      <c r="AE8" s="67" t="str">
        <f>IF(AND('Data calculations'!Z38&gt;'Data calculations'!Z58,'Data calculations'!Z58&gt;'Data calculations'!Z$35),'Data calculations'!Z58,IF(AND('Data calculations'!Z38&gt;'Data calculations'!Z58,'Data calculations'!Z58&lt;'Data calculations'!Z$35),'Data calculations'!Z$35,'Data calculations'!Z38))</f>
        <v/>
      </c>
      <c r="AF8" s="67" t="str">
        <f>IF(AND('Data calculations'!AA38&gt;'Data calculations'!AA58,'Data calculations'!AA58&gt;'Data calculations'!AA$35),'Data calculations'!AA58,IF(AND('Data calculations'!AA38&gt;'Data calculations'!AA58,'Data calculations'!AA58&lt;'Data calculations'!AA$35),'Data calculations'!AA$35,'Data calculations'!AA38))</f>
        <v/>
      </c>
      <c r="AG8" s="67" t="str">
        <f>IF(AND('Data calculations'!AB38&gt;'Data calculations'!AB58,'Data calculations'!AB58&gt;'Data calculations'!AB$35),'Data calculations'!AB58,IF(AND('Data calculations'!AB38&gt;'Data calculations'!AB58,'Data calculations'!AB58&lt;'Data calculations'!AB$35),'Data calculations'!AB$35,'Data calculations'!AB38))</f>
        <v/>
      </c>
      <c r="AH8" s="67" t="str">
        <f>IF(AND('Data calculations'!AC38&gt;'Data calculations'!AC58,'Data calculations'!AC58&gt;'Data calculations'!AC$35),'Data calculations'!AC58,IF(AND('Data calculations'!AC38&gt;'Data calculations'!AC58,'Data calculations'!AC58&lt;'Data calculations'!AC$35),'Data calculations'!AC$35,'Data calculations'!AC38))</f>
        <v/>
      </c>
      <c r="AI8" s="67">
        <f>IF(AND('Data calculations'!AD38&gt;'Data calculations'!AD58,'Data calculations'!AD58&gt;'Data calculations'!AD$35),'Data calculations'!AD58,IF(AND('Data calculations'!AD38&gt;'Data calculations'!AD58,'Data calculations'!AD58&lt;'Data calculations'!AD$35),'Data calculations'!AD$35,'Data calculations'!AD38))</f>
        <v>153.77076498899999</v>
      </c>
      <c r="AJ8" s="67">
        <f>IF(AND('Data calculations'!AE38&gt;'Data calculations'!AE58,'Data calculations'!AE58&gt;'Data calculations'!AE$35),'Data calculations'!AE58,IF(AND('Data calculations'!AE38&gt;'Data calculations'!AE58,'Data calculations'!AE58&lt;'Data calculations'!AE$35),'Data calculations'!AE$35,'Data calculations'!AE38))</f>
        <v>1279.9298440468765</v>
      </c>
      <c r="AK8" s="67">
        <f>IF(AND('Data calculations'!AF38&gt;'Data calculations'!AF58,'Data calculations'!AF58&gt;'Data calculations'!AF$35),'Data calculations'!AF58,IF(AND('Data calculations'!AF38&gt;'Data calculations'!AF58,'Data calculations'!AF58&lt;'Data calculations'!AF$35),'Data calculations'!AF$35,'Data calculations'!AF38))</f>
        <v>81.38600000000001</v>
      </c>
      <c r="AL8" s="67">
        <f>IF(AND('Data calculations'!AG38&gt;'Data calculations'!AG58,'Data calculations'!AG58&gt;'Data calculations'!AG$35),'Data calculations'!AG58,IF(AND('Data calculations'!AG38&gt;'Data calculations'!AG58,'Data calculations'!AG58&lt;'Data calculations'!AG$35),'Data calculations'!AG$35,'Data calculations'!AG38))</f>
        <v>412.79775500150015</v>
      </c>
      <c r="AM8" s="67" t="str">
        <f>IF(AND('Data calculations'!AH38&gt;'Data calculations'!AH58,'Data calculations'!AH58&gt;'Data calculations'!AH$35),'Data calculations'!AH58,IF(AND('Data calculations'!AH38&gt;'Data calculations'!AH58,'Data calculations'!AH58&lt;'Data calculations'!AH$35),'Data calculations'!AH$35,'Data calculations'!AH38))</f>
        <v/>
      </c>
      <c r="AN8" s="67" t="str">
        <f>IF(AND('Data calculations'!AI38&gt;'Data calculations'!AI58,'Data calculations'!AI58&gt;'Data calculations'!AI$35),'Data calculations'!AI58,IF(AND('Data calculations'!AI38&gt;'Data calculations'!AI58,'Data calculations'!AI58&lt;'Data calculations'!AI$35),'Data calculations'!AI$35,'Data calculations'!AI38))</f>
        <v/>
      </c>
      <c r="AO8" s="67">
        <f>IF(AND('Data calculations'!AJ38&gt;'Data calculations'!AJ58,'Data calculations'!AJ58&gt;'Data calculations'!AJ$35),'Data calculations'!AJ58,IF(AND('Data calculations'!AJ38&gt;'Data calculations'!AJ58,'Data calculations'!AJ58&lt;'Data calculations'!AJ$35),'Data calculations'!AJ$35,'Data calculations'!AJ38))</f>
        <v>1797.6593737959342</v>
      </c>
      <c r="AP8" s="67" t="str">
        <f>IF(AND('Data calculations'!AK38&gt;'Data calculations'!AK58,'Data calculations'!AK58&gt;'Data calculations'!AK$35),'Data calculations'!AK58,IF(AND('Data calculations'!AK38&gt;'Data calculations'!AK58,'Data calculations'!AK58&lt;'Data calculations'!AK$35),'Data calculations'!AK$35,'Data calculations'!AK38))</f>
        <v/>
      </c>
      <c r="AQ8" s="67">
        <f>IF(AND('Data calculations'!AL38&gt;'Data calculations'!AL58,'Data calculations'!AL58&gt;'Data calculations'!AL$35),'Data calculations'!AL58,IF(AND('Data calculations'!AL38&gt;'Data calculations'!AL58,'Data calculations'!AL58&lt;'Data calculations'!AL$35),'Data calculations'!AL$35,'Data calculations'!AL38))</f>
        <v>10.3055</v>
      </c>
      <c r="AR8" s="67">
        <f>IF(AND('Data calculations'!AM38&gt;'Data calculations'!AM58,'Data calculations'!AM58&gt;'Data calculations'!AM$35),'Data calculations'!AM58,IF(AND('Data calculations'!AM38&gt;'Data calculations'!AM58,'Data calculations'!AM58&lt;'Data calculations'!AM$35),'Data calculations'!AM$35,'Data calculations'!AM38))</f>
        <v>617.60500000000002</v>
      </c>
    </row>
    <row r="9" spans="2:44">
      <c r="B9" s="8" t="s">
        <v>136</v>
      </c>
      <c r="C9" s="8" t="s">
        <v>138</v>
      </c>
      <c r="D9" s="12" t="s">
        <v>92</v>
      </c>
      <c r="E9" s="9">
        <v>2014</v>
      </c>
      <c r="F9" s="9">
        <v>1</v>
      </c>
      <c r="G9" s="9">
        <v>1</v>
      </c>
      <c r="H9" s="10" t="str">
        <f>'Data calculations'!C39</f>
        <v/>
      </c>
      <c r="I9" s="10">
        <f>'Data calculations'!D39</f>
        <v>89.852000000000004</v>
      </c>
      <c r="J9" s="10" t="str">
        <f>'Data calculations'!E39</f>
        <v/>
      </c>
      <c r="K9" s="10">
        <f>'Data calculations'!F39</f>
        <v>6.9960000000000004</v>
      </c>
      <c r="L9" s="10" t="str">
        <f>'Data calculations'!G39</f>
        <v/>
      </c>
      <c r="M9" s="10">
        <f>'Data calculations'!H39</f>
        <v>75.879000000000005</v>
      </c>
      <c r="N9" s="10" t="str">
        <f>'Data calculations'!I39</f>
        <v/>
      </c>
      <c r="O9" s="10">
        <f>'Data calculations'!J39</f>
        <v>17.469000000000001</v>
      </c>
      <c r="P9" s="10">
        <f>'Data calculations'!K39</f>
        <v>296.12900000000002</v>
      </c>
      <c r="Q9" s="10">
        <f>'Data calculations'!L39</f>
        <v>25.814</v>
      </c>
      <c r="R9" s="10">
        <f>'Data calculations'!M39</f>
        <v>8.875</v>
      </c>
      <c r="S9" s="10" t="str">
        <f>'Data calculations'!N39</f>
        <v/>
      </c>
      <c r="T9" s="10">
        <f>'Data calculations'!O39</f>
        <v>1.1439999999999999</v>
      </c>
      <c r="U9" s="10">
        <f>'Data calculations'!P39</f>
        <v>85.293999999999997</v>
      </c>
      <c r="V9" s="10">
        <f>'Data calculations'!Q39</f>
        <v>103.40900000000001</v>
      </c>
      <c r="W9" s="10" t="str">
        <f>'Data calculations'!R39</f>
        <v/>
      </c>
      <c r="X9" s="10">
        <f>'Data calculations'!S39</f>
        <v>1.845</v>
      </c>
      <c r="Y9" s="10">
        <f>'Data calculations'!T39</f>
        <v>3.1190000000000002</v>
      </c>
      <c r="Z9" s="10" t="str">
        <f>'Data calculations'!U39</f>
        <v/>
      </c>
      <c r="AA9" s="10">
        <f>'Data calculations'!V39</f>
        <v>2.7589999999999999</v>
      </c>
      <c r="AB9" s="10" t="str">
        <f>'Data calculations'!W39</f>
        <v/>
      </c>
      <c r="AC9" s="10">
        <f>'Data calculations'!X39</f>
        <v>2.8679999999999999</v>
      </c>
      <c r="AD9" s="10" t="str">
        <f>'Data calculations'!Y39</f>
        <v/>
      </c>
      <c r="AE9" s="10" t="str">
        <f>'Data calculations'!Z39</f>
        <v/>
      </c>
      <c r="AF9" s="10" t="str">
        <f>'Data calculations'!AA39</f>
        <v/>
      </c>
      <c r="AG9" s="10" t="str">
        <f>'Data calculations'!AB39</f>
        <v/>
      </c>
      <c r="AH9" s="10" t="str">
        <f>'Data calculations'!AC39</f>
        <v/>
      </c>
      <c r="AI9" s="10">
        <f>'Data calculations'!AD39</f>
        <v>35.860735011400003</v>
      </c>
      <c r="AJ9" s="10">
        <f>'Data calculations'!AE39</f>
        <v>38.103999999999999</v>
      </c>
      <c r="AK9" s="10">
        <f>'Data calculations'!AF39</f>
        <v>22.75</v>
      </c>
      <c r="AL9" s="10">
        <f>'Data calculations'!AG39</f>
        <v>5.3999999999999999E-2</v>
      </c>
      <c r="AM9" s="10" t="str">
        <f>'Data calculations'!AH39</f>
        <v/>
      </c>
      <c r="AN9" s="10" t="str">
        <f>'Data calculations'!AI39</f>
        <v/>
      </c>
      <c r="AO9" s="10">
        <f>'Data calculations'!AJ39</f>
        <v>474.07900000000001</v>
      </c>
      <c r="AP9" s="10" t="str">
        <f>'Data calculations'!AK39</f>
        <v/>
      </c>
      <c r="AQ9" s="10">
        <f>'Data calculations'!AL39</f>
        <v>1.4259999999999999</v>
      </c>
      <c r="AR9" s="10">
        <f>'Data calculations'!AM39</f>
        <v>24.875</v>
      </c>
    </row>
    <row r="10" spans="2:44">
      <c r="B10" s="71"/>
      <c r="C10" s="71"/>
      <c r="D10" s="12" t="s">
        <v>92</v>
      </c>
      <c r="E10" s="72">
        <v>2020</v>
      </c>
      <c r="F10" s="72">
        <v>1</v>
      </c>
      <c r="G10" s="72"/>
      <c r="H10" t="str">
        <f>IF(AND('Data calculations'!C40&gt;'Data calculations'!C61,'Data calculations'!C61&gt;'Data calculations'!C$39),'Data calculations'!C61,IF(AND('Data calculations'!C40&gt;'Data calculations'!C61,'Data calculations'!C61&lt;'Data calculations'!C$39),'Data calculations'!C$39,'Data calculations'!C40))</f>
        <v/>
      </c>
      <c r="I10" s="66">
        <f>IF(AND('Data calculations'!D40&gt;'Data calculations'!D61,'Data calculations'!D61&gt;'Data calculations'!D$39),'Data calculations'!D61,IF(AND('Data calculations'!D40&gt;'Data calculations'!D61,'Data calculations'!D61&lt;'Data calculations'!D$39),'Data calculations'!D$39,'Data calculations'!D40))</f>
        <v>120.8105</v>
      </c>
      <c r="J10" s="66" t="str">
        <f>IF(AND('Data calculations'!E40&gt;'Data calculations'!E61,'Data calculations'!E61&gt;'Data calculations'!E$39),'Data calculations'!E61,IF(AND('Data calculations'!E40&gt;'Data calculations'!E61,'Data calculations'!E61&lt;'Data calculations'!E$39),'Data calculations'!E$39,'Data calculations'!E40))</f>
        <v/>
      </c>
      <c r="K10" s="66">
        <f>IF(AND('Data calculations'!F40&gt;'Data calculations'!F61,'Data calculations'!F61&gt;'Data calculations'!F$39),'Data calculations'!F61,IF(AND('Data calculations'!F40&gt;'Data calculations'!F61,'Data calculations'!F61&lt;'Data calculations'!F$39),'Data calculations'!F$39,'Data calculations'!F40))</f>
        <v>14.559000000000001</v>
      </c>
      <c r="L10" s="66" t="str">
        <f>IF(AND('Data calculations'!G40&gt;'Data calculations'!G61,'Data calculations'!G61&gt;'Data calculations'!G$39),'Data calculations'!G61,IF(AND('Data calculations'!G40&gt;'Data calculations'!G61,'Data calculations'!G61&lt;'Data calculations'!G$39),'Data calculations'!G$39,'Data calculations'!G40))</f>
        <v/>
      </c>
      <c r="M10" s="66">
        <f>IF(AND('Data calculations'!H40&gt;'Data calculations'!H61,'Data calculations'!H61&gt;'Data calculations'!H$39),'Data calculations'!H61,IF(AND('Data calculations'!H40&gt;'Data calculations'!H61,'Data calculations'!H61&lt;'Data calculations'!H$39),'Data calculations'!H$39,'Data calculations'!H40))</f>
        <v>121.09800000000001</v>
      </c>
      <c r="N10" s="66" t="str">
        <f>IF(AND('Data calculations'!I40&gt;'Data calculations'!I61,'Data calculations'!I61&gt;'Data calculations'!I$39),'Data calculations'!I61,IF(AND('Data calculations'!I40&gt;'Data calculations'!I61,'Data calculations'!I61&lt;'Data calculations'!I$39),'Data calculations'!I$39,'Data calculations'!I40))</f>
        <v/>
      </c>
      <c r="O10" s="66">
        <f>IF(AND('Data calculations'!J40&gt;'Data calculations'!J61,'Data calculations'!J61&gt;'Data calculations'!J$39),'Data calculations'!J61,IF(AND('Data calculations'!J40&gt;'Data calculations'!J61,'Data calculations'!J61&lt;'Data calculations'!J$39),'Data calculations'!J$39,'Data calculations'!J40))</f>
        <v>30.552</v>
      </c>
      <c r="P10" s="66">
        <f>IF(AND('Data calculations'!K40&gt;'Data calculations'!K61,'Data calculations'!K61&gt;'Data calculations'!K$39),'Data calculations'!K61,IF(AND('Data calculations'!K40&gt;'Data calculations'!K61,'Data calculations'!K61&lt;'Data calculations'!K$39),'Data calculations'!K$39,'Data calculations'!K40))</f>
        <v>415.09100000000001</v>
      </c>
      <c r="Q10" s="66">
        <f>IF(AND('Data calculations'!L40&gt;'Data calculations'!L61,'Data calculations'!L61&gt;'Data calculations'!L$39),'Data calculations'!L61,IF(AND('Data calculations'!L40&gt;'Data calculations'!L61,'Data calculations'!L61&lt;'Data calculations'!L$39),'Data calculations'!L$39,'Data calculations'!L40))</f>
        <v>44.242999999999995</v>
      </c>
      <c r="R10" s="66">
        <f>IF(AND('Data calculations'!M40&gt;'Data calculations'!M61,'Data calculations'!M61&gt;'Data calculations'!M$39),'Data calculations'!M61,IF(AND('Data calculations'!M40&gt;'Data calculations'!M61,'Data calculations'!M61&lt;'Data calculations'!M$39),'Data calculations'!M$39,'Data calculations'!M40))</f>
        <v>16.585000000000001</v>
      </c>
      <c r="S10" s="66" t="str">
        <f>IF(AND('Data calculations'!N40&gt;'Data calculations'!N61,'Data calculations'!N61&gt;'Data calculations'!N$39),'Data calculations'!N61,IF(AND('Data calculations'!N40&gt;'Data calculations'!N61,'Data calculations'!N61&lt;'Data calculations'!N$39),'Data calculations'!N$39,'Data calculations'!N40))</f>
        <v/>
      </c>
      <c r="T10" s="66">
        <f>IF(AND('Data calculations'!O40&gt;'Data calculations'!O61,'Data calculations'!O61&gt;'Data calculations'!O$39),'Data calculations'!O61,IF(AND('Data calculations'!O40&gt;'Data calculations'!O61,'Data calculations'!O61&lt;'Data calculations'!O$39),'Data calculations'!O$39,'Data calculations'!O40))</f>
        <v>2.8599999999999994</v>
      </c>
      <c r="U10" s="66">
        <f>IF(AND('Data calculations'!P40&gt;'Data calculations'!P61,'Data calculations'!P61&gt;'Data calculations'!P$39),'Data calculations'!P61,IF(AND('Data calculations'!P40&gt;'Data calculations'!P61,'Data calculations'!P61&lt;'Data calculations'!P$39),'Data calculations'!P$39,'Data calculations'!P40))</f>
        <v>139.64349549738961</v>
      </c>
      <c r="V10" s="66">
        <f>IF(AND('Data calculations'!Q40&gt;'Data calculations'!Q61,'Data calculations'!Q61&gt;'Data calculations'!Q$39),'Data calculations'!Q61,IF(AND('Data calculations'!Q40&gt;'Data calculations'!Q61,'Data calculations'!Q61&lt;'Data calculations'!Q$39),'Data calculations'!Q$39,'Data calculations'!Q40))</f>
        <v>131.417</v>
      </c>
      <c r="W10" s="66" t="str">
        <f>IF(AND('Data calculations'!R40&gt;'Data calculations'!R61,'Data calculations'!R61&gt;'Data calculations'!R$39),'Data calculations'!R61,IF(AND('Data calculations'!R40&gt;'Data calculations'!R61,'Data calculations'!R61&lt;'Data calculations'!R$39),'Data calculations'!R$39,'Data calculations'!R40))</f>
        <v/>
      </c>
      <c r="X10" s="66">
        <f>IF(AND('Data calculations'!S40&gt;'Data calculations'!S61,'Data calculations'!S61&gt;'Data calculations'!S$39),'Data calculations'!S61,IF(AND('Data calculations'!S40&gt;'Data calculations'!S61,'Data calculations'!S61&lt;'Data calculations'!S$39),'Data calculations'!S$39,'Data calculations'!S40))</f>
        <v>3.8324999999999996</v>
      </c>
      <c r="Y10" s="66">
        <f>IF(AND('Data calculations'!T40&gt;'Data calculations'!T61,'Data calculations'!T61&gt;'Data calculations'!T$39),'Data calculations'!T61,IF(AND('Data calculations'!T40&gt;'Data calculations'!T61,'Data calculations'!T61&lt;'Data calculations'!T$39),'Data calculations'!T$39,'Data calculations'!T40))</f>
        <v>5.8790000000000004</v>
      </c>
      <c r="Z10" s="66" t="str">
        <f>IF(AND('Data calculations'!U40&gt;'Data calculations'!U61,'Data calculations'!U61&gt;'Data calculations'!U$39),'Data calculations'!U61,IF(AND('Data calculations'!U40&gt;'Data calculations'!U61,'Data calculations'!U61&lt;'Data calculations'!U$39),'Data calculations'!U$39,'Data calculations'!U40))</f>
        <v/>
      </c>
      <c r="AA10" s="66">
        <f>IF(AND('Data calculations'!V40&gt;'Data calculations'!V61,'Data calculations'!V61&gt;'Data calculations'!V$39),'Data calculations'!V61,IF(AND('Data calculations'!V40&gt;'Data calculations'!V61,'Data calculations'!V61&lt;'Data calculations'!V$39),'Data calculations'!V$39,'Data calculations'!V40))</f>
        <v>6.3620000000000001</v>
      </c>
      <c r="AB10" s="66" t="str">
        <f>IF(AND('Data calculations'!W40&gt;'Data calculations'!W61,'Data calculations'!W61&gt;'Data calculations'!W$39),'Data calculations'!W61,IF(AND('Data calculations'!W40&gt;'Data calculations'!W61,'Data calculations'!W61&lt;'Data calculations'!W$39),'Data calculations'!W$39,'Data calculations'!W40))</f>
        <v/>
      </c>
      <c r="AC10" s="66">
        <f>IF(AND('Data calculations'!X40&gt;'Data calculations'!X61,'Data calculations'!X61&gt;'Data calculations'!X$39),'Data calculations'!X61,IF(AND('Data calculations'!X40&gt;'Data calculations'!X61,'Data calculations'!X61&lt;'Data calculations'!X$39),'Data calculations'!X$39,'Data calculations'!X40))</f>
        <v>6.0165000000000006</v>
      </c>
      <c r="AD10" s="66" t="str">
        <f>IF(AND('Data calculations'!Y40&gt;'Data calculations'!Y61,'Data calculations'!Y61&gt;'Data calculations'!Y$39),'Data calculations'!Y61,IF(AND('Data calculations'!Y40&gt;'Data calculations'!Y61,'Data calculations'!Y61&lt;'Data calculations'!Y$39),'Data calculations'!Y$39,'Data calculations'!Y40))</f>
        <v/>
      </c>
      <c r="AE10" s="66" t="str">
        <f>IF(AND('Data calculations'!Z40&gt;'Data calculations'!Z61,'Data calculations'!Z61&gt;'Data calculations'!Z$39),'Data calculations'!Z61,IF(AND('Data calculations'!Z40&gt;'Data calculations'!Z61,'Data calculations'!Z61&lt;'Data calculations'!Z$39),'Data calculations'!Z$39,'Data calculations'!Z40))</f>
        <v/>
      </c>
      <c r="AF10" s="66" t="str">
        <f>IF(AND('Data calculations'!AA40&gt;'Data calculations'!AA61,'Data calculations'!AA61&gt;'Data calculations'!AA$39),'Data calculations'!AA61,IF(AND('Data calculations'!AA40&gt;'Data calculations'!AA61,'Data calculations'!AA61&lt;'Data calculations'!AA$39),'Data calculations'!AA$39,'Data calculations'!AA40))</f>
        <v/>
      </c>
      <c r="AG10" s="66" t="str">
        <f>IF(AND('Data calculations'!AB40&gt;'Data calculations'!AB61,'Data calculations'!AB61&gt;'Data calculations'!AB$39),'Data calculations'!AB61,IF(AND('Data calculations'!AB40&gt;'Data calculations'!AB61,'Data calculations'!AB61&lt;'Data calculations'!AB$39),'Data calculations'!AB$39,'Data calculations'!AB40))</f>
        <v/>
      </c>
      <c r="AH10" s="66" t="str">
        <f>IF(AND('Data calculations'!AC40&gt;'Data calculations'!AC61,'Data calculations'!AC61&gt;'Data calculations'!AC$39),'Data calculations'!AC61,IF(AND('Data calculations'!AC40&gt;'Data calculations'!AC61,'Data calculations'!AC61&lt;'Data calculations'!AC$39),'Data calculations'!AC$39,'Data calculations'!AC40))</f>
        <v/>
      </c>
      <c r="AI10" s="66">
        <f>IF(AND('Data calculations'!AD40&gt;'Data calculations'!AD61,'Data calculations'!AD61&gt;'Data calculations'!AD$39),'Data calculations'!AD61,IF(AND('Data calculations'!AD40&gt;'Data calculations'!AD61,'Data calculations'!AD61&lt;'Data calculations'!AD$39),'Data calculations'!AD$39,'Data calculations'!AD40))</f>
        <v>61.6727350114</v>
      </c>
      <c r="AJ10" s="66">
        <f>IF(AND('Data calculations'!AE40&gt;'Data calculations'!AE61,'Data calculations'!AE61&gt;'Data calculations'!AE$39),'Data calculations'!AE61,IF(AND('Data calculations'!AE40&gt;'Data calculations'!AE61,'Data calculations'!AE61&lt;'Data calculations'!AE$39),'Data calculations'!AE$39,'Data calculations'!AE40))</f>
        <v>57.387999999999998</v>
      </c>
      <c r="AK10" s="66">
        <f>IF(AND('Data calculations'!AF40&gt;'Data calculations'!AF61,'Data calculations'!AF61&gt;'Data calculations'!AF$39),'Data calculations'!AF61,IF(AND('Data calculations'!AF40&gt;'Data calculations'!AF61,'Data calculations'!AF61&lt;'Data calculations'!AF$39),'Data calculations'!AF$39,'Data calculations'!AF40))</f>
        <v>50.695</v>
      </c>
      <c r="AL10" s="66">
        <f>IF(AND('Data calculations'!AG40&gt;'Data calculations'!AG61,'Data calculations'!AG61&gt;'Data calculations'!AG$39),'Data calculations'!AG61,IF(AND('Data calculations'!AG40&gt;'Data calculations'!AG61,'Data calculations'!AG61&lt;'Data calculations'!AG$39),'Data calculations'!AG$39,'Data calculations'!AG40))</f>
        <v>0.13500000000000001</v>
      </c>
      <c r="AM10" s="66" t="str">
        <f>IF(AND('Data calculations'!AH40&gt;'Data calculations'!AH61,'Data calculations'!AH61&gt;'Data calculations'!AH$39),'Data calculations'!AH61,IF(AND('Data calculations'!AH40&gt;'Data calculations'!AH61,'Data calculations'!AH61&lt;'Data calculations'!AH$39),'Data calculations'!AH$39,'Data calculations'!AH40))</f>
        <v/>
      </c>
      <c r="AN10" s="66" t="str">
        <f>IF(AND('Data calculations'!AI40&gt;'Data calculations'!AI61,'Data calculations'!AI61&gt;'Data calculations'!AI$39),'Data calculations'!AI61,IF(AND('Data calculations'!AI40&gt;'Data calculations'!AI61,'Data calculations'!AI61&lt;'Data calculations'!AI$39),'Data calculations'!AI$39,'Data calculations'!AI40))</f>
        <v/>
      </c>
      <c r="AO10" s="66">
        <f>IF(AND('Data calculations'!AJ40&gt;'Data calculations'!AJ61,'Data calculations'!AJ61&gt;'Data calculations'!AJ$39),'Data calculations'!AJ61,IF(AND('Data calculations'!AJ40&gt;'Data calculations'!AJ61,'Data calculations'!AJ61&lt;'Data calculations'!AJ$39),'Data calculations'!AJ$39,'Data calculations'!AJ40))</f>
        <v>485.71694613680859</v>
      </c>
      <c r="AP10" s="66" t="str">
        <f>IF(AND('Data calculations'!AK40&gt;'Data calculations'!AK61,'Data calculations'!AK61&gt;'Data calculations'!AK$39),'Data calculations'!AK61,IF(AND('Data calculations'!AK40&gt;'Data calculations'!AK61,'Data calculations'!AK61&lt;'Data calculations'!AK$39),'Data calculations'!AK$39,'Data calculations'!AK40))</f>
        <v/>
      </c>
      <c r="AQ10" s="66">
        <f>IF(AND('Data calculations'!AL40&gt;'Data calculations'!AL61,'Data calculations'!AL61&gt;'Data calculations'!AL$39),'Data calculations'!AL61,IF(AND('Data calculations'!AL40&gt;'Data calculations'!AL61,'Data calculations'!AL61&lt;'Data calculations'!AL$39),'Data calculations'!AL$39,'Data calculations'!AL40))</f>
        <v>2.8149999999999999</v>
      </c>
      <c r="AR10" s="66">
        <f>IF(AND('Data calculations'!AM40&gt;'Data calculations'!AM61,'Data calculations'!AM61&gt;'Data calculations'!AM$39),'Data calculations'!AM61,IF(AND('Data calculations'!AM40&gt;'Data calculations'!AM61,'Data calculations'!AM61&lt;'Data calculations'!AM$39),'Data calculations'!AM$39,'Data calculations'!AM40))</f>
        <v>37.947499999999998</v>
      </c>
    </row>
    <row r="11" spans="2:44">
      <c r="B11" s="23"/>
      <c r="C11" s="23"/>
      <c r="D11" s="12" t="s">
        <v>92</v>
      </c>
      <c r="E11" s="72">
        <v>2030</v>
      </c>
      <c r="F11" s="76">
        <v>1</v>
      </c>
      <c r="G11" s="23"/>
      <c r="H11" s="68" t="str">
        <f>IF(AND('Data calculations'!C41&gt;'Data calculations'!C62,'Data calculations'!C62&gt;'Data calculations'!C$39),'Data calculations'!C62,IF(AND('Data calculations'!C41&gt;'Data calculations'!C62,'Data calculations'!C62&lt;'Data calculations'!C$39),'Data calculations'!C$39,'Data calculations'!C41))</f>
        <v/>
      </c>
      <c r="I11" s="69">
        <f>IF(AND('Data calculations'!D41&gt;'Data calculations'!D62,'Data calculations'!D62&gt;'Data calculations'!D$39),'Data calculations'!D62,IF(AND('Data calculations'!D41&gt;'Data calculations'!D62,'Data calculations'!D62&lt;'Data calculations'!D$39),'Data calculations'!D$39,'Data calculations'!D41))</f>
        <v>172.40800000000002</v>
      </c>
      <c r="J11" s="69" t="str">
        <f>IF(AND('Data calculations'!E41&gt;'Data calculations'!E62,'Data calculations'!E62&gt;'Data calculations'!E$39),'Data calculations'!E62,IF(AND('Data calculations'!E41&gt;'Data calculations'!E62,'Data calculations'!E62&lt;'Data calculations'!E$39),'Data calculations'!E$39,'Data calculations'!E41))</f>
        <v/>
      </c>
      <c r="K11" s="69">
        <f>IF(AND('Data calculations'!F41&gt;'Data calculations'!F62,'Data calculations'!F62&gt;'Data calculations'!F$39),'Data calculations'!F62,IF(AND('Data calculations'!F41&gt;'Data calculations'!F62,'Data calculations'!F62&lt;'Data calculations'!F$39),'Data calculations'!F$39,'Data calculations'!F41))</f>
        <v>27.164000000000001</v>
      </c>
      <c r="L11" s="69" t="str">
        <f>IF(AND('Data calculations'!G41&gt;'Data calculations'!G62,'Data calculations'!G62&gt;'Data calculations'!G$39),'Data calculations'!G62,IF(AND('Data calculations'!G41&gt;'Data calculations'!G62,'Data calculations'!G62&lt;'Data calculations'!G$39),'Data calculations'!G$39,'Data calculations'!G41))</f>
        <v/>
      </c>
      <c r="M11" s="69">
        <f>IF(AND('Data calculations'!H41&gt;'Data calculations'!H62,'Data calculations'!H62&gt;'Data calculations'!H$39),'Data calculations'!H62,IF(AND('Data calculations'!H41&gt;'Data calculations'!H62,'Data calculations'!H62&lt;'Data calculations'!H$39),'Data calculations'!H$39,'Data calculations'!H41))</f>
        <v>196.46300000000002</v>
      </c>
      <c r="N11" s="69" t="str">
        <f>IF(AND('Data calculations'!I41&gt;'Data calculations'!I62,'Data calculations'!I62&gt;'Data calculations'!I$39),'Data calculations'!I62,IF(AND('Data calculations'!I41&gt;'Data calculations'!I62,'Data calculations'!I62&lt;'Data calculations'!I$39),'Data calculations'!I$39,'Data calculations'!I41))</f>
        <v/>
      </c>
      <c r="O11" s="69">
        <f>IF(AND('Data calculations'!J41&gt;'Data calculations'!J62,'Data calculations'!J62&gt;'Data calculations'!J$39),'Data calculations'!J62,IF(AND('Data calculations'!J41&gt;'Data calculations'!J62,'Data calculations'!J62&lt;'Data calculations'!J$39),'Data calculations'!J$39,'Data calculations'!J41))</f>
        <v>52.356999999999999</v>
      </c>
      <c r="P11" s="69">
        <f>IF(AND('Data calculations'!K41&gt;'Data calculations'!K62,'Data calculations'!K62&gt;'Data calculations'!K$39),'Data calculations'!K62,IF(AND('Data calculations'!K41&gt;'Data calculations'!K62,'Data calculations'!K62&lt;'Data calculations'!K$39),'Data calculations'!K$39,'Data calculations'!K41))</f>
        <v>613.3610000000001</v>
      </c>
      <c r="Q11" s="69">
        <f>IF(AND('Data calculations'!L41&gt;'Data calculations'!L62,'Data calculations'!L62&gt;'Data calculations'!L$39),'Data calculations'!L62,IF(AND('Data calculations'!L41&gt;'Data calculations'!L62,'Data calculations'!L62&lt;'Data calculations'!L$39),'Data calculations'!L$39,'Data calculations'!L41))</f>
        <v>74.957999999999998</v>
      </c>
      <c r="R11" s="69">
        <f>IF(AND('Data calculations'!M41&gt;'Data calculations'!M62,'Data calculations'!M62&gt;'Data calculations'!M$39),'Data calculations'!M62,IF(AND('Data calculations'!M41&gt;'Data calculations'!M62,'Data calculations'!M62&lt;'Data calculations'!M$39),'Data calculations'!M$39,'Data calculations'!M41))</f>
        <v>29.189760638246611</v>
      </c>
      <c r="S11" s="69" t="str">
        <f>IF(AND('Data calculations'!N41&gt;'Data calculations'!N62,'Data calculations'!N62&gt;'Data calculations'!N$39),'Data calculations'!N62,IF(AND('Data calculations'!N41&gt;'Data calculations'!N62,'Data calculations'!N62&lt;'Data calculations'!N$39),'Data calculations'!N$39,'Data calculations'!N41))</f>
        <v/>
      </c>
      <c r="T11" s="69">
        <f>IF(AND('Data calculations'!O41&gt;'Data calculations'!O62,'Data calculations'!O62&gt;'Data calculations'!O$39),'Data calculations'!O62,IF(AND('Data calculations'!O41&gt;'Data calculations'!O62,'Data calculations'!O62&lt;'Data calculations'!O$39),'Data calculations'!O$39,'Data calculations'!O41))</f>
        <v>5.72</v>
      </c>
      <c r="U11" s="69">
        <f>IF(AND('Data calculations'!P41&gt;'Data calculations'!P62,'Data calculations'!P62&gt;'Data calculations'!P$39),'Data calculations'!P62,IF(AND('Data calculations'!P41&gt;'Data calculations'!P62,'Data calculations'!P62&lt;'Data calculations'!P$39),'Data calculations'!P$39,'Data calculations'!P41))</f>
        <v>143.77382719165695</v>
      </c>
      <c r="V11" s="69">
        <f>IF(AND('Data calculations'!Q41&gt;'Data calculations'!Q62,'Data calculations'!Q62&gt;'Data calculations'!Q$39),'Data calculations'!Q62,IF(AND('Data calculations'!Q41&gt;'Data calculations'!Q62,'Data calculations'!Q62&lt;'Data calculations'!Q$39),'Data calculations'!Q$39,'Data calculations'!Q41))</f>
        <v>178.09700000000001</v>
      </c>
      <c r="W11" s="69" t="str">
        <f>IF(AND('Data calculations'!R41&gt;'Data calculations'!R62,'Data calculations'!R62&gt;'Data calculations'!R$39),'Data calculations'!R62,IF(AND('Data calculations'!R41&gt;'Data calculations'!R62,'Data calculations'!R62&lt;'Data calculations'!R$39),'Data calculations'!R$39,'Data calculations'!R41))</f>
        <v/>
      </c>
      <c r="X11" s="69">
        <f>IF(AND('Data calculations'!S41&gt;'Data calculations'!S62,'Data calculations'!S62&gt;'Data calculations'!S$39),'Data calculations'!S62,IF(AND('Data calculations'!S41&gt;'Data calculations'!S62,'Data calculations'!S62&lt;'Data calculations'!S$39),'Data calculations'!S$39,'Data calculations'!S41))</f>
        <v>7.1449999999999996</v>
      </c>
      <c r="Y11" s="69">
        <f>IF(AND('Data calculations'!T41&gt;'Data calculations'!T62,'Data calculations'!T62&gt;'Data calculations'!T$39),'Data calculations'!T62,IF(AND('Data calculations'!T41&gt;'Data calculations'!T62,'Data calculations'!T62&lt;'Data calculations'!T$39),'Data calculations'!T$39,'Data calculations'!T41))</f>
        <v>10.479000000000001</v>
      </c>
      <c r="Z11" s="69" t="str">
        <f>IF(AND('Data calculations'!U41&gt;'Data calculations'!U62,'Data calculations'!U62&gt;'Data calculations'!U$39),'Data calculations'!U62,IF(AND('Data calculations'!U41&gt;'Data calculations'!U62,'Data calculations'!U62&lt;'Data calculations'!U$39),'Data calculations'!U$39,'Data calculations'!U41))</f>
        <v/>
      </c>
      <c r="AA11" s="69">
        <f>IF(AND('Data calculations'!V41&gt;'Data calculations'!V62,'Data calculations'!V62&gt;'Data calculations'!V$39),'Data calculations'!V62,IF(AND('Data calculations'!V41&gt;'Data calculations'!V62,'Data calculations'!V62&lt;'Data calculations'!V$39),'Data calculations'!V$39,'Data calculations'!V41))</f>
        <v>12.367000000000001</v>
      </c>
      <c r="AB11" s="69" t="str">
        <f>IF(AND('Data calculations'!W41&gt;'Data calculations'!W62,'Data calculations'!W62&gt;'Data calculations'!W$39),'Data calculations'!W62,IF(AND('Data calculations'!W41&gt;'Data calculations'!W62,'Data calculations'!W62&lt;'Data calculations'!W$39),'Data calculations'!W$39,'Data calculations'!W41))</f>
        <v/>
      </c>
      <c r="AC11" s="69">
        <f>IF(AND('Data calculations'!X41&gt;'Data calculations'!X62,'Data calculations'!X62&gt;'Data calculations'!X$39),'Data calculations'!X62,IF(AND('Data calculations'!X41&gt;'Data calculations'!X62,'Data calculations'!X62&lt;'Data calculations'!X$39),'Data calculations'!X$39,'Data calculations'!X41))</f>
        <v>11.264000000000001</v>
      </c>
      <c r="AD11" s="69" t="str">
        <f>IF(AND('Data calculations'!Y41&gt;'Data calculations'!Y62,'Data calculations'!Y62&gt;'Data calculations'!Y$39),'Data calculations'!Y62,IF(AND('Data calculations'!Y41&gt;'Data calculations'!Y62,'Data calculations'!Y62&lt;'Data calculations'!Y$39),'Data calculations'!Y$39,'Data calculations'!Y41))</f>
        <v/>
      </c>
      <c r="AE11" s="69" t="str">
        <f>IF(AND('Data calculations'!Z41&gt;'Data calculations'!Z62,'Data calculations'!Z62&gt;'Data calculations'!Z$39),'Data calculations'!Z62,IF(AND('Data calculations'!Z41&gt;'Data calculations'!Z62,'Data calculations'!Z62&lt;'Data calculations'!Z$39),'Data calculations'!Z$39,'Data calculations'!Z41))</f>
        <v/>
      </c>
      <c r="AF11" s="69" t="str">
        <f>IF(AND('Data calculations'!AA41&gt;'Data calculations'!AA62,'Data calculations'!AA62&gt;'Data calculations'!AA$39),'Data calculations'!AA62,IF(AND('Data calculations'!AA41&gt;'Data calculations'!AA62,'Data calculations'!AA62&lt;'Data calculations'!AA$39),'Data calculations'!AA$39,'Data calculations'!AA41))</f>
        <v/>
      </c>
      <c r="AG11" s="69" t="str">
        <f>IF(AND('Data calculations'!AB41&gt;'Data calculations'!AB62,'Data calculations'!AB62&gt;'Data calculations'!AB$39),'Data calculations'!AB62,IF(AND('Data calculations'!AB41&gt;'Data calculations'!AB62,'Data calculations'!AB62&lt;'Data calculations'!AB$39),'Data calculations'!AB$39,'Data calculations'!AB41))</f>
        <v/>
      </c>
      <c r="AH11" s="69" t="str">
        <f>IF(AND('Data calculations'!AC41&gt;'Data calculations'!AC62,'Data calculations'!AC62&gt;'Data calculations'!AC$39),'Data calculations'!AC62,IF(AND('Data calculations'!AC41&gt;'Data calculations'!AC62,'Data calculations'!AC62&lt;'Data calculations'!AC$39),'Data calculations'!AC$39,'Data calculations'!AC41))</f>
        <v/>
      </c>
      <c r="AI11" s="69">
        <f>IF(AND('Data calculations'!AD41&gt;'Data calculations'!AD62,'Data calculations'!AD62&gt;'Data calculations'!AD$39),'Data calculations'!AD62,IF(AND('Data calculations'!AD41&gt;'Data calculations'!AD62,'Data calculations'!AD62&lt;'Data calculations'!AD$39),'Data calculations'!AD$39,'Data calculations'!AD41))</f>
        <v>104.6927350114</v>
      </c>
      <c r="AJ11" s="69">
        <f>IF(AND('Data calculations'!AE41&gt;'Data calculations'!AE62,'Data calculations'!AE62&gt;'Data calculations'!AE$39),'Data calculations'!AE62,IF(AND('Data calculations'!AE41&gt;'Data calculations'!AE62,'Data calculations'!AE62&lt;'Data calculations'!AE$39),'Data calculations'!AE$39,'Data calculations'!AE41))</f>
        <v>89.527999999999992</v>
      </c>
      <c r="AK11" s="69">
        <f>IF(AND('Data calculations'!AF41&gt;'Data calculations'!AF62,'Data calculations'!AF62&gt;'Data calculations'!AF$39),'Data calculations'!AF62,IF(AND('Data calculations'!AF41&gt;'Data calculations'!AF62,'Data calculations'!AF62&lt;'Data calculations'!AF$39),'Data calculations'!AF$39,'Data calculations'!AF41))</f>
        <v>97.27</v>
      </c>
      <c r="AL11" s="69">
        <f>IF(AND('Data calculations'!AG41&gt;'Data calculations'!AG62,'Data calculations'!AG62&gt;'Data calculations'!AG$39),'Data calculations'!AG62,IF(AND('Data calculations'!AG41&gt;'Data calculations'!AG62,'Data calculations'!AG62&lt;'Data calculations'!AG$39),'Data calculations'!AG$39,'Data calculations'!AG41))</f>
        <v>0.27</v>
      </c>
      <c r="AM11" s="69" t="str">
        <f>IF(AND('Data calculations'!AH41&gt;'Data calculations'!AH62,'Data calculations'!AH62&gt;'Data calculations'!AH$39),'Data calculations'!AH62,IF(AND('Data calculations'!AH41&gt;'Data calculations'!AH62,'Data calculations'!AH62&lt;'Data calculations'!AH$39),'Data calculations'!AH$39,'Data calculations'!AH41))</f>
        <v/>
      </c>
      <c r="AN11" s="69" t="str">
        <f>IF(AND('Data calculations'!AI41&gt;'Data calculations'!AI62,'Data calculations'!AI62&gt;'Data calculations'!AI$39),'Data calculations'!AI62,IF(AND('Data calculations'!AI41&gt;'Data calculations'!AI62,'Data calculations'!AI62&lt;'Data calculations'!AI$39),'Data calculations'!AI$39,'Data calculations'!AI41))</f>
        <v/>
      </c>
      <c r="AO11" s="69">
        <f>IF(AND('Data calculations'!AJ41&gt;'Data calculations'!AJ62,'Data calculations'!AJ62&gt;'Data calculations'!AJ$39),'Data calculations'!AJ62,IF(AND('Data calculations'!AJ41&gt;'Data calculations'!AJ62,'Data calculations'!AJ62&lt;'Data calculations'!AJ$39),'Data calculations'!AJ$39,'Data calculations'!AJ41))</f>
        <v>531.02203284947382</v>
      </c>
      <c r="AP11" s="69" t="str">
        <f>IF(AND('Data calculations'!AK41&gt;'Data calculations'!AK62,'Data calculations'!AK62&gt;'Data calculations'!AK$39),'Data calculations'!AK62,IF(AND('Data calculations'!AK41&gt;'Data calculations'!AK62,'Data calculations'!AK62&lt;'Data calculations'!AK$39),'Data calculations'!AK$39,'Data calculations'!AK41))</f>
        <v/>
      </c>
      <c r="AQ11" s="69">
        <f>IF(AND('Data calculations'!AL41&gt;'Data calculations'!AL62,'Data calculations'!AL62&gt;'Data calculations'!AL$39),'Data calculations'!AL62,IF(AND('Data calculations'!AL41&gt;'Data calculations'!AL62,'Data calculations'!AL62&lt;'Data calculations'!AL$39),'Data calculations'!AL$39,'Data calculations'!AL41))</f>
        <v>5.13</v>
      </c>
      <c r="AR11" s="69">
        <f>IF(AND('Data calculations'!AM41&gt;'Data calculations'!AM62,'Data calculations'!AM62&gt;'Data calculations'!AM$39),'Data calculations'!AM62,IF(AND('Data calculations'!AM41&gt;'Data calculations'!AM62,'Data calculations'!AM62&lt;'Data calculations'!AM$39),'Data calculations'!AM$39,'Data calculations'!AM41))</f>
        <v>59.734999999999999</v>
      </c>
    </row>
    <row r="12" spans="2:44">
      <c r="B12" s="77"/>
      <c r="C12" s="77"/>
      <c r="D12" s="78" t="s">
        <v>92</v>
      </c>
      <c r="E12" s="75">
        <v>2050</v>
      </c>
      <c r="F12" s="79">
        <v>1</v>
      </c>
      <c r="G12" s="77"/>
      <c r="H12" s="70" t="str">
        <f>IF(AND('Data calculations'!C42&gt;'Data calculations'!C63,'Data calculations'!C63&gt;'Data calculations'!C$39),'Data calculations'!C63,IF(AND('Data calculations'!C42&gt;'Data calculations'!C63,'Data calculations'!C63&lt;'Data calculations'!C$39),'Data calculations'!C$39,'Data calculations'!C42))</f>
        <v/>
      </c>
      <c r="I12" s="67">
        <f>IF(AND('Data calculations'!D42&gt;'Data calculations'!D63,'Data calculations'!D63&gt;'Data calculations'!D$39),'Data calculations'!D63,IF(AND('Data calculations'!D42&gt;'Data calculations'!D63,'Data calculations'!D63&lt;'Data calculations'!D$39),'Data calculations'!D$39,'Data calculations'!D42))</f>
        <v>275.60300000000001</v>
      </c>
      <c r="J12" s="67" t="str">
        <f>IF(AND('Data calculations'!E42&gt;'Data calculations'!E63,'Data calculations'!E63&gt;'Data calculations'!E$39),'Data calculations'!E63,IF(AND('Data calculations'!E42&gt;'Data calculations'!E63,'Data calculations'!E63&lt;'Data calculations'!E$39),'Data calculations'!E$39,'Data calculations'!E42))</f>
        <v/>
      </c>
      <c r="K12" s="67">
        <f>IF(AND('Data calculations'!F42&gt;'Data calculations'!F63,'Data calculations'!F63&gt;'Data calculations'!F$39),'Data calculations'!F63,IF(AND('Data calculations'!F42&gt;'Data calculations'!F63,'Data calculations'!F63&lt;'Data calculations'!F$39),'Data calculations'!F$39,'Data calculations'!F42))</f>
        <v>52.374000000000002</v>
      </c>
      <c r="L12" s="67" t="str">
        <f>IF(AND('Data calculations'!G42&gt;'Data calculations'!G63,'Data calculations'!G63&gt;'Data calculations'!G$39),'Data calculations'!G63,IF(AND('Data calculations'!G42&gt;'Data calculations'!G63,'Data calculations'!G63&lt;'Data calculations'!G$39),'Data calculations'!G$39,'Data calculations'!G42))</f>
        <v/>
      </c>
      <c r="M12" s="67">
        <f>IF(AND('Data calculations'!H42&gt;'Data calculations'!H63,'Data calculations'!H63&gt;'Data calculations'!H$39),'Data calculations'!H63,IF(AND('Data calculations'!H42&gt;'Data calculations'!H63,'Data calculations'!H63&lt;'Data calculations'!H$39),'Data calculations'!H$39,'Data calculations'!H42))</f>
        <v>347.19300000000004</v>
      </c>
      <c r="N12" s="67" t="str">
        <f>IF(AND('Data calculations'!I42&gt;'Data calculations'!I63,'Data calculations'!I63&gt;'Data calculations'!I$39),'Data calculations'!I63,IF(AND('Data calculations'!I42&gt;'Data calculations'!I63,'Data calculations'!I63&lt;'Data calculations'!I$39),'Data calculations'!I$39,'Data calculations'!I42))</f>
        <v/>
      </c>
      <c r="O12" s="67">
        <f>IF(AND('Data calculations'!J42&gt;'Data calculations'!J63,'Data calculations'!J63&gt;'Data calculations'!J$39),'Data calculations'!J63,IF(AND('Data calculations'!J42&gt;'Data calculations'!J63,'Data calculations'!J63&lt;'Data calculations'!J$39),'Data calculations'!J$39,'Data calculations'!J42))</f>
        <v>95.966999999999985</v>
      </c>
      <c r="P12" s="67">
        <f>IF(AND('Data calculations'!K42&gt;'Data calculations'!K63,'Data calculations'!K63&gt;'Data calculations'!K$39),'Data calculations'!K63,IF(AND('Data calculations'!K42&gt;'Data calculations'!K63,'Data calculations'!K63&lt;'Data calculations'!K$39),'Data calculations'!K$39,'Data calculations'!K42))</f>
        <v>1009.9010000000001</v>
      </c>
      <c r="Q12" s="67">
        <f>IF(AND('Data calculations'!L42&gt;'Data calculations'!L63,'Data calculations'!L63&gt;'Data calculations'!L$39),'Data calculations'!L63,IF(AND('Data calculations'!L42&gt;'Data calculations'!L63,'Data calculations'!L63&lt;'Data calculations'!L$39),'Data calculations'!L$39,'Data calculations'!L42))</f>
        <v>136.38800000000001</v>
      </c>
      <c r="R12" s="67">
        <f>IF(AND('Data calculations'!M42&gt;'Data calculations'!M63,'Data calculations'!M63&gt;'Data calculations'!M$39),'Data calculations'!M63,IF(AND('Data calculations'!M42&gt;'Data calculations'!M63,'Data calculations'!M63&lt;'Data calculations'!M$39),'Data calculations'!M$39,'Data calculations'!M42))</f>
        <v>26.650758445130094</v>
      </c>
      <c r="S12" s="67" t="str">
        <f>IF(AND('Data calculations'!N42&gt;'Data calculations'!N63,'Data calculations'!N63&gt;'Data calculations'!N$39),'Data calculations'!N63,IF(AND('Data calculations'!N42&gt;'Data calculations'!N63,'Data calculations'!N63&lt;'Data calculations'!N$39),'Data calculations'!N$39,'Data calculations'!N42))</f>
        <v/>
      </c>
      <c r="T12" s="67">
        <f>IF(AND('Data calculations'!O42&gt;'Data calculations'!O63,'Data calculations'!O63&gt;'Data calculations'!O$39),'Data calculations'!O63,IF(AND('Data calculations'!O42&gt;'Data calculations'!O63,'Data calculations'!O63&lt;'Data calculations'!O$39),'Data calculations'!O$39,'Data calculations'!O42))</f>
        <v>11.44</v>
      </c>
      <c r="U12" s="67">
        <f>IF(AND('Data calculations'!P42&gt;'Data calculations'!P63,'Data calculations'!P63&gt;'Data calculations'!P$39),'Data calculations'!P63,IF(AND('Data calculations'!P42&gt;'Data calculations'!P63,'Data calculations'!P63&lt;'Data calculations'!P$39),'Data calculations'!P$39,'Data calculations'!P42))</f>
        <v>152.03449058019166</v>
      </c>
      <c r="V12" s="67">
        <f>IF(AND('Data calculations'!Q42&gt;'Data calculations'!Q63,'Data calculations'!Q63&gt;'Data calculations'!Q$39),'Data calculations'!Q63,IF(AND('Data calculations'!Q42&gt;'Data calculations'!Q63,'Data calculations'!Q63&lt;'Data calculations'!Q$39),'Data calculations'!Q$39,'Data calculations'!Q42))</f>
        <v>271.45699999999999</v>
      </c>
      <c r="W12" s="67" t="str">
        <f>IF(AND('Data calculations'!R42&gt;'Data calculations'!R63,'Data calculations'!R63&gt;'Data calculations'!R$39),'Data calculations'!R63,IF(AND('Data calculations'!R42&gt;'Data calculations'!R63,'Data calculations'!R63&lt;'Data calculations'!R$39),'Data calculations'!R$39,'Data calculations'!R42))</f>
        <v/>
      </c>
      <c r="X12" s="67">
        <f>IF(AND('Data calculations'!S42&gt;'Data calculations'!S63,'Data calculations'!S63&gt;'Data calculations'!S$39),'Data calculations'!S63,IF(AND('Data calculations'!S42&gt;'Data calculations'!S63,'Data calculations'!S63&lt;'Data calculations'!S$39),'Data calculations'!S$39,'Data calculations'!S42))</f>
        <v>13.77</v>
      </c>
      <c r="Y12" s="67">
        <f>IF(AND('Data calculations'!T42&gt;'Data calculations'!T63,'Data calculations'!T63&gt;'Data calculations'!T$39),'Data calculations'!T63,IF(AND('Data calculations'!T42&gt;'Data calculations'!T63,'Data calculations'!T63&lt;'Data calculations'!T$39),'Data calculations'!T$39,'Data calculations'!T42))</f>
        <v>19.679000000000002</v>
      </c>
      <c r="Z12" s="67" t="str">
        <f>IF(AND('Data calculations'!U42&gt;'Data calculations'!U63,'Data calculations'!U63&gt;'Data calculations'!U$39),'Data calculations'!U63,IF(AND('Data calculations'!U42&gt;'Data calculations'!U63,'Data calculations'!U63&lt;'Data calculations'!U$39),'Data calculations'!U$39,'Data calculations'!U42))</f>
        <v/>
      </c>
      <c r="AA12" s="67">
        <f>IF(AND('Data calculations'!V42&gt;'Data calculations'!V63,'Data calculations'!V63&gt;'Data calculations'!V$39),'Data calculations'!V63,IF(AND('Data calculations'!V42&gt;'Data calculations'!V63,'Data calculations'!V63&lt;'Data calculations'!V$39),'Data calculations'!V$39,'Data calculations'!V42))</f>
        <v>24.377000000000002</v>
      </c>
      <c r="AB12" s="67" t="str">
        <f>IF(AND('Data calculations'!W42&gt;'Data calculations'!W63,'Data calculations'!W63&gt;'Data calculations'!W$39),'Data calculations'!W63,IF(AND('Data calculations'!W42&gt;'Data calculations'!W63,'Data calculations'!W63&lt;'Data calculations'!W$39),'Data calculations'!W$39,'Data calculations'!W42))</f>
        <v/>
      </c>
      <c r="AC12" s="67">
        <f>IF(AND('Data calculations'!X42&gt;'Data calculations'!X63,'Data calculations'!X63&gt;'Data calculations'!X$39),'Data calculations'!X63,IF(AND('Data calculations'!X42&gt;'Data calculations'!X63,'Data calculations'!X63&lt;'Data calculations'!X$39),'Data calculations'!X$39,'Data calculations'!X42))</f>
        <v>21.759</v>
      </c>
      <c r="AD12" s="67" t="str">
        <f>IF(AND('Data calculations'!Y42&gt;'Data calculations'!Y63,'Data calculations'!Y63&gt;'Data calculations'!Y$39),'Data calculations'!Y63,IF(AND('Data calculations'!Y42&gt;'Data calculations'!Y63,'Data calculations'!Y63&lt;'Data calculations'!Y$39),'Data calculations'!Y$39,'Data calculations'!Y42))</f>
        <v/>
      </c>
      <c r="AE12" s="67" t="str">
        <f>IF(AND('Data calculations'!Z42&gt;'Data calculations'!Z63,'Data calculations'!Z63&gt;'Data calculations'!Z$39),'Data calculations'!Z63,IF(AND('Data calculations'!Z42&gt;'Data calculations'!Z63,'Data calculations'!Z63&lt;'Data calculations'!Z$39),'Data calculations'!Z$39,'Data calculations'!Z42))</f>
        <v/>
      </c>
      <c r="AF12" s="67" t="str">
        <f>IF(AND('Data calculations'!AA42&gt;'Data calculations'!AA63,'Data calculations'!AA63&gt;'Data calculations'!AA$39),'Data calculations'!AA63,IF(AND('Data calculations'!AA42&gt;'Data calculations'!AA63,'Data calculations'!AA63&lt;'Data calculations'!AA$39),'Data calculations'!AA$39,'Data calculations'!AA42))</f>
        <v/>
      </c>
      <c r="AG12" s="67" t="str">
        <f>IF(AND('Data calculations'!AB42&gt;'Data calculations'!AB63,'Data calculations'!AB63&gt;'Data calculations'!AB$39),'Data calculations'!AB63,IF(AND('Data calculations'!AB42&gt;'Data calculations'!AB63,'Data calculations'!AB63&lt;'Data calculations'!AB$39),'Data calculations'!AB$39,'Data calculations'!AB42))</f>
        <v/>
      </c>
      <c r="AH12" s="67" t="str">
        <f>IF(AND('Data calculations'!AC42&gt;'Data calculations'!AC63,'Data calculations'!AC63&gt;'Data calculations'!AC$39),'Data calculations'!AC63,IF(AND('Data calculations'!AC42&gt;'Data calculations'!AC63,'Data calculations'!AC63&lt;'Data calculations'!AC$39),'Data calculations'!AC$39,'Data calculations'!AC42))</f>
        <v/>
      </c>
      <c r="AI12" s="67">
        <f>IF(AND('Data calculations'!AD42&gt;'Data calculations'!AD63,'Data calculations'!AD63&gt;'Data calculations'!AD$39),'Data calculations'!AD63,IF(AND('Data calculations'!AD42&gt;'Data calculations'!AD63,'Data calculations'!AD63&lt;'Data calculations'!AD$39),'Data calculations'!AD$39,'Data calculations'!AD42))</f>
        <v>190.7327350114</v>
      </c>
      <c r="AJ12" s="67">
        <f>IF(AND('Data calculations'!AE42&gt;'Data calculations'!AE63,'Data calculations'!AE63&gt;'Data calculations'!AE$39),'Data calculations'!AE63,IF(AND('Data calculations'!AE42&gt;'Data calculations'!AE63,'Data calculations'!AE63&lt;'Data calculations'!AE$39),'Data calculations'!AE$39,'Data calculations'!AE42))</f>
        <v>135.23993473399392</v>
      </c>
      <c r="AK12" s="67">
        <f>IF(AND('Data calculations'!AF42&gt;'Data calculations'!AF63,'Data calculations'!AF63&gt;'Data calculations'!AF$39),'Data calculations'!AF63,IF(AND('Data calculations'!AF42&gt;'Data calculations'!AF63,'Data calculations'!AF63&lt;'Data calculations'!AF$39),'Data calculations'!AF$39,'Data calculations'!AF42))</f>
        <v>190.42</v>
      </c>
      <c r="AL12" s="67">
        <f>IF(AND('Data calculations'!AG42&gt;'Data calculations'!AG63,'Data calculations'!AG63&gt;'Data calculations'!AG$39),'Data calculations'!AG63,IF(AND('Data calculations'!AG42&gt;'Data calculations'!AG63,'Data calculations'!AG63&lt;'Data calculations'!AG$39),'Data calculations'!AG$39,'Data calculations'!AG42))</f>
        <v>0.54</v>
      </c>
      <c r="AM12" s="67" t="str">
        <f>IF(AND('Data calculations'!AH42&gt;'Data calculations'!AH63,'Data calculations'!AH63&gt;'Data calculations'!AH$39),'Data calculations'!AH63,IF(AND('Data calculations'!AH42&gt;'Data calculations'!AH63,'Data calculations'!AH63&lt;'Data calculations'!AH$39),'Data calculations'!AH$39,'Data calculations'!AH42))</f>
        <v/>
      </c>
      <c r="AN12" s="67" t="str">
        <f>IF(AND('Data calculations'!AI42&gt;'Data calculations'!AI63,'Data calculations'!AI63&gt;'Data calculations'!AI$39),'Data calculations'!AI63,IF(AND('Data calculations'!AI42&gt;'Data calculations'!AI63,'Data calculations'!AI63&lt;'Data calculations'!AI$39),'Data calculations'!AI$39,'Data calculations'!AI42))</f>
        <v/>
      </c>
      <c r="AO12" s="67">
        <f>IF(AND('Data calculations'!AJ42&gt;'Data calculations'!AJ63,'Data calculations'!AJ63&gt;'Data calculations'!AJ$39),'Data calculations'!AJ63,IF(AND('Data calculations'!AJ42&gt;'Data calculations'!AJ63,'Data calculations'!AJ63&lt;'Data calculations'!AJ$39),'Data calculations'!AJ$39,'Data calculations'!AJ42))</f>
        <v>621.63220627480405</v>
      </c>
      <c r="AP12" s="67" t="str">
        <f>IF(AND('Data calculations'!AK42&gt;'Data calculations'!AK63,'Data calculations'!AK63&gt;'Data calculations'!AK$39),'Data calculations'!AK63,IF(AND('Data calculations'!AK42&gt;'Data calculations'!AK63,'Data calculations'!AK63&lt;'Data calculations'!AK$39),'Data calculations'!AK$39,'Data calculations'!AK42))</f>
        <v/>
      </c>
      <c r="AQ12" s="67">
        <f>IF(AND('Data calculations'!AL42&gt;'Data calculations'!AL63,'Data calculations'!AL63&gt;'Data calculations'!AL$39),'Data calculations'!AL63,IF(AND('Data calculations'!AL42&gt;'Data calculations'!AL63,'Data calculations'!AL63&lt;'Data calculations'!AL$39),'Data calculations'!AL$39,'Data calculations'!AL42))</f>
        <v>9.76</v>
      </c>
      <c r="AR12" s="67">
        <f>IF(AND('Data calculations'!AM42&gt;'Data calculations'!AM63,'Data calculations'!AM63&gt;'Data calculations'!AM$39),'Data calculations'!AM63,IF(AND('Data calculations'!AM42&gt;'Data calculations'!AM63,'Data calculations'!AM63&lt;'Data calculations'!AM$39),'Data calculations'!AM$39,'Data calculations'!AM42))</f>
        <v>103.31</v>
      </c>
    </row>
    <row r="13" spans="2:44">
      <c r="D13" s="12"/>
    </row>
    <row r="14" spans="2:44">
      <c r="D14" s="12"/>
    </row>
    <row r="15" spans="2:44">
      <c r="D15" s="12"/>
      <c r="G15" s="9"/>
    </row>
    <row r="16" spans="2:44">
      <c r="G16" s="9">
        <v>2020</v>
      </c>
      <c r="H16" s="3" t="str">
        <f>IF(AND('Data calculations'!C36&gt;'Data calculations'!C56,'Data calculations'!C56&gt;'Data calculations'!C$35),"Limit","-")</f>
        <v>-</v>
      </c>
      <c r="I16" s="3" t="str">
        <f>IF(AND('Data calculations'!D36&gt;'Data calculations'!D56,'Data calculations'!D56&gt;'Data calculations'!D$35),"Limit","-")</f>
        <v>-</v>
      </c>
      <c r="J16" s="3" t="str">
        <f>IF(AND('Data calculations'!E36&gt;'Data calculations'!E56,'Data calculations'!E56&gt;'Data calculations'!E$35),"Limit","-")</f>
        <v>-</v>
      </c>
      <c r="K16" s="3" t="str">
        <f>IF(AND('Data calculations'!F36&gt;'Data calculations'!F56,'Data calculations'!F56&gt;'Data calculations'!F$35),"Limit","-")</f>
        <v>-</v>
      </c>
      <c r="L16" s="3" t="str">
        <f>IF(AND('Data calculations'!G36&gt;'Data calculations'!G56,'Data calculations'!G56&gt;'Data calculations'!G$35),"Limit","-")</f>
        <v>-</v>
      </c>
      <c r="M16" s="3" t="str">
        <f>IF(AND('Data calculations'!H36&gt;'Data calculations'!H56,'Data calculations'!H56&gt;'Data calculations'!H$35),"Limit","-")</f>
        <v>-</v>
      </c>
      <c r="N16" s="3" t="str">
        <f>IF(AND('Data calculations'!I36&gt;'Data calculations'!I56,'Data calculations'!I56&gt;'Data calculations'!I$35),"Limit","-")</f>
        <v>-</v>
      </c>
      <c r="O16" s="3" t="str">
        <f>IF(AND('Data calculations'!J36&gt;'Data calculations'!J56,'Data calculations'!J56&gt;'Data calculations'!J$35),"Limit","-")</f>
        <v>-</v>
      </c>
      <c r="P16" s="3" t="str">
        <f>IF(AND('Data calculations'!K36&gt;'Data calculations'!K56,'Data calculations'!K56&gt;'Data calculations'!K$35),"Limit","-")</f>
        <v>-</v>
      </c>
      <c r="Q16" s="3" t="str">
        <f>IF(AND('Data calculations'!L36&gt;'Data calculations'!L56,'Data calculations'!L56&gt;'Data calculations'!L$35),"Limit","-")</f>
        <v>-</v>
      </c>
      <c r="R16" s="3" t="str">
        <f>IF(AND('Data calculations'!M36&gt;'Data calculations'!M56,'Data calculations'!M56&gt;'Data calculations'!M$35),"Limit","-")</f>
        <v>-</v>
      </c>
      <c r="S16" s="3" t="str">
        <f>IF(AND('Data calculations'!N36&gt;'Data calculations'!N56,'Data calculations'!N56&gt;'Data calculations'!N$35),"Limit","-")</f>
        <v>-</v>
      </c>
      <c r="T16" s="3" t="str">
        <f>IF(AND('Data calculations'!O36&gt;'Data calculations'!O56,'Data calculations'!O56&gt;'Data calculations'!O$35),"Limit","-")</f>
        <v>-</v>
      </c>
      <c r="U16" s="3" t="str">
        <f>IF(AND('Data calculations'!P36&gt;'Data calculations'!P56,'Data calculations'!P56&gt;'Data calculations'!P$35),"Limit","-")</f>
        <v>-</v>
      </c>
      <c r="V16" s="3" t="str">
        <f>IF(AND('Data calculations'!Q36&gt;'Data calculations'!Q56,'Data calculations'!Q56&gt;'Data calculations'!Q$35),"Limit","-")</f>
        <v>-</v>
      </c>
      <c r="W16" s="3" t="str">
        <f>IF(AND('Data calculations'!R36&gt;'Data calculations'!R56,'Data calculations'!R56&gt;'Data calculations'!R$35),"Limit","-")</f>
        <v>-</v>
      </c>
      <c r="X16" s="3" t="str">
        <f>IF(AND('Data calculations'!S36&gt;'Data calculations'!S56,'Data calculations'!S56&gt;'Data calculations'!S$35),"Limit","-")</f>
        <v>-</v>
      </c>
      <c r="Y16" s="3" t="str">
        <f>IF(AND('Data calculations'!T36&gt;'Data calculations'!T56,'Data calculations'!T56&gt;'Data calculations'!T$35),"Limit","-")</f>
        <v>-</v>
      </c>
      <c r="Z16" s="3" t="str">
        <f>IF(AND('Data calculations'!U36&gt;'Data calculations'!U56,'Data calculations'!U56&gt;'Data calculations'!U$35),"Limit","-")</f>
        <v>-</v>
      </c>
      <c r="AA16" s="3" t="str">
        <f>IF(AND('Data calculations'!V36&gt;'Data calculations'!V56,'Data calculations'!V56&gt;'Data calculations'!V$35),"Limit","-")</f>
        <v>-</v>
      </c>
      <c r="AB16" s="3" t="str">
        <f>IF(AND('Data calculations'!W36&gt;'Data calculations'!W56,'Data calculations'!W56&gt;'Data calculations'!W$35),"Limit","-")</f>
        <v>-</v>
      </c>
      <c r="AC16" s="3" t="str">
        <f>IF(AND('Data calculations'!X36&gt;'Data calculations'!X56,'Data calculations'!X56&gt;'Data calculations'!X$35),"Limit","-")</f>
        <v>-</v>
      </c>
      <c r="AD16" s="3" t="str">
        <f>IF(AND('Data calculations'!Y36&gt;'Data calculations'!Y56,'Data calculations'!Y56&gt;'Data calculations'!Y$35),"Limit","-")</f>
        <v>-</v>
      </c>
      <c r="AE16" s="3" t="str">
        <f>IF(AND('Data calculations'!Z36&gt;'Data calculations'!Z56,'Data calculations'!Z56&gt;'Data calculations'!Z$35),"Limit","-")</f>
        <v>-</v>
      </c>
      <c r="AF16" s="3" t="str">
        <f>IF(AND('Data calculations'!AA36&gt;'Data calculations'!AA56,'Data calculations'!AA56&gt;'Data calculations'!AA$35),"Limit","-")</f>
        <v>-</v>
      </c>
      <c r="AG16" s="3" t="str">
        <f>IF(AND('Data calculations'!AB36&gt;'Data calculations'!AB56,'Data calculations'!AB56&gt;'Data calculations'!AB$35),"Limit","-")</f>
        <v>-</v>
      </c>
      <c r="AH16" s="3" t="str">
        <f>IF(AND('Data calculations'!AC36&gt;'Data calculations'!AC56,'Data calculations'!AC56&gt;'Data calculations'!AC$35),"Limit","-")</f>
        <v>-</v>
      </c>
      <c r="AI16" s="3" t="str">
        <f>IF(AND('Data calculations'!AD36&gt;'Data calculations'!AD56,'Data calculations'!AD56&gt;'Data calculations'!AD$35),"Limit","-")</f>
        <v>-</v>
      </c>
      <c r="AJ16" s="3" t="str">
        <f>IF(AND('Data calculations'!AE36&gt;'Data calculations'!AE56,'Data calculations'!AE56&gt;'Data calculations'!AE$35),"Limit","-")</f>
        <v>Limit</v>
      </c>
      <c r="AK16" s="3" t="str">
        <f>IF(AND('Data calculations'!AF36&gt;'Data calculations'!AF56,'Data calculations'!AF56&gt;'Data calculations'!AF$35),"Limit","-")</f>
        <v>-</v>
      </c>
      <c r="AL16" s="3" t="str">
        <f>IF(AND('Data calculations'!AG36&gt;'Data calculations'!AG56,'Data calculations'!AG56&gt;'Data calculations'!AG$35),"Limit","-")</f>
        <v>-</v>
      </c>
      <c r="AM16" s="3" t="str">
        <f>IF(AND('Data calculations'!AH36&gt;'Data calculations'!AH56,'Data calculations'!AH56&gt;'Data calculations'!AH$35),"Limit","-")</f>
        <v>-</v>
      </c>
      <c r="AN16" s="3" t="str">
        <f>IF(AND('Data calculations'!AI36&gt;'Data calculations'!AI56,'Data calculations'!AI56&gt;'Data calculations'!AI$35),"Limit","-")</f>
        <v>-</v>
      </c>
      <c r="AO16" s="3" t="str">
        <f>IF(AND('Data calculations'!AJ36&gt;'Data calculations'!AJ56,'Data calculations'!AJ56&gt;'Data calculations'!AJ$35),"Limit","-")</f>
        <v>-</v>
      </c>
      <c r="AP16" s="3" t="str">
        <f>IF(AND('Data calculations'!AK36&gt;'Data calculations'!AK56,'Data calculations'!AK56&gt;'Data calculations'!AK$35),"Limit","-")</f>
        <v>-</v>
      </c>
      <c r="AQ16" s="3" t="str">
        <f>IF(AND('Data calculations'!AL36&gt;'Data calculations'!AL56,'Data calculations'!AL56&gt;'Data calculations'!AL$35),"Limit","-")</f>
        <v>-</v>
      </c>
      <c r="AR16" s="3" t="str">
        <f>IF(AND('Data calculations'!AM36&gt;'Data calculations'!AM56,'Data calculations'!AM56&gt;'Data calculations'!AM$35),"Limit","-")</f>
        <v>-</v>
      </c>
    </row>
    <row r="17" spans="2:47">
      <c r="G17" s="72">
        <v>2030</v>
      </c>
      <c r="H17" s="3" t="str">
        <f>IF(AND('Data calculations'!C37&gt;'Data calculations'!C57,'Data calculations'!C57&gt;'Data calculations'!C$35),"Limit","-")</f>
        <v>-</v>
      </c>
      <c r="I17" s="3" t="str">
        <f>IF(AND('Data calculations'!D37&gt;'Data calculations'!D57,'Data calculations'!D57&gt;'Data calculations'!D$35),"Limit","-")</f>
        <v>-</v>
      </c>
      <c r="J17" s="3" t="str">
        <f>IF(AND('Data calculations'!E37&gt;'Data calculations'!E57,'Data calculations'!E57&gt;'Data calculations'!E$35),"Limit","-")</f>
        <v>-</v>
      </c>
      <c r="K17" s="3" t="str">
        <f>IF(AND('Data calculations'!F37&gt;'Data calculations'!F57,'Data calculations'!F57&gt;'Data calculations'!F$35),"Limit","-")</f>
        <v>-</v>
      </c>
      <c r="L17" s="3" t="str">
        <f>IF(AND('Data calculations'!G37&gt;'Data calculations'!G57,'Data calculations'!G57&gt;'Data calculations'!G$35),"Limit","-")</f>
        <v>-</v>
      </c>
      <c r="M17" s="3" t="str">
        <f>IF(AND('Data calculations'!H37&gt;'Data calculations'!H57,'Data calculations'!H57&gt;'Data calculations'!H$35),"Limit","-")</f>
        <v>-</v>
      </c>
      <c r="N17" s="3" t="str">
        <f>IF(AND('Data calculations'!I37&gt;'Data calculations'!I57,'Data calculations'!I57&gt;'Data calculations'!I$35),"Limit","-")</f>
        <v>-</v>
      </c>
      <c r="O17" s="3" t="str">
        <f>IF(AND('Data calculations'!J37&gt;'Data calculations'!J57,'Data calculations'!J57&gt;'Data calculations'!J$35),"Limit","-")</f>
        <v>-</v>
      </c>
      <c r="P17" s="3" t="str">
        <f>IF(AND('Data calculations'!K37&gt;'Data calculations'!K57,'Data calculations'!K57&gt;'Data calculations'!K$35),"Limit","-")</f>
        <v>-</v>
      </c>
      <c r="Q17" s="3" t="str">
        <f>IF(AND('Data calculations'!L37&gt;'Data calculations'!L57,'Data calculations'!L57&gt;'Data calculations'!L$35),"Limit","-")</f>
        <v>-</v>
      </c>
      <c r="R17" s="3" t="str">
        <f>IF(AND('Data calculations'!M37&gt;'Data calculations'!M57,'Data calculations'!M57&gt;'Data calculations'!M$35),"Limit","-")</f>
        <v>Limit</v>
      </c>
      <c r="S17" s="3" t="str">
        <f>IF(AND('Data calculations'!N37&gt;'Data calculations'!N57,'Data calculations'!N57&gt;'Data calculations'!N$35),"Limit","-")</f>
        <v>-</v>
      </c>
      <c r="T17" s="3" t="str">
        <f>IF(AND('Data calculations'!O37&gt;'Data calculations'!O57,'Data calculations'!O57&gt;'Data calculations'!O$35),"Limit","-")</f>
        <v>-</v>
      </c>
      <c r="U17" s="3" t="str">
        <f>IF(AND('Data calculations'!P37&gt;'Data calculations'!P57,'Data calculations'!P57&gt;'Data calculations'!P$35),"Limit","-")</f>
        <v>Limit</v>
      </c>
      <c r="V17" s="3" t="str">
        <f>IF(AND('Data calculations'!Q37&gt;'Data calculations'!Q57,'Data calculations'!Q57&gt;'Data calculations'!Q$35),"Limit","-")</f>
        <v>-</v>
      </c>
      <c r="W17" s="3" t="str">
        <f>IF(AND('Data calculations'!R37&gt;'Data calculations'!R57,'Data calculations'!R57&gt;'Data calculations'!R$35),"Limit","-")</f>
        <v>-</v>
      </c>
      <c r="X17" s="3" t="str">
        <f>IF(AND('Data calculations'!S37&gt;'Data calculations'!S57,'Data calculations'!S57&gt;'Data calculations'!S$35),"Limit","-")</f>
        <v>-</v>
      </c>
      <c r="Y17" s="3" t="str">
        <f>IF(AND('Data calculations'!T37&gt;'Data calculations'!T57,'Data calculations'!T57&gt;'Data calculations'!T$35),"Limit","-")</f>
        <v>-</v>
      </c>
      <c r="Z17" s="3" t="str">
        <f>IF(AND('Data calculations'!U37&gt;'Data calculations'!U57,'Data calculations'!U57&gt;'Data calculations'!U$35),"Limit","-")</f>
        <v>-</v>
      </c>
      <c r="AA17" s="3" t="str">
        <f>IF(AND('Data calculations'!V37&gt;'Data calculations'!V57,'Data calculations'!V57&gt;'Data calculations'!V$35),"Limit","-")</f>
        <v>-</v>
      </c>
      <c r="AB17" s="3" t="str">
        <f>IF(AND('Data calculations'!W37&gt;'Data calculations'!W57,'Data calculations'!W57&gt;'Data calculations'!W$35),"Limit","-")</f>
        <v>-</v>
      </c>
      <c r="AC17" s="3" t="str">
        <f>IF(AND('Data calculations'!X37&gt;'Data calculations'!X57,'Data calculations'!X57&gt;'Data calculations'!X$35),"Limit","-")</f>
        <v>-</v>
      </c>
      <c r="AD17" s="3" t="str">
        <f>IF(AND('Data calculations'!Y37&gt;'Data calculations'!Y57,'Data calculations'!Y57&gt;'Data calculations'!Y$35),"Limit","-")</f>
        <v>-</v>
      </c>
      <c r="AE17" s="3" t="str">
        <f>IF(AND('Data calculations'!Z37&gt;'Data calculations'!Z57,'Data calculations'!Z57&gt;'Data calculations'!Z$35),"Limit","-")</f>
        <v>-</v>
      </c>
      <c r="AF17" s="3" t="str">
        <f>IF(AND('Data calculations'!AA37&gt;'Data calculations'!AA57,'Data calculations'!AA57&gt;'Data calculations'!AA$35),"Limit","-")</f>
        <v>-</v>
      </c>
      <c r="AG17" s="3" t="str">
        <f>IF(AND('Data calculations'!AB37&gt;'Data calculations'!AB57,'Data calculations'!AB57&gt;'Data calculations'!AB$35),"Limit","-")</f>
        <v>-</v>
      </c>
      <c r="AH17" s="3" t="str">
        <f>IF(AND('Data calculations'!AC37&gt;'Data calculations'!AC57,'Data calculations'!AC57&gt;'Data calculations'!AC$35),"Limit","-")</f>
        <v>-</v>
      </c>
      <c r="AI17" s="3" t="str">
        <f>IF(AND('Data calculations'!AD37&gt;'Data calculations'!AD57,'Data calculations'!AD57&gt;'Data calculations'!AD$35),"Limit","-")</f>
        <v>-</v>
      </c>
      <c r="AJ17" s="3" t="str">
        <f>IF(AND('Data calculations'!AE37&gt;'Data calculations'!AE57,'Data calculations'!AE57&gt;'Data calculations'!AE$35),"Limit","-")</f>
        <v>Limit</v>
      </c>
      <c r="AK17" s="3" t="str">
        <f>IF(AND('Data calculations'!AF37&gt;'Data calculations'!AF57,'Data calculations'!AF57&gt;'Data calculations'!AF$35),"Limit","-")</f>
        <v>-</v>
      </c>
      <c r="AL17" s="3" t="str">
        <f>IF(AND('Data calculations'!AG37&gt;'Data calculations'!AG57,'Data calculations'!AG57&gt;'Data calculations'!AG$35),"Limit","-")</f>
        <v>-</v>
      </c>
      <c r="AM17" s="3" t="str">
        <f>IF(AND('Data calculations'!AH37&gt;'Data calculations'!AH57,'Data calculations'!AH57&gt;'Data calculations'!AH$35),"Limit","-")</f>
        <v>-</v>
      </c>
      <c r="AN17" s="3" t="str">
        <f>IF(AND('Data calculations'!AI37&gt;'Data calculations'!AI57,'Data calculations'!AI57&gt;'Data calculations'!AI$35),"Limit","-")</f>
        <v>-</v>
      </c>
      <c r="AO17" s="3" t="str">
        <f>IF(AND('Data calculations'!AJ37&gt;'Data calculations'!AJ57,'Data calculations'!AJ57&gt;'Data calculations'!AJ$35),"Limit","-")</f>
        <v>Limit</v>
      </c>
      <c r="AP17" s="3" t="str">
        <f>IF(AND('Data calculations'!AK37&gt;'Data calculations'!AK57,'Data calculations'!AK57&gt;'Data calculations'!AK$35),"Limit","-")</f>
        <v>-</v>
      </c>
      <c r="AQ17" s="3" t="str">
        <f>IF(AND('Data calculations'!AL37&gt;'Data calculations'!AL57,'Data calculations'!AL57&gt;'Data calculations'!AL$35),"Limit","-")</f>
        <v>-</v>
      </c>
      <c r="AR17" s="3" t="str">
        <f>IF(AND('Data calculations'!AM37&gt;'Data calculations'!AM57,'Data calculations'!AM57&gt;'Data calculations'!AM$35),"Limit","-")</f>
        <v>-</v>
      </c>
    </row>
    <row r="18" spans="2:47">
      <c r="G18" s="75">
        <v>2050</v>
      </c>
      <c r="H18" s="3" t="str">
        <f>IF(AND('Data calculations'!C38&gt;'Data calculations'!C58,'Data calculations'!C58&gt;'Data calculations'!C$35),"Limit","-")</f>
        <v>-</v>
      </c>
      <c r="I18" s="3" t="str">
        <f>IF(AND('Data calculations'!D38&gt;'Data calculations'!D58,'Data calculations'!D58&gt;'Data calculations'!D$35),"Limit","-")</f>
        <v>-</v>
      </c>
      <c r="J18" s="3" t="str">
        <f>IF(AND('Data calculations'!E38&gt;'Data calculations'!E58,'Data calculations'!E58&gt;'Data calculations'!E$35),"Limit","-")</f>
        <v>-</v>
      </c>
      <c r="K18" s="3" t="str">
        <f>IF(AND('Data calculations'!F38&gt;'Data calculations'!F58,'Data calculations'!F58&gt;'Data calculations'!F$35),"Limit","-")</f>
        <v>-</v>
      </c>
      <c r="L18" s="3" t="str">
        <f>IF(AND('Data calculations'!G38&gt;'Data calculations'!G58,'Data calculations'!G58&gt;'Data calculations'!G$35),"Limit","-")</f>
        <v>-</v>
      </c>
      <c r="M18" s="3" t="str">
        <f>IF(AND('Data calculations'!H38&gt;'Data calculations'!H58,'Data calculations'!H58&gt;'Data calculations'!H$35),"Limit","-")</f>
        <v>-</v>
      </c>
      <c r="N18" s="3" t="str">
        <f>IF(AND('Data calculations'!I38&gt;'Data calculations'!I58,'Data calculations'!I58&gt;'Data calculations'!I$35),"Limit","-")</f>
        <v>-</v>
      </c>
      <c r="O18" s="3" t="str">
        <f>IF(AND('Data calculations'!J38&gt;'Data calculations'!J58,'Data calculations'!J58&gt;'Data calculations'!J$35),"Limit","-")</f>
        <v>-</v>
      </c>
      <c r="P18" s="3" t="str">
        <f>IF(AND('Data calculations'!K38&gt;'Data calculations'!K58,'Data calculations'!K58&gt;'Data calculations'!K$35),"Limit","-")</f>
        <v>-</v>
      </c>
      <c r="Q18" s="3" t="str">
        <f>IF(AND('Data calculations'!L38&gt;'Data calculations'!L58,'Data calculations'!L58&gt;'Data calculations'!L$35),"Limit","-")</f>
        <v>-</v>
      </c>
      <c r="R18" s="3" t="str">
        <f>IF(AND('Data calculations'!M38&gt;'Data calculations'!M58,'Data calculations'!M58&gt;'Data calculations'!M$35),"Limit","-")</f>
        <v>Limit</v>
      </c>
      <c r="S18" s="3" t="str">
        <f>IF(AND('Data calculations'!N38&gt;'Data calculations'!N58,'Data calculations'!N58&gt;'Data calculations'!N$35),"Limit","-")</f>
        <v>-</v>
      </c>
      <c r="T18" s="3" t="str">
        <f>IF(AND('Data calculations'!O38&gt;'Data calculations'!O58,'Data calculations'!O58&gt;'Data calculations'!O$35),"Limit","-")</f>
        <v>-</v>
      </c>
      <c r="U18" s="3" t="str">
        <f>IF(AND('Data calculations'!P38&gt;'Data calculations'!P58,'Data calculations'!P58&gt;'Data calculations'!P$35),"Limit","-")</f>
        <v>Limit</v>
      </c>
      <c r="V18" s="3" t="str">
        <f>IF(AND('Data calculations'!Q38&gt;'Data calculations'!Q58,'Data calculations'!Q58&gt;'Data calculations'!Q$35),"Limit","-")</f>
        <v>-</v>
      </c>
      <c r="W18" s="3" t="str">
        <f>IF(AND('Data calculations'!R38&gt;'Data calculations'!R58,'Data calculations'!R58&gt;'Data calculations'!R$35),"Limit","-")</f>
        <v>-</v>
      </c>
      <c r="X18" s="3" t="str">
        <f>IF(AND('Data calculations'!S38&gt;'Data calculations'!S58,'Data calculations'!S58&gt;'Data calculations'!S$35),"Limit","-")</f>
        <v>-</v>
      </c>
      <c r="Y18" s="3" t="str">
        <f>IF(AND('Data calculations'!T38&gt;'Data calculations'!T58,'Data calculations'!T58&gt;'Data calculations'!T$35),"Limit","-")</f>
        <v>-</v>
      </c>
      <c r="Z18" s="3" t="str">
        <f>IF(AND('Data calculations'!U38&gt;'Data calculations'!U58,'Data calculations'!U58&gt;'Data calculations'!U$35),"Limit","-")</f>
        <v>-</v>
      </c>
      <c r="AA18" s="3" t="str">
        <f>IF(AND('Data calculations'!V38&gt;'Data calculations'!V58,'Data calculations'!V58&gt;'Data calculations'!V$35),"Limit","-")</f>
        <v>-</v>
      </c>
      <c r="AB18" s="3" t="str">
        <f>IF(AND('Data calculations'!W38&gt;'Data calculations'!W58,'Data calculations'!W58&gt;'Data calculations'!W$35),"Limit","-")</f>
        <v>-</v>
      </c>
      <c r="AC18" s="3" t="str">
        <f>IF(AND('Data calculations'!X38&gt;'Data calculations'!X58,'Data calculations'!X58&gt;'Data calculations'!X$35),"Limit","-")</f>
        <v>-</v>
      </c>
      <c r="AD18" s="3" t="str">
        <f>IF(AND('Data calculations'!Y38&gt;'Data calculations'!Y58,'Data calculations'!Y58&gt;'Data calculations'!Y$35),"Limit","-")</f>
        <v>-</v>
      </c>
      <c r="AE18" s="3" t="str">
        <f>IF(AND('Data calculations'!Z38&gt;'Data calculations'!Z58,'Data calculations'!Z58&gt;'Data calculations'!Z$35),"Limit","-")</f>
        <v>-</v>
      </c>
      <c r="AF18" s="3" t="str">
        <f>IF(AND('Data calculations'!AA38&gt;'Data calculations'!AA58,'Data calculations'!AA58&gt;'Data calculations'!AA$35),"Limit","-")</f>
        <v>-</v>
      </c>
      <c r="AG18" s="3" t="str">
        <f>IF(AND('Data calculations'!AB38&gt;'Data calculations'!AB58,'Data calculations'!AB58&gt;'Data calculations'!AB$35),"Limit","-")</f>
        <v>-</v>
      </c>
      <c r="AH18" s="3" t="str">
        <f>IF(AND('Data calculations'!AC38&gt;'Data calculations'!AC58,'Data calculations'!AC58&gt;'Data calculations'!AC$35),"Limit","-")</f>
        <v>-</v>
      </c>
      <c r="AI18" s="3" t="str">
        <f>IF(AND('Data calculations'!AD38&gt;'Data calculations'!AD58,'Data calculations'!AD58&gt;'Data calculations'!AD$35),"Limit","-")</f>
        <v>-</v>
      </c>
      <c r="AJ18" s="3" t="str">
        <f>IF(AND('Data calculations'!AE38&gt;'Data calculations'!AE58,'Data calculations'!AE58&gt;'Data calculations'!AE$35),"Limit","-")</f>
        <v>Limit</v>
      </c>
      <c r="AK18" s="3" t="str">
        <f>IF(AND('Data calculations'!AF38&gt;'Data calculations'!AF58,'Data calculations'!AF58&gt;'Data calculations'!AF$35),"Limit","-")</f>
        <v>-</v>
      </c>
      <c r="AL18" s="3" t="str">
        <f>IF(AND('Data calculations'!AG38&gt;'Data calculations'!AG58,'Data calculations'!AG58&gt;'Data calculations'!AG$35),"Limit","-")</f>
        <v>-</v>
      </c>
      <c r="AM18" s="3" t="str">
        <f>IF(AND('Data calculations'!AH38&gt;'Data calculations'!AH58,'Data calculations'!AH58&gt;'Data calculations'!AH$35),"Limit","-")</f>
        <v>-</v>
      </c>
      <c r="AN18" s="3" t="str">
        <f>IF(AND('Data calculations'!AI38&gt;'Data calculations'!AI58,'Data calculations'!AI58&gt;'Data calculations'!AI$35),"Limit","-")</f>
        <v>-</v>
      </c>
      <c r="AO18" s="3" t="str">
        <f>IF(AND('Data calculations'!AJ38&gt;'Data calculations'!AJ58,'Data calculations'!AJ58&gt;'Data calculations'!AJ$35),"Limit","-")</f>
        <v>Limit</v>
      </c>
      <c r="AP18" s="3" t="str">
        <f>IF(AND('Data calculations'!AK38&gt;'Data calculations'!AK58,'Data calculations'!AK58&gt;'Data calculations'!AK$35),"Limit","-")</f>
        <v>-</v>
      </c>
      <c r="AQ18" s="3" t="str">
        <f>IF(AND('Data calculations'!AL38&gt;'Data calculations'!AL58,'Data calculations'!AL58&gt;'Data calculations'!AL$35),"Limit","-")</f>
        <v>-</v>
      </c>
      <c r="AR18" s="3" t="str">
        <f>IF(AND('Data calculations'!AM38&gt;'Data calculations'!AM58,'Data calculations'!AM58&gt;'Data calculations'!AM$35),"Limit","-")</f>
        <v>-</v>
      </c>
      <c r="AS18" s="14"/>
      <c r="AT18" s="14"/>
      <c r="AU18" s="14"/>
    </row>
    <row r="19" spans="2:47">
      <c r="G19" s="9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</row>
    <row r="20" spans="2:47">
      <c r="G20" s="72">
        <v>2020</v>
      </c>
      <c r="H20" s="3" t="str">
        <f>IF(AND('Data calculations'!C40&gt;'Data calculations'!C61,'Data calculations'!C61&gt;'Data calculations'!C$39),"Limit","-")</f>
        <v>-</v>
      </c>
      <c r="I20" s="3" t="str">
        <f>IF(AND('Data calculations'!D40&gt;'Data calculations'!D61,'Data calculations'!D61&gt;'Data calculations'!D$39),"Limit","-")</f>
        <v>-</v>
      </c>
      <c r="J20" s="3" t="str">
        <f>IF(AND('Data calculations'!E40&gt;'Data calculations'!E61,'Data calculations'!E61&gt;'Data calculations'!E$39),"Limit","-")</f>
        <v>-</v>
      </c>
      <c r="K20" s="3" t="str">
        <f>IF(AND('Data calculations'!F40&gt;'Data calculations'!F61,'Data calculations'!F61&gt;'Data calculations'!F$39),"Limit","-")</f>
        <v>-</v>
      </c>
      <c r="L20" s="3" t="str">
        <f>IF(AND('Data calculations'!G40&gt;'Data calculations'!G61,'Data calculations'!G61&gt;'Data calculations'!G$39),"Limit","-")</f>
        <v>-</v>
      </c>
      <c r="M20" s="3" t="str">
        <f>IF(AND('Data calculations'!H40&gt;'Data calculations'!H61,'Data calculations'!H61&gt;'Data calculations'!H$39),"Limit","-")</f>
        <v>-</v>
      </c>
      <c r="N20" s="3" t="str">
        <f>IF(AND('Data calculations'!I40&gt;'Data calculations'!I61,'Data calculations'!I61&gt;'Data calculations'!I$39),"Limit","-")</f>
        <v>-</v>
      </c>
      <c r="O20" s="3" t="str">
        <f>IF(AND('Data calculations'!J40&gt;'Data calculations'!J61,'Data calculations'!J61&gt;'Data calculations'!J$39),"Limit","-")</f>
        <v>-</v>
      </c>
      <c r="P20" s="3" t="str">
        <f>IF(AND('Data calculations'!K40&gt;'Data calculations'!K61,'Data calculations'!K61&gt;'Data calculations'!K$39),"Limit","-")</f>
        <v>-</v>
      </c>
      <c r="Q20" s="3" t="str">
        <f>IF(AND('Data calculations'!L40&gt;'Data calculations'!L61,'Data calculations'!L61&gt;'Data calculations'!L$39),"Limit","-")</f>
        <v>-</v>
      </c>
      <c r="R20" s="3" t="str">
        <f>IF(AND('Data calculations'!M40&gt;'Data calculations'!M61,'Data calculations'!M61&gt;'Data calculations'!M$39),"Limit","-")</f>
        <v>-</v>
      </c>
      <c r="S20" s="3" t="str">
        <f>IF(AND('Data calculations'!N40&gt;'Data calculations'!N61,'Data calculations'!N61&gt;'Data calculations'!N$39),"Limit","-")</f>
        <v>-</v>
      </c>
      <c r="T20" s="3" t="str">
        <f>IF(AND('Data calculations'!O40&gt;'Data calculations'!O61,'Data calculations'!O61&gt;'Data calculations'!O$39),"Limit","-")</f>
        <v>-</v>
      </c>
      <c r="U20" s="3" t="str">
        <f>IF(AND('Data calculations'!P40&gt;'Data calculations'!P61,'Data calculations'!P61&gt;'Data calculations'!P$39),"Limit","-")</f>
        <v>Limit</v>
      </c>
      <c r="V20" s="3" t="str">
        <f>IF(AND('Data calculations'!Q40&gt;'Data calculations'!Q61,'Data calculations'!Q61&gt;'Data calculations'!Q$39),"Limit","-")</f>
        <v>-</v>
      </c>
      <c r="W20" s="3" t="str">
        <f>IF(AND('Data calculations'!R40&gt;'Data calculations'!R61,'Data calculations'!R61&gt;'Data calculations'!R$39),"Limit","-")</f>
        <v>-</v>
      </c>
      <c r="X20" s="3" t="str">
        <f>IF(AND('Data calculations'!S40&gt;'Data calculations'!S61,'Data calculations'!S61&gt;'Data calculations'!S$39),"Limit","-")</f>
        <v>-</v>
      </c>
      <c r="Y20" s="3" t="str">
        <f>IF(AND('Data calculations'!T40&gt;'Data calculations'!T61,'Data calculations'!T61&gt;'Data calculations'!T$39),"Limit","-")</f>
        <v>-</v>
      </c>
      <c r="Z20" s="3" t="str">
        <f>IF(AND('Data calculations'!U40&gt;'Data calculations'!U61,'Data calculations'!U61&gt;'Data calculations'!U$39),"Limit","-")</f>
        <v>-</v>
      </c>
      <c r="AA20" s="3" t="str">
        <f>IF(AND('Data calculations'!V40&gt;'Data calculations'!V61,'Data calculations'!V61&gt;'Data calculations'!V$39),"Limit","-")</f>
        <v>-</v>
      </c>
      <c r="AB20" s="3" t="str">
        <f>IF(AND('Data calculations'!W40&gt;'Data calculations'!W61,'Data calculations'!W61&gt;'Data calculations'!W$39),"Limit","-")</f>
        <v>-</v>
      </c>
      <c r="AC20" s="3" t="str">
        <f>IF(AND('Data calculations'!X40&gt;'Data calculations'!X61,'Data calculations'!X61&gt;'Data calculations'!X$39),"Limit","-")</f>
        <v>-</v>
      </c>
      <c r="AD20" s="3" t="str">
        <f>IF(AND('Data calculations'!Y40&gt;'Data calculations'!Y61,'Data calculations'!Y61&gt;'Data calculations'!Y$39),"Limit","-")</f>
        <v>-</v>
      </c>
      <c r="AE20" s="3" t="str">
        <f>IF(AND('Data calculations'!Z40&gt;'Data calculations'!Z61,'Data calculations'!Z61&gt;'Data calculations'!Z$39),"Limit","-")</f>
        <v>-</v>
      </c>
      <c r="AF20" s="3" t="str">
        <f>IF(AND('Data calculations'!AA40&gt;'Data calculations'!AA61,'Data calculations'!AA61&gt;'Data calculations'!AA$39),"Limit","-")</f>
        <v>-</v>
      </c>
      <c r="AG20" s="3" t="str">
        <f>IF(AND('Data calculations'!AB40&gt;'Data calculations'!AB61,'Data calculations'!AB61&gt;'Data calculations'!AB$39),"Limit","-")</f>
        <v>-</v>
      </c>
      <c r="AH20" s="3" t="str">
        <f>IF(AND('Data calculations'!AC40&gt;'Data calculations'!AC61,'Data calculations'!AC61&gt;'Data calculations'!AC$39),"Limit","-")</f>
        <v>-</v>
      </c>
      <c r="AI20" s="3" t="str">
        <f>IF(AND('Data calculations'!AD40&gt;'Data calculations'!AD61,'Data calculations'!AD61&gt;'Data calculations'!AD$39),"Limit","-")</f>
        <v>-</v>
      </c>
      <c r="AJ20" s="3" t="str">
        <f>IF(AND('Data calculations'!AE40&gt;'Data calculations'!AE61,'Data calculations'!AE61&gt;'Data calculations'!AE$39),"Limit","-")</f>
        <v>-</v>
      </c>
      <c r="AK20" s="3" t="str">
        <f>IF(AND('Data calculations'!AF40&gt;'Data calculations'!AF61,'Data calculations'!AF61&gt;'Data calculations'!AF$39),"Limit","-")</f>
        <v>-</v>
      </c>
      <c r="AL20" s="3" t="str">
        <f>IF(AND('Data calculations'!AG40&gt;'Data calculations'!AG61,'Data calculations'!AG61&gt;'Data calculations'!AG$39),"Limit","-")</f>
        <v>-</v>
      </c>
      <c r="AM20" s="3" t="str">
        <f>IF(AND('Data calculations'!AH40&gt;'Data calculations'!AH61,'Data calculations'!AH61&gt;'Data calculations'!AH$39),"Limit","-")</f>
        <v>-</v>
      </c>
      <c r="AN20" s="3" t="str">
        <f>IF(AND('Data calculations'!AI40&gt;'Data calculations'!AI61,'Data calculations'!AI61&gt;'Data calculations'!AI$39),"Limit","-")</f>
        <v>-</v>
      </c>
      <c r="AO20" s="3" t="str">
        <f>IF(AND('Data calculations'!AJ40&gt;'Data calculations'!AJ61,'Data calculations'!AJ61&gt;'Data calculations'!AJ$39),"Limit","-")</f>
        <v>Limit</v>
      </c>
      <c r="AP20" s="3" t="str">
        <f>IF(AND('Data calculations'!AK40&gt;'Data calculations'!AK61,'Data calculations'!AK61&gt;'Data calculations'!AK$39),"Limit","-")</f>
        <v>-</v>
      </c>
      <c r="AQ20" s="3" t="str">
        <f>IF(AND('Data calculations'!AL40&gt;'Data calculations'!AL61,'Data calculations'!AL61&gt;'Data calculations'!AL$39),"Limit","-")</f>
        <v>-</v>
      </c>
      <c r="AR20" s="3" t="str">
        <f>IF(AND('Data calculations'!AM40&gt;'Data calculations'!AM61,'Data calculations'!AM61&gt;'Data calculations'!AM$39),"Limit","-")</f>
        <v>-</v>
      </c>
      <c r="AS20" s="14"/>
      <c r="AT20" s="14"/>
      <c r="AU20" s="14"/>
    </row>
    <row r="21" spans="2:47">
      <c r="B21" s="11" t="s">
        <v>94</v>
      </c>
      <c r="G21" s="72">
        <v>2030</v>
      </c>
      <c r="H21" s="3" t="str">
        <f>IF(AND('Data calculations'!C41&gt;'Data calculations'!C62,'Data calculations'!C62&gt;'Data calculations'!C$39),"Limit","-")</f>
        <v>-</v>
      </c>
      <c r="I21" s="3" t="str">
        <f>IF(AND('Data calculations'!D41&gt;'Data calculations'!D62,'Data calculations'!D62&gt;'Data calculations'!D$39),"Limit","-")</f>
        <v>-</v>
      </c>
      <c r="J21" s="3" t="str">
        <f>IF(AND('Data calculations'!E41&gt;'Data calculations'!E62,'Data calculations'!E62&gt;'Data calculations'!E$39),"Limit","-")</f>
        <v>-</v>
      </c>
      <c r="K21" s="3" t="str">
        <f>IF(AND('Data calculations'!F41&gt;'Data calculations'!F62,'Data calculations'!F62&gt;'Data calculations'!F$39),"Limit","-")</f>
        <v>-</v>
      </c>
      <c r="L21" s="3" t="str">
        <f>IF(AND('Data calculations'!G41&gt;'Data calculations'!G62,'Data calculations'!G62&gt;'Data calculations'!G$39),"Limit","-")</f>
        <v>-</v>
      </c>
      <c r="M21" s="3" t="str">
        <f>IF(AND('Data calculations'!H41&gt;'Data calculations'!H62,'Data calculations'!H62&gt;'Data calculations'!H$39),"Limit","-")</f>
        <v>-</v>
      </c>
      <c r="N21" s="3" t="str">
        <f>IF(AND('Data calculations'!I41&gt;'Data calculations'!I62,'Data calculations'!I62&gt;'Data calculations'!I$39),"Limit","-")</f>
        <v>-</v>
      </c>
      <c r="O21" s="3" t="str">
        <f>IF(AND('Data calculations'!J41&gt;'Data calculations'!J62,'Data calculations'!J62&gt;'Data calculations'!J$39),"Limit","-")</f>
        <v>-</v>
      </c>
      <c r="P21" s="3" t="str">
        <f>IF(AND('Data calculations'!K41&gt;'Data calculations'!K62,'Data calculations'!K62&gt;'Data calculations'!K$39),"Limit","-")</f>
        <v>-</v>
      </c>
      <c r="Q21" s="3" t="str">
        <f>IF(AND('Data calculations'!L41&gt;'Data calculations'!L62,'Data calculations'!L62&gt;'Data calculations'!L$39),"Limit","-")</f>
        <v>-</v>
      </c>
      <c r="R21" s="3" t="str">
        <f>IF(AND('Data calculations'!M41&gt;'Data calculations'!M62,'Data calculations'!M62&gt;'Data calculations'!M$39),"Limit","-")</f>
        <v>Limit</v>
      </c>
      <c r="S21" s="3" t="str">
        <f>IF(AND('Data calculations'!N41&gt;'Data calculations'!N62,'Data calculations'!N62&gt;'Data calculations'!N$39),"Limit","-")</f>
        <v>-</v>
      </c>
      <c r="T21" s="3" t="str">
        <f>IF(AND('Data calculations'!O41&gt;'Data calculations'!O62,'Data calculations'!O62&gt;'Data calculations'!O$39),"Limit","-")</f>
        <v>-</v>
      </c>
      <c r="U21" s="3" t="str">
        <f>IF(AND('Data calculations'!P41&gt;'Data calculations'!P62,'Data calculations'!P62&gt;'Data calculations'!P$39),"Limit","-")</f>
        <v>Limit</v>
      </c>
      <c r="V21" s="3" t="str">
        <f>IF(AND('Data calculations'!Q41&gt;'Data calculations'!Q62,'Data calculations'!Q62&gt;'Data calculations'!Q$39),"Limit","-")</f>
        <v>-</v>
      </c>
      <c r="W21" s="3" t="str">
        <f>IF(AND('Data calculations'!R41&gt;'Data calculations'!R62,'Data calculations'!R62&gt;'Data calculations'!R$39),"Limit","-")</f>
        <v>-</v>
      </c>
      <c r="X21" s="3" t="str">
        <f>IF(AND('Data calculations'!S41&gt;'Data calculations'!S62,'Data calculations'!S62&gt;'Data calculations'!S$39),"Limit","-")</f>
        <v>-</v>
      </c>
      <c r="Y21" s="3" t="str">
        <f>IF(AND('Data calculations'!T41&gt;'Data calculations'!T62,'Data calculations'!T62&gt;'Data calculations'!T$39),"Limit","-")</f>
        <v>-</v>
      </c>
      <c r="Z21" s="3" t="str">
        <f>IF(AND('Data calculations'!U41&gt;'Data calculations'!U62,'Data calculations'!U62&gt;'Data calculations'!U$39),"Limit","-")</f>
        <v>-</v>
      </c>
      <c r="AA21" s="3" t="str">
        <f>IF(AND('Data calculations'!V41&gt;'Data calculations'!V62,'Data calculations'!V62&gt;'Data calculations'!V$39),"Limit","-")</f>
        <v>-</v>
      </c>
      <c r="AB21" s="3" t="str">
        <f>IF(AND('Data calculations'!W41&gt;'Data calculations'!W62,'Data calculations'!W62&gt;'Data calculations'!W$39),"Limit","-")</f>
        <v>-</v>
      </c>
      <c r="AC21" s="3" t="str">
        <f>IF(AND('Data calculations'!X41&gt;'Data calculations'!X62,'Data calculations'!X62&gt;'Data calculations'!X$39),"Limit","-")</f>
        <v>-</v>
      </c>
      <c r="AD21" s="3" t="str">
        <f>IF(AND('Data calculations'!Y41&gt;'Data calculations'!Y62,'Data calculations'!Y62&gt;'Data calculations'!Y$39),"Limit","-")</f>
        <v>-</v>
      </c>
      <c r="AE21" s="3" t="str">
        <f>IF(AND('Data calculations'!Z41&gt;'Data calculations'!Z62,'Data calculations'!Z62&gt;'Data calculations'!Z$39),"Limit","-")</f>
        <v>-</v>
      </c>
      <c r="AF21" s="3" t="str">
        <f>IF(AND('Data calculations'!AA41&gt;'Data calculations'!AA62,'Data calculations'!AA62&gt;'Data calculations'!AA$39),"Limit","-")</f>
        <v>-</v>
      </c>
      <c r="AG21" s="3" t="str">
        <f>IF(AND('Data calculations'!AB41&gt;'Data calculations'!AB62,'Data calculations'!AB62&gt;'Data calculations'!AB$39),"Limit","-")</f>
        <v>-</v>
      </c>
      <c r="AH21" s="3" t="str">
        <f>IF(AND('Data calculations'!AC41&gt;'Data calculations'!AC62,'Data calculations'!AC62&gt;'Data calculations'!AC$39),"Limit","-")</f>
        <v>-</v>
      </c>
      <c r="AI21" s="3" t="str">
        <f>IF(AND('Data calculations'!AD41&gt;'Data calculations'!AD62,'Data calculations'!AD62&gt;'Data calculations'!AD$39),"Limit","-")</f>
        <v>-</v>
      </c>
      <c r="AJ21" s="3" t="str">
        <f>IF(AND('Data calculations'!AE41&gt;'Data calculations'!AE62,'Data calculations'!AE62&gt;'Data calculations'!AE$39),"Limit","-")</f>
        <v>-</v>
      </c>
      <c r="AK21" s="3" t="str">
        <f>IF(AND('Data calculations'!AF41&gt;'Data calculations'!AF62,'Data calculations'!AF62&gt;'Data calculations'!AF$39),"Limit","-")</f>
        <v>-</v>
      </c>
      <c r="AL21" s="3" t="str">
        <f>IF(AND('Data calculations'!AG41&gt;'Data calculations'!AG62,'Data calculations'!AG62&gt;'Data calculations'!AG$39),"Limit","-")</f>
        <v>-</v>
      </c>
      <c r="AM21" s="3" t="str">
        <f>IF(AND('Data calculations'!AH41&gt;'Data calculations'!AH62,'Data calculations'!AH62&gt;'Data calculations'!AH$39),"Limit","-")</f>
        <v>-</v>
      </c>
      <c r="AN21" s="3" t="str">
        <f>IF(AND('Data calculations'!AI41&gt;'Data calculations'!AI62,'Data calculations'!AI62&gt;'Data calculations'!AI$39),"Limit","-")</f>
        <v>-</v>
      </c>
      <c r="AO21" s="3" t="str">
        <f>IF(AND('Data calculations'!AJ41&gt;'Data calculations'!AJ62,'Data calculations'!AJ62&gt;'Data calculations'!AJ$39),"Limit","-")</f>
        <v>Limit</v>
      </c>
      <c r="AP21" s="3" t="str">
        <f>IF(AND('Data calculations'!AK41&gt;'Data calculations'!AK62,'Data calculations'!AK62&gt;'Data calculations'!AK$39),"Limit","-")</f>
        <v>-</v>
      </c>
      <c r="AQ21" s="3" t="str">
        <f>IF(AND('Data calculations'!AL41&gt;'Data calculations'!AL62,'Data calculations'!AL62&gt;'Data calculations'!AL$39),"Limit","-")</f>
        <v>-</v>
      </c>
      <c r="AR21" s="3" t="str">
        <f>IF(AND('Data calculations'!AM41&gt;'Data calculations'!AM62,'Data calculations'!AM62&gt;'Data calculations'!AM$39),"Limit","-")</f>
        <v>-</v>
      </c>
      <c r="AS21" s="14"/>
      <c r="AT21" s="14"/>
      <c r="AU21" s="14"/>
    </row>
    <row r="22" spans="2:47">
      <c r="B22" s="2" t="s">
        <v>37</v>
      </c>
      <c r="C22" s="2" t="s">
        <v>38</v>
      </c>
      <c r="D22" s="2" t="s">
        <v>65</v>
      </c>
      <c r="G22" s="75">
        <v>2050</v>
      </c>
      <c r="H22" s="3" t="str">
        <f>IF(AND('Data calculations'!C42&gt;'Data calculations'!C63,'Data calculations'!C63&gt;'Data calculations'!C$39),"Limit","-")</f>
        <v>-</v>
      </c>
      <c r="I22" s="3" t="str">
        <f>IF(AND('Data calculations'!D42&gt;'Data calculations'!D63,'Data calculations'!D63&gt;'Data calculations'!D$39),"Limit","-")</f>
        <v>-</v>
      </c>
      <c r="J22" s="3" t="str">
        <f>IF(AND('Data calculations'!E42&gt;'Data calculations'!E63,'Data calculations'!E63&gt;'Data calculations'!E$39),"Limit","-")</f>
        <v>-</v>
      </c>
      <c r="K22" s="3" t="str">
        <f>IF(AND('Data calculations'!F42&gt;'Data calculations'!F63,'Data calculations'!F63&gt;'Data calculations'!F$39),"Limit","-")</f>
        <v>-</v>
      </c>
      <c r="L22" s="3" t="str">
        <f>IF(AND('Data calculations'!G42&gt;'Data calculations'!G63,'Data calculations'!G63&gt;'Data calculations'!G$39),"Limit","-")</f>
        <v>-</v>
      </c>
      <c r="M22" s="3" t="str">
        <f>IF(AND('Data calculations'!H42&gt;'Data calculations'!H63,'Data calculations'!H63&gt;'Data calculations'!H$39),"Limit","-")</f>
        <v>-</v>
      </c>
      <c r="N22" s="3" t="str">
        <f>IF(AND('Data calculations'!I42&gt;'Data calculations'!I63,'Data calculations'!I63&gt;'Data calculations'!I$39),"Limit","-")</f>
        <v>-</v>
      </c>
      <c r="O22" s="3" t="str">
        <f>IF(AND('Data calculations'!J42&gt;'Data calculations'!J63,'Data calculations'!J63&gt;'Data calculations'!J$39),"Limit","-")</f>
        <v>-</v>
      </c>
      <c r="P22" s="3" t="str">
        <f>IF(AND('Data calculations'!K42&gt;'Data calculations'!K63,'Data calculations'!K63&gt;'Data calculations'!K$39),"Limit","-")</f>
        <v>-</v>
      </c>
      <c r="Q22" s="3" t="str">
        <f>IF(AND('Data calculations'!L42&gt;'Data calculations'!L63,'Data calculations'!L63&gt;'Data calculations'!L$39),"Limit","-")</f>
        <v>-</v>
      </c>
      <c r="R22" s="3" t="str">
        <f>IF(AND('Data calculations'!M42&gt;'Data calculations'!M63,'Data calculations'!M63&gt;'Data calculations'!M$39),"Limit","-")</f>
        <v>Limit</v>
      </c>
      <c r="S22" s="3" t="str">
        <f>IF(AND('Data calculations'!N42&gt;'Data calculations'!N63,'Data calculations'!N63&gt;'Data calculations'!N$39),"Limit","-")</f>
        <v>-</v>
      </c>
      <c r="T22" s="3" t="str">
        <f>IF(AND('Data calculations'!O42&gt;'Data calculations'!O63,'Data calculations'!O63&gt;'Data calculations'!O$39),"Limit","-")</f>
        <v>-</v>
      </c>
      <c r="U22" s="3" t="str">
        <f>IF(AND('Data calculations'!P42&gt;'Data calculations'!P63,'Data calculations'!P63&gt;'Data calculations'!P$39),"Limit","-")</f>
        <v>Limit</v>
      </c>
      <c r="V22" s="3" t="str">
        <f>IF(AND('Data calculations'!Q42&gt;'Data calculations'!Q63,'Data calculations'!Q63&gt;'Data calculations'!Q$39),"Limit","-")</f>
        <v>-</v>
      </c>
      <c r="W22" s="3" t="str">
        <f>IF(AND('Data calculations'!R42&gt;'Data calculations'!R63,'Data calculations'!R63&gt;'Data calculations'!R$39),"Limit","-")</f>
        <v>-</v>
      </c>
      <c r="X22" s="3" t="str">
        <f>IF(AND('Data calculations'!S42&gt;'Data calculations'!S63,'Data calculations'!S63&gt;'Data calculations'!S$39),"Limit","-")</f>
        <v>-</v>
      </c>
      <c r="Y22" s="3" t="str">
        <f>IF(AND('Data calculations'!T42&gt;'Data calculations'!T63,'Data calculations'!T63&gt;'Data calculations'!T$39),"Limit","-")</f>
        <v>-</v>
      </c>
      <c r="Z22" s="3" t="str">
        <f>IF(AND('Data calculations'!U42&gt;'Data calculations'!U63,'Data calculations'!U63&gt;'Data calculations'!U$39),"Limit","-")</f>
        <v>-</v>
      </c>
      <c r="AA22" s="3" t="str">
        <f>IF(AND('Data calculations'!V42&gt;'Data calculations'!V63,'Data calculations'!V63&gt;'Data calculations'!V$39),"Limit","-")</f>
        <v>-</v>
      </c>
      <c r="AB22" s="3" t="str">
        <f>IF(AND('Data calculations'!W42&gt;'Data calculations'!W63,'Data calculations'!W63&gt;'Data calculations'!W$39),"Limit","-")</f>
        <v>-</v>
      </c>
      <c r="AC22" s="3" t="str">
        <f>IF(AND('Data calculations'!X42&gt;'Data calculations'!X63,'Data calculations'!X63&gt;'Data calculations'!X$39),"Limit","-")</f>
        <v>-</v>
      </c>
      <c r="AD22" s="3" t="str">
        <f>IF(AND('Data calculations'!Y42&gt;'Data calculations'!Y63,'Data calculations'!Y63&gt;'Data calculations'!Y$39),"Limit","-")</f>
        <v>-</v>
      </c>
      <c r="AE22" s="3" t="str">
        <f>IF(AND('Data calculations'!Z42&gt;'Data calculations'!Z63,'Data calculations'!Z63&gt;'Data calculations'!Z$39),"Limit","-")</f>
        <v>-</v>
      </c>
      <c r="AF22" s="3" t="str">
        <f>IF(AND('Data calculations'!AA42&gt;'Data calculations'!AA63,'Data calculations'!AA63&gt;'Data calculations'!AA$39),"Limit","-")</f>
        <v>-</v>
      </c>
      <c r="AG22" s="3" t="str">
        <f>IF(AND('Data calculations'!AB42&gt;'Data calculations'!AB63,'Data calculations'!AB63&gt;'Data calculations'!AB$39),"Limit","-")</f>
        <v>-</v>
      </c>
      <c r="AH22" s="3" t="str">
        <f>IF(AND('Data calculations'!AC42&gt;'Data calculations'!AC63,'Data calculations'!AC63&gt;'Data calculations'!AC$39),"Limit","-")</f>
        <v>-</v>
      </c>
      <c r="AI22" s="3" t="str">
        <f>IF(AND('Data calculations'!AD42&gt;'Data calculations'!AD63,'Data calculations'!AD63&gt;'Data calculations'!AD$39),"Limit","-")</f>
        <v>-</v>
      </c>
      <c r="AJ22" s="3" t="str">
        <f>IF(AND('Data calculations'!AE42&gt;'Data calculations'!AE63,'Data calculations'!AE63&gt;'Data calculations'!AE$39),"Limit","-")</f>
        <v>Limit</v>
      </c>
      <c r="AK22" s="3" t="str">
        <f>IF(AND('Data calculations'!AF42&gt;'Data calculations'!AF63,'Data calculations'!AF63&gt;'Data calculations'!AF$39),"Limit","-")</f>
        <v>-</v>
      </c>
      <c r="AL22" s="3" t="str">
        <f>IF(AND('Data calculations'!AG42&gt;'Data calculations'!AG63,'Data calculations'!AG63&gt;'Data calculations'!AG$39),"Limit","-")</f>
        <v>-</v>
      </c>
      <c r="AM22" s="3" t="str">
        <f>IF(AND('Data calculations'!AH42&gt;'Data calculations'!AH63,'Data calculations'!AH63&gt;'Data calculations'!AH$39),"Limit","-")</f>
        <v>-</v>
      </c>
      <c r="AN22" s="3" t="str">
        <f>IF(AND('Data calculations'!AI42&gt;'Data calculations'!AI63,'Data calculations'!AI63&gt;'Data calculations'!AI$39),"Limit","-")</f>
        <v>-</v>
      </c>
      <c r="AO22" s="3" t="str">
        <f>IF(AND('Data calculations'!AJ42&gt;'Data calculations'!AJ63,'Data calculations'!AJ63&gt;'Data calculations'!AJ$39),"Limit","-")</f>
        <v>Limit</v>
      </c>
      <c r="AP22" s="3" t="str">
        <f>IF(AND('Data calculations'!AK42&gt;'Data calculations'!AK63,'Data calculations'!AK63&gt;'Data calculations'!AK$39),"Limit","-")</f>
        <v>-</v>
      </c>
      <c r="AQ22" s="3" t="str">
        <f>IF(AND('Data calculations'!AL42&gt;'Data calculations'!AL63,'Data calculations'!AL63&gt;'Data calculations'!AL$39),"Limit","-")</f>
        <v>-</v>
      </c>
      <c r="AR22" s="3" t="str">
        <f>IF(AND('Data calculations'!AM42&gt;'Data calculations'!AM63,'Data calculations'!AM63&gt;'Data calculations'!AM$39),"Limit","-")</f>
        <v>-</v>
      </c>
      <c r="AS22" s="14"/>
      <c r="AT22" s="14"/>
      <c r="AU22" s="14"/>
    </row>
    <row r="23" spans="2:47">
      <c r="B23" s="4" t="s">
        <v>39</v>
      </c>
      <c r="C23" s="4" t="s">
        <v>40</v>
      </c>
      <c r="D23" s="4" t="s">
        <v>66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</row>
    <row r="24" spans="2:47">
      <c r="B24" s="4" t="s">
        <v>41</v>
      </c>
      <c r="C24" s="4" t="s">
        <v>42</v>
      </c>
      <c r="D24" s="4" t="s">
        <v>65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</row>
    <row r="25" spans="2:47">
      <c r="B25" s="4" t="s">
        <v>43</v>
      </c>
      <c r="C25" s="4" t="s">
        <v>44</v>
      </c>
      <c r="D25" s="4" t="s">
        <v>65</v>
      </c>
      <c r="X25" s="14"/>
      <c r="Y25" s="14"/>
      <c r="Z25" s="14"/>
      <c r="AA25" s="14"/>
      <c r="AB25" s="58"/>
      <c r="AC25" s="58"/>
      <c r="AD25" s="14"/>
      <c r="AE25" s="14"/>
      <c r="AF25" s="14"/>
      <c r="AG25" s="14"/>
      <c r="AH25" s="58"/>
      <c r="AI25" s="58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</row>
    <row r="26" spans="2:47">
      <c r="B26" s="4" t="s">
        <v>45</v>
      </c>
      <c r="C26" s="4" t="s">
        <v>46</v>
      </c>
      <c r="D26" s="4" t="s">
        <v>65</v>
      </c>
      <c r="X26" s="14"/>
      <c r="Y26" s="14"/>
      <c r="Z26" s="14"/>
      <c r="AA26" s="14"/>
      <c r="AB26" s="58"/>
      <c r="AC26" s="58"/>
      <c r="AD26" s="14"/>
      <c r="AE26" s="14"/>
      <c r="AF26" s="14"/>
      <c r="AG26" s="14"/>
      <c r="AH26" s="58"/>
      <c r="AI26" s="58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</row>
    <row r="27" spans="2:47">
      <c r="B27" s="4" t="s">
        <v>47</v>
      </c>
      <c r="C27" s="4" t="s">
        <v>48</v>
      </c>
      <c r="D27" s="4" t="s">
        <v>65</v>
      </c>
      <c r="X27" s="14"/>
      <c r="Y27" s="14"/>
      <c r="Z27" s="14"/>
      <c r="AA27" s="14"/>
      <c r="AB27" s="58"/>
      <c r="AC27" s="14"/>
      <c r="AD27" s="14"/>
      <c r="AE27" s="14"/>
      <c r="AF27" s="14"/>
      <c r="AG27" s="14"/>
      <c r="AH27" s="58"/>
      <c r="AI27" s="58"/>
      <c r="AJ27" s="14"/>
      <c r="AK27" s="14"/>
      <c r="AL27" s="14"/>
      <c r="AM27" s="14"/>
      <c r="AN27" s="14"/>
      <c r="AO27" s="59"/>
      <c r="AP27" s="14"/>
      <c r="AQ27" s="14"/>
      <c r="AR27" s="14"/>
      <c r="AS27" s="14"/>
      <c r="AT27" s="14"/>
      <c r="AU27" s="14"/>
    </row>
    <row r="28" spans="2:47">
      <c r="B28" s="4" t="s">
        <v>49</v>
      </c>
      <c r="C28" s="4" t="s">
        <v>50</v>
      </c>
      <c r="D28" s="4" t="s">
        <v>65</v>
      </c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59"/>
      <c r="AP28" s="14"/>
      <c r="AQ28" s="14"/>
      <c r="AR28" s="14"/>
      <c r="AS28" s="14"/>
      <c r="AT28" s="14"/>
      <c r="AU28" s="14"/>
    </row>
    <row r="29" spans="2:47">
      <c r="B29" s="4" t="s">
        <v>51</v>
      </c>
      <c r="C29" s="4" t="s">
        <v>52</v>
      </c>
      <c r="D29" s="4" t="s">
        <v>67</v>
      </c>
      <c r="X29" s="14"/>
      <c r="Y29" s="14"/>
      <c r="Z29" s="14"/>
      <c r="AA29" s="14"/>
      <c r="AB29" s="14"/>
      <c r="AC29" s="14"/>
      <c r="AD29" s="14"/>
      <c r="AE29" s="14"/>
      <c r="AF29" s="14"/>
      <c r="AG29" s="58"/>
      <c r="AH29" s="14"/>
      <c r="AI29" s="14"/>
      <c r="AJ29" s="14"/>
      <c r="AK29" s="14"/>
      <c r="AL29" s="14"/>
      <c r="AM29" s="14"/>
      <c r="AN29" s="14"/>
      <c r="AO29" s="59"/>
      <c r="AP29" s="14"/>
      <c r="AQ29" s="14"/>
      <c r="AR29" s="14"/>
      <c r="AS29" s="14"/>
      <c r="AT29" s="14"/>
      <c r="AU29" s="14"/>
    </row>
    <row r="30" spans="2:47">
      <c r="B30" s="4" t="s">
        <v>53</v>
      </c>
      <c r="C30" s="4" t="s">
        <v>54</v>
      </c>
      <c r="D30" s="4" t="s">
        <v>65</v>
      </c>
      <c r="X30" s="14"/>
      <c r="Y30" s="14"/>
      <c r="Z30" s="14"/>
      <c r="AA30" s="14"/>
      <c r="AB30" s="60"/>
      <c r="AC30" s="60"/>
      <c r="AD30" s="14"/>
      <c r="AE30" s="14"/>
      <c r="AF30" s="14"/>
      <c r="AG30" s="58"/>
      <c r="AH30" s="58"/>
      <c r="AI30" s="60"/>
      <c r="AJ30" s="14"/>
      <c r="AK30" s="14"/>
      <c r="AL30" s="14"/>
      <c r="AM30" s="14"/>
      <c r="AN30" s="14"/>
      <c r="AO30" s="59"/>
      <c r="AP30" s="14"/>
      <c r="AQ30" s="14"/>
      <c r="AR30" s="14"/>
      <c r="AS30" s="14"/>
      <c r="AT30" s="14"/>
      <c r="AU30" s="14"/>
    </row>
    <row r="31" spans="2:47">
      <c r="B31" s="4" t="s">
        <v>55</v>
      </c>
      <c r="C31" s="4" t="s">
        <v>56</v>
      </c>
      <c r="D31" s="4" t="s">
        <v>68</v>
      </c>
      <c r="X31" s="14"/>
      <c r="Y31" s="14"/>
      <c r="Z31" s="14"/>
      <c r="AA31" s="14"/>
      <c r="AB31" s="58"/>
      <c r="AC31" s="58"/>
      <c r="AD31" s="14"/>
      <c r="AE31" s="14"/>
      <c r="AF31" s="14"/>
      <c r="AG31" s="14"/>
      <c r="AH31" s="58"/>
      <c r="AI31" s="58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2:47">
      <c r="B32" s="4" t="s">
        <v>57</v>
      </c>
      <c r="C32" s="4" t="s">
        <v>58</v>
      </c>
      <c r="D32" s="4" t="s">
        <v>65</v>
      </c>
      <c r="X32" s="14"/>
      <c r="Y32" s="14"/>
      <c r="Z32" s="14"/>
      <c r="AA32" s="14"/>
      <c r="AB32" s="58"/>
      <c r="AC32" s="58"/>
      <c r="AD32" s="14"/>
      <c r="AE32" s="14"/>
      <c r="AF32" s="14"/>
      <c r="AG32" s="58"/>
      <c r="AH32" s="58"/>
      <c r="AI32" s="58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2:47">
      <c r="B33" s="4" t="s">
        <v>59</v>
      </c>
      <c r="C33" s="4" t="s">
        <v>60</v>
      </c>
      <c r="D33" s="4" t="s">
        <v>67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2:47">
      <c r="B34" s="4" t="s">
        <v>61</v>
      </c>
      <c r="C34" s="4" t="s">
        <v>62</v>
      </c>
      <c r="D34" s="4" t="s">
        <v>65</v>
      </c>
      <c r="X34" s="14"/>
      <c r="Y34" s="14"/>
      <c r="Z34" s="14"/>
      <c r="AA34" s="14"/>
      <c r="AB34" s="14"/>
      <c r="AC34" s="14"/>
      <c r="AD34" s="14"/>
      <c r="AE34" s="14"/>
      <c r="AF34" s="14"/>
      <c r="AG34" s="58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2:47">
      <c r="B35" s="2" t="s">
        <v>63</v>
      </c>
      <c r="C35" s="2" t="s">
        <v>64</v>
      </c>
      <c r="D35" s="2" t="s">
        <v>67</v>
      </c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</row>
    <row r="36" spans="2:47">
      <c r="X36" s="14"/>
      <c r="Y36" s="14"/>
      <c r="Z36" s="14"/>
      <c r="AA36" s="14"/>
      <c r="AB36" s="14"/>
      <c r="AC36" s="14"/>
      <c r="AD36" s="14"/>
      <c r="AE36" s="14"/>
      <c r="AF36" s="14"/>
      <c r="AG36" s="58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2:47"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</row>
    <row r="38" spans="2:47">
      <c r="X38" s="14"/>
      <c r="Y38" s="14"/>
      <c r="Z38" s="14"/>
      <c r="AA38" s="14"/>
      <c r="AB38" s="14"/>
      <c r="AC38" s="14"/>
      <c r="AD38" s="14"/>
      <c r="AE38" s="14"/>
      <c r="AF38" s="14"/>
      <c r="AG38" s="58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 spans="2:47">
      <c r="X39" s="14"/>
      <c r="Y39" s="14"/>
      <c r="Z39" s="14"/>
      <c r="AA39" s="14"/>
      <c r="AB39" s="14"/>
      <c r="AC39" s="14"/>
      <c r="AD39" s="14"/>
      <c r="AE39" s="14"/>
      <c r="AF39" s="14"/>
      <c r="AG39" s="58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</row>
    <row r="40" spans="2:47">
      <c r="X40" s="14"/>
      <c r="Y40" s="14"/>
      <c r="Z40" s="14"/>
      <c r="AA40" s="14"/>
      <c r="AB40" s="14"/>
      <c r="AC40" s="14"/>
      <c r="AD40" s="14"/>
      <c r="AE40" s="14"/>
      <c r="AF40" s="14"/>
      <c r="AG40" s="58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spans="2:47"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spans="2:47">
      <c r="X42" s="14"/>
      <c r="Y42" s="14"/>
      <c r="Z42" s="14"/>
      <c r="AA42" s="14"/>
      <c r="AB42" s="58"/>
      <c r="AC42" s="58"/>
      <c r="AD42" s="14"/>
      <c r="AE42" s="14"/>
      <c r="AF42" s="14"/>
      <c r="AG42" s="14"/>
      <c r="AH42" s="58"/>
      <c r="AI42" s="58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spans="2:47">
      <c r="X43" s="14"/>
      <c r="Y43" s="14"/>
      <c r="Z43" s="14"/>
      <c r="AA43" s="14"/>
      <c r="AB43" s="58"/>
      <c r="AC43" s="58"/>
      <c r="AD43" s="14"/>
      <c r="AE43" s="14"/>
      <c r="AF43" s="14"/>
      <c r="AG43" s="14"/>
      <c r="AH43" s="58"/>
      <c r="AI43" s="58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spans="2:47"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</row>
    <row r="45" spans="2:47"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</row>
    <row r="46" spans="2:47">
      <c r="X46" s="14"/>
      <c r="Y46" s="14"/>
      <c r="Z46" s="14"/>
      <c r="AA46" s="59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</row>
    <row r="47" spans="2:47">
      <c r="X47" s="14"/>
      <c r="Y47" s="14"/>
      <c r="Z47" s="14"/>
      <c r="AA47" s="59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</row>
    <row r="48" spans="2:47">
      <c r="X48" s="14"/>
      <c r="Y48" s="14"/>
      <c r="Z48" s="14"/>
      <c r="AA48" s="59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</row>
    <row r="49" spans="24:47"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</row>
    <row r="50" spans="24:47">
      <c r="X50" s="14"/>
      <c r="Y50" s="14"/>
      <c r="Z50" s="14"/>
      <c r="AA50" s="58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</row>
    <row r="51" spans="24:47">
      <c r="X51" s="14"/>
      <c r="Y51" s="14"/>
      <c r="Z51" s="14"/>
      <c r="AA51" s="58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</row>
    <row r="52" spans="24:47"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</row>
    <row r="53" spans="24:47"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</row>
    <row r="54" spans="24:47"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24:47"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24:47"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24:47"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24:47"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24:47"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24:47"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</row>
    <row r="61" spans="24:47"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</row>
    <row r="62" spans="24:47"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</row>
    <row r="63" spans="24:47"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</row>
    <row r="64" spans="24:47"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</row>
    <row r="65" spans="24:47"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</row>
    <row r="66" spans="24:47"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</row>
    <row r="67" spans="24:47"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</row>
    <row r="68" spans="24:47"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</row>
    <row r="69" spans="24:47"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</row>
    <row r="70" spans="24:47"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</row>
    <row r="71" spans="24:47"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</row>
    <row r="72" spans="24:47"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</row>
    <row r="73" spans="24:47"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</row>
    <row r="74" spans="24:47"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</row>
    <row r="75" spans="24:47"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</row>
    <row r="76" spans="24:47"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</row>
    <row r="77" spans="24:47"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</row>
    <row r="78" spans="24:47"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</row>
    <row r="79" spans="24:47"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</row>
    <row r="80" spans="24:47"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</row>
    <row r="81" spans="24:47"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</row>
    <row r="82" spans="24:47"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</row>
    <row r="83" spans="24:47"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</row>
    <row r="84" spans="24:47"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</row>
    <row r="85" spans="24:47"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</row>
    <row r="86" spans="24:47"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</row>
    <row r="87" spans="24:47"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</row>
    <row r="88" spans="24:47"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</row>
    <row r="89" spans="24:47"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</row>
    <row r="90" spans="24:47"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</row>
    <row r="91" spans="24:47"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</row>
    <row r="92" spans="24:47"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</row>
    <row r="93" spans="24:47"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</row>
    <row r="94" spans="24:47"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</row>
    <row r="95" spans="24:47"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</row>
    <row r="96" spans="24:47"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</row>
    <row r="97" spans="24:47"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</row>
    <row r="98" spans="24:47"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3"/>
  <sheetViews>
    <sheetView topLeftCell="P31" zoomScale="115" zoomScaleNormal="115" workbookViewId="0">
      <selection activeCell="AG45" sqref="AG45"/>
    </sheetView>
  </sheetViews>
  <sheetFormatPr defaultRowHeight="15"/>
  <cols>
    <col min="1" max="1" width="24.140625" customWidth="1"/>
    <col min="36" max="36" width="19.28515625" bestFit="1" customWidth="1"/>
  </cols>
  <sheetData>
    <row r="1" spans="1:39">
      <c r="A1" s="11" t="s">
        <v>131</v>
      </c>
      <c r="B1" s="3"/>
    </row>
    <row r="2" spans="1:39">
      <c r="A2" s="56"/>
      <c r="B2" s="61" t="s">
        <v>132</v>
      </c>
    </row>
    <row r="3" spans="1:39">
      <c r="A3" s="57"/>
      <c r="B3" s="61" t="s">
        <v>133</v>
      </c>
    </row>
    <row r="4" spans="1:39">
      <c r="A4" s="43"/>
      <c r="B4" s="61" t="s">
        <v>134</v>
      </c>
    </row>
    <row r="6" spans="1:39" s="3" customFormat="1" ht="15.75" thickBot="1">
      <c r="A6" s="42" t="s">
        <v>118</v>
      </c>
      <c r="B6" s="42" t="s">
        <v>35</v>
      </c>
      <c r="C6" s="42" t="s">
        <v>86</v>
      </c>
      <c r="D6" s="42" t="s">
        <v>0</v>
      </c>
      <c r="E6" s="42" t="s">
        <v>87</v>
      </c>
      <c r="F6" s="42" t="s">
        <v>1</v>
      </c>
      <c r="G6" s="42" t="s">
        <v>76</v>
      </c>
      <c r="H6" s="42" t="s">
        <v>20</v>
      </c>
      <c r="I6" s="42" t="s">
        <v>77</v>
      </c>
      <c r="J6" s="42" t="s">
        <v>2</v>
      </c>
      <c r="K6" s="42" t="s">
        <v>3</v>
      </c>
      <c r="L6" s="42" t="s">
        <v>4</v>
      </c>
      <c r="M6" s="42" t="s">
        <v>5</v>
      </c>
      <c r="N6" s="42" t="s">
        <v>78</v>
      </c>
      <c r="O6" s="42" t="s">
        <v>6</v>
      </c>
      <c r="P6" s="42" t="s">
        <v>7</v>
      </c>
      <c r="Q6" s="42" t="s">
        <v>8</v>
      </c>
      <c r="R6" s="42" t="s">
        <v>79</v>
      </c>
      <c r="S6" s="42" t="s">
        <v>9</v>
      </c>
      <c r="T6" s="42" t="s">
        <v>10</v>
      </c>
      <c r="U6" s="42" t="s">
        <v>80</v>
      </c>
      <c r="V6" s="42" t="s">
        <v>11</v>
      </c>
      <c r="W6" s="42" t="s">
        <v>91</v>
      </c>
      <c r="X6" s="42" t="s">
        <v>12</v>
      </c>
      <c r="Y6" s="42" t="s">
        <v>81</v>
      </c>
      <c r="Z6" s="42" t="s">
        <v>82</v>
      </c>
      <c r="AA6" s="42" t="s">
        <v>88</v>
      </c>
      <c r="AB6" s="42" t="s">
        <v>89</v>
      </c>
      <c r="AC6" s="42" t="s">
        <v>83</v>
      </c>
      <c r="AD6" s="42" t="s">
        <v>13</v>
      </c>
      <c r="AE6" s="42" t="s">
        <v>19</v>
      </c>
      <c r="AF6" s="42" t="s">
        <v>14</v>
      </c>
      <c r="AG6" s="42" t="s">
        <v>15</v>
      </c>
      <c r="AH6" s="42" t="s">
        <v>84</v>
      </c>
      <c r="AI6" s="42" t="s">
        <v>90</v>
      </c>
      <c r="AJ6" s="42" t="s">
        <v>16</v>
      </c>
      <c r="AK6" s="42" t="s">
        <v>85</v>
      </c>
      <c r="AL6" s="42" t="s">
        <v>17</v>
      </c>
      <c r="AM6" s="42" t="s">
        <v>18</v>
      </c>
    </row>
    <row r="7" spans="1:39" s="3" customFormat="1">
      <c r="A7" s="11" t="s">
        <v>119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s="3" customFormat="1">
      <c r="A8" s="29" t="str">
        <f>Rdw_Stock!D2</f>
        <v>R_DetH</v>
      </c>
      <c r="B8" s="29">
        <f>Rdw_Stock!G2</f>
        <v>2010</v>
      </c>
      <c r="C8" s="39">
        <f>AVERAGEIFS(Rdw_Stock!L$2:L$29,Rdw_Stock!$D$2:$D$29,'Data calculations'!$A8,Rdw_Stock!$G$2:$G$29,'Data calculations'!$B8)</f>
        <v>85.3656586548327</v>
      </c>
      <c r="D8" s="39">
        <f>AVERAGEIFS(Rdw_Stock!M$2:M$29,Rdw_Stock!$D$2:$D$29,'Data calculations'!$A8,Rdw_Stock!$G$2:$G$29,'Data calculations'!$B8)</f>
        <v>1015.16174206673</v>
      </c>
      <c r="E8" s="39">
        <f>AVERAGEIFS(Rdw_Stock!N$2:N$29,Rdw_Stock!$D$2:$D$29,'Data calculations'!$A8,Rdw_Stock!$G$2:$G$29,'Data calculations'!$B8)</f>
        <v>223.10096467272101</v>
      </c>
      <c r="F8" s="39">
        <f>AVERAGEIFS(Rdw_Stock!O$2:O$29,Rdw_Stock!$D$2:$D$29,'Data calculations'!$A8,Rdw_Stock!$G$2:$G$29,'Data calculations'!$B8)</f>
        <v>950.38721758799704</v>
      </c>
      <c r="G8" s="39">
        <f>AVERAGEIFS(Rdw_Stock!P$2:P$29,Rdw_Stock!$D$2:$D$29,'Data calculations'!$A8,Rdw_Stock!$G$2:$G$29,'Data calculations'!$B8)</f>
        <v>617.01235048221099</v>
      </c>
      <c r="H8" s="39">
        <f>AVERAGEIFS(Rdw_Stock!Q$2:Q$29,Rdw_Stock!$D$2:$D$29,'Data calculations'!$A8,Rdw_Stock!$G$2:$G$29,'Data calculations'!$B8)</f>
        <v>841.55023836199905</v>
      </c>
      <c r="I8" s="39">
        <f>AVERAGEIFS(Rdw_Stock!R$2:R$29,Rdw_Stock!$D$2:$D$29,'Data calculations'!$A8,Rdw_Stock!$G$2:$G$29,'Data calculations'!$B8)</f>
        <v>105.852106508966</v>
      </c>
      <c r="J8" s="39">
        <f>AVERAGEIFS(Rdw_Stock!S$2:S$29,Rdw_Stock!$D$2:$D$29,'Data calculations'!$A8,Rdw_Stock!$G$2:$G$29,'Data calculations'!$B8)</f>
        <v>1027.0583960859799</v>
      </c>
      <c r="K8" s="39">
        <f>AVERAGEIFS(Rdw_Stock!T$2:T$29,Rdw_Stock!$D$2:$D$29,'Data calculations'!$A8,Rdw_Stock!$G$2:$G$29,'Data calculations'!$B8)</f>
        <v>7733.6445777729896</v>
      </c>
      <c r="L8" s="39">
        <f>AVERAGEIFS(Rdw_Stock!U$2:U$29,Rdw_Stock!$D$2:$D$29,'Data calculations'!$A8,Rdw_Stock!$G$2:$G$29,'Data calculations'!$B8)</f>
        <v>997.38128975028405</v>
      </c>
      <c r="M8" s="39">
        <f>AVERAGEIFS(Rdw_Stock!V$2:V$29,Rdw_Stock!$D$2:$D$29,'Data calculations'!$A8,Rdw_Stock!$G$2:$G$29,'Data calculations'!$B8)</f>
        <v>111.667940704348</v>
      </c>
      <c r="N8" s="39">
        <f>AVERAGEIFS(Rdw_Stock!W$2:W$29,Rdw_Stock!$D$2:$D$29,'Data calculations'!$A8,Rdw_Stock!$G$2:$G$29,'Data calculations'!$B8)</f>
        <v>728.81258452857503</v>
      </c>
      <c r="O8" s="39">
        <f>AVERAGEIFS(Rdw_Stock!X$2:X$29,Rdw_Stock!$D$2:$D$29,'Data calculations'!$A8,Rdw_Stock!$G$2:$G$29,'Data calculations'!$B8)</f>
        <v>972.98461512062397</v>
      </c>
      <c r="P8" s="39">
        <f>AVERAGEIFS(Rdw_Stock!Y$2:Y$29,Rdw_Stock!$D$2:$D$29,'Data calculations'!$A8,Rdw_Stock!$G$2:$G$29,'Data calculations'!$B8)</f>
        <v>792.12146873134998</v>
      </c>
      <c r="Q8" s="39">
        <f>AVERAGEIFS(Rdw_Stock!Z$2:Z$29,Rdw_Stock!$D$2:$D$29,'Data calculations'!$A8,Rdw_Stock!$G$2:$G$29,'Data calculations'!$B8)</f>
        <v>6298.8611265069103</v>
      </c>
      <c r="R8" s="39">
        <f>AVERAGEIFS(Rdw_Stock!AA$2:AA$29,Rdw_Stock!$D$2:$D$29,'Data calculations'!$A8,Rdw_Stock!$G$2:$G$29,'Data calculations'!$B8)</f>
        <v>636.08385108705204</v>
      </c>
      <c r="S8" s="39">
        <f>AVERAGEIFS(Rdw_Stock!AB$2:AB$29,Rdw_Stock!$D$2:$D$29,'Data calculations'!$A8,Rdw_Stock!$G$2:$G$29,'Data calculations'!$B8)</f>
        <v>1536.6620681291099</v>
      </c>
      <c r="T8" s="39">
        <f>AVERAGEIFS(Rdw_Stock!AC$2:AC$29,Rdw_Stock!$D$2:$D$29,'Data calculations'!$A8,Rdw_Stock!$G$2:$G$29,'Data calculations'!$B8)</f>
        <v>465.49381736675798</v>
      </c>
      <c r="U8" s="39">
        <f>AVERAGEIFS(Rdw_Stock!AD$2:AD$29,Rdw_Stock!$D$2:$D$29,'Data calculations'!$A8,Rdw_Stock!$G$2:$G$29,'Data calculations'!$B8)</f>
        <v>43.582503702093703</v>
      </c>
      <c r="V8" s="39">
        <f>AVERAGEIFS(Rdw_Stock!AE$2:AE$29,Rdw_Stock!$D$2:$D$29,'Data calculations'!$A8,Rdw_Stock!$G$2:$G$29,'Data calculations'!$B8)</f>
        <v>2111.8077464892099</v>
      </c>
      <c r="W8" s="39">
        <f>AVERAGEIFS(Rdw_Stock!AF$2:AF$29,Rdw_Stock!$D$2:$D$29,'Data calculations'!$A8,Rdw_Stock!$G$2:$G$29,'Data calculations'!$B8)</f>
        <v>131.328233614646</v>
      </c>
      <c r="X8" s="39">
        <f>AVERAGEIFS(Rdw_Stock!AG$2:AG$29,Rdw_Stock!$D$2:$D$29,'Data calculations'!$A8,Rdw_Stock!$G$2:$G$29,'Data calculations'!$B8)</f>
        <v>260.62604263653401</v>
      </c>
      <c r="Y8" s="39">
        <f>AVERAGEIFS(Rdw_Stock!AH$2:AH$29,Rdw_Stock!$D$2:$D$29,'Data calculations'!$A8,Rdw_Stock!$G$2:$G$29,'Data calculations'!$B8)</f>
        <v>52.311376967257097</v>
      </c>
      <c r="Z8" s="39">
        <f>AVERAGEIFS(Rdw_Stock!AI$2:AI$29,Rdw_Stock!$D$2:$D$29,'Data calculations'!$A8,Rdw_Stock!$G$2:$G$29,'Data calculations'!$B8)</f>
        <v>184.32886489158901</v>
      </c>
      <c r="AA8" s="39">
        <f>AVERAGEIFS(Rdw_Stock!AJ$2:AJ$29,Rdw_Stock!$D$2:$D$29,'Data calculations'!$A8,Rdw_Stock!$G$2:$G$29,'Data calculations'!$B8)</f>
        <v>42.777194524504402</v>
      </c>
      <c r="AB8" s="39">
        <f>AVERAGEIFS(Rdw_Stock!AK$2:AK$29,Rdw_Stock!$D$2:$D$29,'Data calculations'!$A8,Rdw_Stock!$G$2:$G$29,'Data calculations'!$B8)</f>
        <v>116.45012006921699</v>
      </c>
      <c r="AC8" s="39">
        <f>AVERAGEIFS(Rdw_Stock!AL$2:AL$29,Rdw_Stock!$D$2:$D$29,'Data calculations'!$A8,Rdw_Stock!$G$2:$G$29,'Data calculations'!$B8)</f>
        <v>3.5681226167323801</v>
      </c>
      <c r="AD8" s="39">
        <f>AVERAGEIFS(Rdw_Stock!AM$2:AM$29,Rdw_Stock!$D$2:$D$29,'Data calculations'!$A8,Rdw_Stock!$G$2:$G$29,'Data calculations'!$B8)</f>
        <v>635.78907725143904</v>
      </c>
      <c r="AE8" s="39">
        <f>AVERAGEIFS(Rdw_Stock!AN$2:AN$29,Rdw_Stock!$D$2:$D$29,'Data calculations'!$A8,Rdw_Stock!$G$2:$G$29,'Data calculations'!$B8)</f>
        <v>463.61250295081101</v>
      </c>
      <c r="AF8" s="39">
        <f>AVERAGEIFS(Rdw_Stock!AO$2:AO$29,Rdw_Stock!$D$2:$D$29,'Data calculations'!$A8,Rdw_Stock!$G$2:$G$29,'Data calculations'!$B8)</f>
        <v>3324.8675845301</v>
      </c>
      <c r="AG8" s="39">
        <f>AVERAGEIFS(Rdw_Stock!AP$2:AP$29,Rdw_Stock!$D$2:$D$29,'Data calculations'!$A8,Rdw_Stock!$G$2:$G$29,'Data calculations'!$B8)</f>
        <v>409.81535958290499</v>
      </c>
      <c r="AH8" s="39">
        <f>AVERAGEIFS(Rdw_Stock!AQ$2:AQ$29,Rdw_Stock!$D$2:$D$29,'Data calculations'!$A8,Rdw_Stock!$G$2:$G$29,'Data calculations'!$B8)</f>
        <v>2103.4798267105398</v>
      </c>
      <c r="AI8" s="39">
        <f>AVERAGEIFS(Rdw_Stock!AR$2:AR$29,Rdw_Stock!$D$2:$D$29,'Data calculations'!$A8,Rdw_Stock!$G$2:$G$29,'Data calculations'!$B8)</f>
        <v>659.19651017847605</v>
      </c>
      <c r="AJ8" s="39">
        <f>AVERAGEIFS(Rdw_Stock!AS$2:AS$29,Rdw_Stock!$D$2:$D$29,'Data calculations'!$A8,Rdw_Stock!$G$2:$G$29,'Data calculations'!$B8)</f>
        <v>1178.7306369579401</v>
      </c>
      <c r="AK8" s="39">
        <f>AVERAGEIFS(Rdw_Stock!AT$2:AT$29,Rdw_Stock!$D$2:$D$29,'Data calculations'!$A8,Rdw_Stock!$G$2:$G$29,'Data calculations'!$B8)</f>
        <v>195.064759004107</v>
      </c>
      <c r="AL8" s="39">
        <f>AVERAGEIFS(Rdw_Stock!AU$2:AU$29,Rdw_Stock!$D$2:$D$29,'Data calculations'!$A8,Rdw_Stock!$G$2:$G$29,'Data calculations'!$B8)</f>
        <v>431.50300624068501</v>
      </c>
      <c r="AM8" s="39">
        <f>AVERAGEIFS(Rdw_Stock!AV$2:AV$29,Rdw_Stock!$D$2:$D$29,'Data calculations'!$A8,Rdw_Stock!$G$2:$G$29,'Data calculations'!$B8)</f>
        <v>3810.9775435169399</v>
      </c>
    </row>
    <row r="9" spans="1:39" s="3" customFormat="1">
      <c r="A9" s="31" t="str">
        <f>Rdw_Stock!D3</f>
        <v>R_DetH</v>
      </c>
      <c r="B9" s="31">
        <f>Rdw_Stock!G3</f>
        <v>2050</v>
      </c>
      <c r="C9" s="30">
        <f>AVERAGEIFS(Rdw_Stock!L$2:L$29,Rdw_Stock!$D$2:$D$29,'Data calculations'!$A9,Rdw_Stock!$G$2:$G$29,'Data calculations'!$B9)</f>
        <v>258.234679733902</v>
      </c>
      <c r="D9" s="30">
        <f>AVERAGEIFS(Rdw_Stock!M$2:M$29,Rdw_Stock!$D$2:$D$29,'Data calculations'!$A9,Rdw_Stock!$G$2:$G$29,'Data calculations'!$B9)</f>
        <v>1278.70306137648</v>
      </c>
      <c r="E9" s="30">
        <f>AVERAGEIFS(Rdw_Stock!N$2:N$29,Rdw_Stock!$D$2:$D$29,'Data calculations'!$A9,Rdw_Stock!$G$2:$G$29,'Data calculations'!$B9)</f>
        <v>439.048196569867</v>
      </c>
      <c r="F9" s="30">
        <f>AVERAGEIFS(Rdw_Stock!O$2:O$29,Rdw_Stock!$D$2:$D$29,'Data calculations'!$A9,Rdw_Stock!$G$2:$G$29,'Data calculations'!$B9)</f>
        <v>1419.0733109876301</v>
      </c>
      <c r="G9" s="30">
        <f>AVERAGEIFS(Rdw_Stock!P$2:P$29,Rdw_Stock!$D$2:$D$29,'Data calculations'!$A9,Rdw_Stock!$G$2:$G$29,'Data calculations'!$B9)</f>
        <v>697.64544028693797</v>
      </c>
      <c r="H9" s="30">
        <f>AVERAGEIFS(Rdw_Stock!Q$2:Q$29,Rdw_Stock!$D$2:$D$29,'Data calculations'!$A9,Rdw_Stock!$G$2:$G$29,'Data calculations'!$B9)</f>
        <v>1133.01164591211</v>
      </c>
      <c r="I9" s="30">
        <f>AVERAGEIFS(Rdw_Stock!R$2:R$29,Rdw_Stock!$D$2:$D$29,'Data calculations'!$A9,Rdw_Stock!$G$2:$G$29,'Data calculations'!$B9)</f>
        <v>141.67290961975601</v>
      </c>
      <c r="J9" s="30">
        <f>AVERAGEIFS(Rdw_Stock!S$2:S$29,Rdw_Stock!$D$2:$D$29,'Data calculations'!$A9,Rdw_Stock!$G$2:$G$29,'Data calculations'!$B9)</f>
        <v>1340.5414140708999</v>
      </c>
      <c r="K9" s="30">
        <f>AVERAGEIFS(Rdw_Stock!T$2:T$29,Rdw_Stock!$D$2:$D$29,'Data calculations'!$A9,Rdw_Stock!$G$2:$G$29,'Data calculations'!$B9)</f>
        <v>7300.6378601672895</v>
      </c>
      <c r="L9" s="30">
        <f>AVERAGEIFS(Rdw_Stock!U$2:U$29,Rdw_Stock!$D$2:$D$29,'Data calculations'!$A9,Rdw_Stock!$G$2:$G$29,'Data calculations'!$B9)</f>
        <v>1166.0183680991299</v>
      </c>
      <c r="M9" s="30">
        <f>AVERAGEIFS(Rdw_Stock!V$2:V$29,Rdw_Stock!$D$2:$D$29,'Data calculations'!$A9,Rdw_Stock!$G$2:$G$29,'Data calculations'!$B9)</f>
        <v>93.796134743550297</v>
      </c>
      <c r="N9" s="30">
        <f>AVERAGEIFS(Rdw_Stock!W$2:W$29,Rdw_Stock!$D$2:$D$29,'Data calculations'!$A9,Rdw_Stock!$G$2:$G$29,'Data calculations'!$B9)</f>
        <v>760.24588994830299</v>
      </c>
      <c r="O9" s="30">
        <f>AVERAGEIFS(Rdw_Stock!X$2:X$29,Rdw_Stock!$D$2:$D$29,'Data calculations'!$A9,Rdw_Stock!$G$2:$G$29,'Data calculations'!$B9)</f>
        <v>1231.1465651425999</v>
      </c>
      <c r="P9" s="30">
        <f>AVERAGEIFS(Rdw_Stock!Y$2:Y$29,Rdw_Stock!$D$2:$D$29,'Data calculations'!$A9,Rdw_Stock!$G$2:$G$29,'Data calculations'!$B9)</f>
        <v>888.69435703802401</v>
      </c>
      <c r="Q9" s="30">
        <f>AVERAGEIFS(Rdw_Stock!Z$2:Z$29,Rdw_Stock!$D$2:$D$29,'Data calculations'!$A9,Rdw_Stock!$G$2:$G$29,'Data calculations'!$B9)</f>
        <v>7484.8275637090501</v>
      </c>
      <c r="R9" s="30">
        <f>AVERAGEIFS(Rdw_Stock!AA$2:AA$29,Rdw_Stock!$D$2:$D$29,'Data calculations'!$A9,Rdw_Stock!$G$2:$G$29,'Data calculations'!$B9)</f>
        <v>737.077164424741</v>
      </c>
      <c r="S9" s="30">
        <f>AVERAGEIFS(Rdw_Stock!AB$2:AB$29,Rdw_Stock!$D$2:$D$29,'Data calculations'!$A9,Rdw_Stock!$G$2:$G$29,'Data calculations'!$B9)</f>
        <v>1393.1474446411501</v>
      </c>
      <c r="T9" s="30">
        <f>AVERAGEIFS(Rdw_Stock!AC$2:AC$29,Rdw_Stock!$D$2:$D$29,'Data calculations'!$A9,Rdw_Stock!$G$2:$G$29,'Data calculations'!$B9)</f>
        <v>611.30832838841502</v>
      </c>
      <c r="U9" s="30">
        <f>AVERAGEIFS(Rdw_Stock!AD$2:AD$29,Rdw_Stock!$D$2:$D$29,'Data calculations'!$A9,Rdw_Stock!$G$2:$G$29,'Data calculations'!$B9)</f>
        <v>56.214271478305598</v>
      </c>
      <c r="V9" s="30">
        <f>AVERAGEIFS(Rdw_Stock!AE$2:AE$29,Rdw_Stock!$D$2:$D$29,'Data calculations'!$A9,Rdw_Stock!$G$2:$G$29,'Data calculations'!$B9)</f>
        <v>2292.3115039181198</v>
      </c>
      <c r="W9" s="30">
        <f>AVERAGEIFS(Rdw_Stock!AF$2:AF$29,Rdw_Stock!$D$2:$D$29,'Data calculations'!$A9,Rdw_Stock!$G$2:$G$29,'Data calculations'!$B9)</f>
        <v>281.710765122834</v>
      </c>
      <c r="X9" s="30">
        <f>AVERAGEIFS(Rdw_Stock!AG$2:AG$29,Rdw_Stock!$D$2:$D$29,'Data calculations'!$A9,Rdw_Stock!$G$2:$G$29,'Data calculations'!$B9)</f>
        <v>155.42907306956201</v>
      </c>
      <c r="Y9" s="30">
        <f>AVERAGEIFS(Rdw_Stock!AH$2:AH$29,Rdw_Stock!$D$2:$D$29,'Data calculations'!$A9,Rdw_Stock!$G$2:$G$29,'Data calculations'!$B9)</f>
        <v>126.490301439674</v>
      </c>
      <c r="Z9" s="30">
        <f>AVERAGEIFS(Rdw_Stock!AI$2:AI$29,Rdw_Stock!$D$2:$D$29,'Data calculations'!$A9,Rdw_Stock!$G$2:$G$29,'Data calculations'!$B9)</f>
        <v>124.338717520546</v>
      </c>
      <c r="AA9" s="30">
        <f>AVERAGEIFS(Rdw_Stock!AJ$2:AJ$29,Rdw_Stock!$D$2:$D$29,'Data calculations'!$A9,Rdw_Stock!$G$2:$G$29,'Data calculations'!$B9)</f>
        <v>52.1241697507688</v>
      </c>
      <c r="AB9" s="30">
        <f>AVERAGEIFS(Rdw_Stock!AK$2:AK$29,Rdw_Stock!$D$2:$D$29,'Data calculations'!$A9,Rdw_Stock!$G$2:$G$29,'Data calculations'!$B9)</f>
        <v>218.03879005756599</v>
      </c>
      <c r="AC9" s="30">
        <f>AVERAGEIFS(Rdw_Stock!AL$2:AL$29,Rdw_Stock!$D$2:$D$29,'Data calculations'!$A9,Rdw_Stock!$G$2:$G$29,'Data calculations'!$B9)</f>
        <v>7.3838202847142602</v>
      </c>
      <c r="AD9" s="30">
        <f>AVERAGEIFS(Rdw_Stock!AM$2:AM$29,Rdw_Stock!$D$2:$D$29,'Data calculations'!$A9,Rdw_Stock!$G$2:$G$29,'Data calculations'!$B9)</f>
        <v>789.93269000110001</v>
      </c>
      <c r="AE9" s="30">
        <f>AVERAGEIFS(Rdw_Stock!AN$2:AN$29,Rdw_Stock!$D$2:$D$29,'Data calculations'!$A9,Rdw_Stock!$G$2:$G$29,'Data calculations'!$B9)</f>
        <v>628.81044303967599</v>
      </c>
      <c r="AF9" s="30">
        <f>AVERAGEIFS(Rdw_Stock!AO$2:AO$29,Rdw_Stock!$D$2:$D$29,'Data calculations'!$A9,Rdw_Stock!$G$2:$G$29,'Data calculations'!$B9)</f>
        <v>3790.1062829734001</v>
      </c>
      <c r="AG9" s="30">
        <f>AVERAGEIFS(Rdw_Stock!AP$2:AP$29,Rdw_Stock!$D$2:$D$29,'Data calculations'!$A9,Rdw_Stock!$G$2:$G$29,'Data calculations'!$B9)</f>
        <v>909.18284356690299</v>
      </c>
      <c r="AH9" s="30">
        <f>AVERAGEIFS(Rdw_Stock!AQ$2:AQ$29,Rdw_Stock!$D$2:$D$29,'Data calculations'!$A9,Rdw_Stock!$G$2:$G$29,'Data calculations'!$B9)</f>
        <v>2527.5219381861998</v>
      </c>
      <c r="AI9" s="30">
        <f>AVERAGEIFS(Rdw_Stock!AR$2:AR$29,Rdw_Stock!$D$2:$D$29,'Data calculations'!$A9,Rdw_Stock!$G$2:$G$29,'Data calculations'!$B9)</f>
        <v>932.18797497234095</v>
      </c>
      <c r="AJ9" s="30">
        <f>AVERAGEIFS(Rdw_Stock!AS$2:AS$29,Rdw_Stock!$D$2:$D$29,'Data calculations'!$A9,Rdw_Stock!$G$2:$G$29,'Data calculations'!$B9)</f>
        <v>1663.75384943983</v>
      </c>
      <c r="AK9" s="30">
        <f>AVERAGEIFS(Rdw_Stock!AT$2:AT$29,Rdw_Stock!$D$2:$D$29,'Data calculations'!$A9,Rdw_Stock!$G$2:$G$29,'Data calculations'!$B9)</f>
        <v>231.37676448883599</v>
      </c>
      <c r="AL9" s="30">
        <f>AVERAGEIFS(Rdw_Stock!AU$2:AU$29,Rdw_Stock!$D$2:$D$29,'Data calculations'!$A9,Rdw_Stock!$G$2:$G$29,'Data calculations'!$B9)</f>
        <v>556.71652932822099</v>
      </c>
      <c r="AM9" s="30">
        <f>AVERAGEIFS(Rdw_Stock!AV$2:AV$29,Rdw_Stock!$D$2:$D$29,'Data calculations'!$A9,Rdw_Stock!$G$2:$G$29,'Data calculations'!$B9)</f>
        <v>5282.2968339855997</v>
      </c>
    </row>
    <row r="10" spans="1:39" s="3" customFormat="1">
      <c r="A10" s="32" t="str">
        <f>Rdw_Stock!D4</f>
        <v>R_DetH</v>
      </c>
      <c r="B10" s="32">
        <f>Rdw_Stock!G4</f>
        <v>2060</v>
      </c>
      <c r="C10" s="33">
        <f>AVERAGEIFS(Rdw_Stock!L$2:L$29,Rdw_Stock!$D$2:$D$29,'Data calculations'!$A10,Rdw_Stock!$G$2:$G$29,'Data calculations'!$B10)</f>
        <v>258.234679733902</v>
      </c>
      <c r="D10" s="33">
        <f>AVERAGEIFS(Rdw_Stock!M$2:M$29,Rdw_Stock!$D$2:$D$29,'Data calculations'!$A10,Rdw_Stock!$G$2:$G$29,'Data calculations'!$B10)</f>
        <v>1278.70306137648</v>
      </c>
      <c r="E10" s="33">
        <f>AVERAGEIFS(Rdw_Stock!N$2:N$29,Rdw_Stock!$D$2:$D$29,'Data calculations'!$A10,Rdw_Stock!$G$2:$G$29,'Data calculations'!$B10)</f>
        <v>439.048196569867</v>
      </c>
      <c r="F10" s="33">
        <f>AVERAGEIFS(Rdw_Stock!O$2:O$29,Rdw_Stock!$D$2:$D$29,'Data calculations'!$A10,Rdw_Stock!$G$2:$G$29,'Data calculations'!$B10)</f>
        <v>1419.0733109876301</v>
      </c>
      <c r="G10" s="33">
        <f>AVERAGEIFS(Rdw_Stock!P$2:P$29,Rdw_Stock!$D$2:$D$29,'Data calculations'!$A10,Rdw_Stock!$G$2:$G$29,'Data calculations'!$B10)</f>
        <v>697.64544028693797</v>
      </c>
      <c r="H10" s="33">
        <f>AVERAGEIFS(Rdw_Stock!Q$2:Q$29,Rdw_Stock!$D$2:$D$29,'Data calculations'!$A10,Rdw_Stock!$G$2:$G$29,'Data calculations'!$B10)</f>
        <v>1133.01164591211</v>
      </c>
      <c r="I10" s="33">
        <f>AVERAGEIFS(Rdw_Stock!R$2:R$29,Rdw_Stock!$D$2:$D$29,'Data calculations'!$A10,Rdw_Stock!$G$2:$G$29,'Data calculations'!$B10)</f>
        <v>141.67290961975601</v>
      </c>
      <c r="J10" s="33">
        <f>AVERAGEIFS(Rdw_Stock!S$2:S$29,Rdw_Stock!$D$2:$D$29,'Data calculations'!$A10,Rdw_Stock!$G$2:$G$29,'Data calculations'!$B10)</f>
        <v>1340.5414140708999</v>
      </c>
      <c r="K10" s="33">
        <f>AVERAGEIFS(Rdw_Stock!T$2:T$29,Rdw_Stock!$D$2:$D$29,'Data calculations'!$A10,Rdw_Stock!$G$2:$G$29,'Data calculations'!$B10)</f>
        <v>7300.6378601672895</v>
      </c>
      <c r="L10" s="33">
        <f>AVERAGEIFS(Rdw_Stock!U$2:U$29,Rdw_Stock!$D$2:$D$29,'Data calculations'!$A10,Rdw_Stock!$G$2:$G$29,'Data calculations'!$B10)</f>
        <v>1166.0183680991299</v>
      </c>
      <c r="M10" s="33">
        <f>AVERAGEIFS(Rdw_Stock!V$2:V$29,Rdw_Stock!$D$2:$D$29,'Data calculations'!$A10,Rdw_Stock!$G$2:$G$29,'Data calculations'!$B10)</f>
        <v>93.796134743550297</v>
      </c>
      <c r="N10" s="33">
        <f>AVERAGEIFS(Rdw_Stock!W$2:W$29,Rdw_Stock!$D$2:$D$29,'Data calculations'!$A10,Rdw_Stock!$G$2:$G$29,'Data calculations'!$B10)</f>
        <v>760.24588994830299</v>
      </c>
      <c r="O10" s="33">
        <f>AVERAGEIFS(Rdw_Stock!X$2:X$29,Rdw_Stock!$D$2:$D$29,'Data calculations'!$A10,Rdw_Stock!$G$2:$G$29,'Data calculations'!$B10)</f>
        <v>1231.1465651425999</v>
      </c>
      <c r="P10" s="33">
        <f>AVERAGEIFS(Rdw_Stock!Y$2:Y$29,Rdw_Stock!$D$2:$D$29,'Data calculations'!$A10,Rdw_Stock!$G$2:$G$29,'Data calculations'!$B10)</f>
        <v>888.69435703802401</v>
      </c>
      <c r="Q10" s="33">
        <f>AVERAGEIFS(Rdw_Stock!Z$2:Z$29,Rdw_Stock!$D$2:$D$29,'Data calculations'!$A10,Rdw_Stock!$G$2:$G$29,'Data calculations'!$B10)</f>
        <v>7484.8275637090501</v>
      </c>
      <c r="R10" s="33">
        <f>AVERAGEIFS(Rdw_Stock!AA$2:AA$29,Rdw_Stock!$D$2:$D$29,'Data calculations'!$A10,Rdw_Stock!$G$2:$G$29,'Data calculations'!$B10)</f>
        <v>737.077164424741</v>
      </c>
      <c r="S10" s="33">
        <f>AVERAGEIFS(Rdw_Stock!AB$2:AB$29,Rdw_Stock!$D$2:$D$29,'Data calculations'!$A10,Rdw_Stock!$G$2:$G$29,'Data calculations'!$B10)</f>
        <v>1393.1474446411501</v>
      </c>
      <c r="T10" s="33">
        <f>AVERAGEIFS(Rdw_Stock!AC$2:AC$29,Rdw_Stock!$D$2:$D$29,'Data calculations'!$A10,Rdw_Stock!$G$2:$G$29,'Data calculations'!$B10)</f>
        <v>611.30832838841502</v>
      </c>
      <c r="U10" s="33">
        <f>AVERAGEIFS(Rdw_Stock!AD$2:AD$29,Rdw_Stock!$D$2:$D$29,'Data calculations'!$A10,Rdw_Stock!$G$2:$G$29,'Data calculations'!$B10)</f>
        <v>56.214271478305598</v>
      </c>
      <c r="V10" s="33">
        <f>AVERAGEIFS(Rdw_Stock!AE$2:AE$29,Rdw_Stock!$D$2:$D$29,'Data calculations'!$A10,Rdw_Stock!$G$2:$G$29,'Data calculations'!$B10)</f>
        <v>2292.3115039181198</v>
      </c>
      <c r="W10" s="33">
        <f>AVERAGEIFS(Rdw_Stock!AF$2:AF$29,Rdw_Stock!$D$2:$D$29,'Data calculations'!$A10,Rdw_Stock!$G$2:$G$29,'Data calculations'!$B10)</f>
        <v>281.710765122834</v>
      </c>
      <c r="X10" s="33">
        <f>AVERAGEIFS(Rdw_Stock!AG$2:AG$29,Rdw_Stock!$D$2:$D$29,'Data calculations'!$A10,Rdw_Stock!$G$2:$G$29,'Data calculations'!$B10)</f>
        <v>155.42907306956201</v>
      </c>
      <c r="Y10" s="33">
        <f>AVERAGEIFS(Rdw_Stock!AH$2:AH$29,Rdw_Stock!$D$2:$D$29,'Data calculations'!$A10,Rdw_Stock!$G$2:$G$29,'Data calculations'!$B10)</f>
        <v>126.490301439674</v>
      </c>
      <c r="Z10" s="33">
        <f>AVERAGEIFS(Rdw_Stock!AI$2:AI$29,Rdw_Stock!$D$2:$D$29,'Data calculations'!$A10,Rdw_Stock!$G$2:$G$29,'Data calculations'!$B10)</f>
        <v>124.338717520546</v>
      </c>
      <c r="AA10" s="33">
        <f>AVERAGEIFS(Rdw_Stock!AJ$2:AJ$29,Rdw_Stock!$D$2:$D$29,'Data calculations'!$A10,Rdw_Stock!$G$2:$G$29,'Data calculations'!$B10)</f>
        <v>52.1241697507688</v>
      </c>
      <c r="AB10" s="33">
        <f>AVERAGEIFS(Rdw_Stock!AK$2:AK$29,Rdw_Stock!$D$2:$D$29,'Data calculations'!$A10,Rdw_Stock!$G$2:$G$29,'Data calculations'!$B10)</f>
        <v>218.03879005756599</v>
      </c>
      <c r="AC10" s="33">
        <f>AVERAGEIFS(Rdw_Stock!AL$2:AL$29,Rdw_Stock!$D$2:$D$29,'Data calculations'!$A10,Rdw_Stock!$G$2:$G$29,'Data calculations'!$B10)</f>
        <v>7.3838202847142602</v>
      </c>
      <c r="AD10" s="33">
        <f>AVERAGEIFS(Rdw_Stock!AM$2:AM$29,Rdw_Stock!$D$2:$D$29,'Data calculations'!$A10,Rdw_Stock!$G$2:$G$29,'Data calculations'!$B10)</f>
        <v>789.93269000110001</v>
      </c>
      <c r="AE10" s="33">
        <f>AVERAGEIFS(Rdw_Stock!AN$2:AN$29,Rdw_Stock!$D$2:$D$29,'Data calculations'!$A10,Rdw_Stock!$G$2:$G$29,'Data calculations'!$B10)</f>
        <v>628.81044303967599</v>
      </c>
      <c r="AF10" s="33">
        <f>AVERAGEIFS(Rdw_Stock!AO$2:AO$29,Rdw_Stock!$D$2:$D$29,'Data calculations'!$A10,Rdw_Stock!$G$2:$G$29,'Data calculations'!$B10)</f>
        <v>3790.1062829734001</v>
      </c>
      <c r="AG10" s="33">
        <f>AVERAGEIFS(Rdw_Stock!AP$2:AP$29,Rdw_Stock!$D$2:$D$29,'Data calculations'!$A10,Rdw_Stock!$G$2:$G$29,'Data calculations'!$B10)</f>
        <v>909.18284356690299</v>
      </c>
      <c r="AH10" s="33">
        <f>AVERAGEIFS(Rdw_Stock!AQ$2:AQ$29,Rdw_Stock!$D$2:$D$29,'Data calculations'!$A10,Rdw_Stock!$G$2:$G$29,'Data calculations'!$B10)</f>
        <v>2527.5219381861998</v>
      </c>
      <c r="AI10" s="33">
        <f>AVERAGEIFS(Rdw_Stock!AR$2:AR$29,Rdw_Stock!$D$2:$D$29,'Data calculations'!$A10,Rdw_Stock!$G$2:$G$29,'Data calculations'!$B10)</f>
        <v>932.18797497234095</v>
      </c>
      <c r="AJ10" s="33">
        <f>AVERAGEIFS(Rdw_Stock!AS$2:AS$29,Rdw_Stock!$D$2:$D$29,'Data calculations'!$A10,Rdw_Stock!$G$2:$G$29,'Data calculations'!$B10)</f>
        <v>1663.75384943983</v>
      </c>
      <c r="AK10" s="33">
        <f>AVERAGEIFS(Rdw_Stock!AT$2:AT$29,Rdw_Stock!$D$2:$D$29,'Data calculations'!$A10,Rdw_Stock!$G$2:$G$29,'Data calculations'!$B10)</f>
        <v>231.37676448883599</v>
      </c>
      <c r="AL10" s="33">
        <f>AVERAGEIFS(Rdw_Stock!AU$2:AU$29,Rdw_Stock!$D$2:$D$29,'Data calculations'!$A10,Rdw_Stock!$G$2:$G$29,'Data calculations'!$B10)</f>
        <v>556.71652932822099</v>
      </c>
      <c r="AM10" s="33">
        <f>AVERAGEIFS(Rdw_Stock!AV$2:AV$29,Rdw_Stock!$D$2:$D$29,'Data calculations'!$A10,Rdw_Stock!$G$2:$G$29,'Data calculations'!$B10)</f>
        <v>5282.2968339855997</v>
      </c>
    </row>
    <row r="11" spans="1:39" s="3" customFormat="1">
      <c r="A11" s="29" t="str">
        <f>Rdw_Stock!D5</f>
        <v>R_Flat</v>
      </c>
      <c r="B11" s="29">
        <f>Rdw_Stock!G5</f>
        <v>2010</v>
      </c>
      <c r="C11" s="39">
        <f>AVERAGEIFS(Rdw_Stock!L$2:L$29,Rdw_Stock!$D$2:$D$29,'Data calculations'!$A11,Rdw_Stock!$G$2:$G$29,'Data calculations'!$B11)</f>
        <v>196.66972424213901</v>
      </c>
      <c r="D11" s="39">
        <f>AVERAGEIFS(Rdw_Stock!M$2:M$29,Rdw_Stock!$D$2:$D$29,'Data calculations'!$A11,Rdw_Stock!$G$2:$G$29,'Data calculations'!$B11)</f>
        <v>1468.1931444905699</v>
      </c>
      <c r="E11" s="39">
        <f>AVERAGEIFS(Rdw_Stock!N$2:N$29,Rdw_Stock!$D$2:$D$29,'Data calculations'!$A11,Rdw_Stock!$G$2:$G$29,'Data calculations'!$B11)</f>
        <v>271.18740136497502</v>
      </c>
      <c r="F11" s="39">
        <f>AVERAGEIFS(Rdw_Stock!O$2:O$29,Rdw_Stock!$D$2:$D$29,'Data calculations'!$A11,Rdw_Stock!$G$2:$G$29,'Data calculations'!$B11)</f>
        <v>905.52301441199199</v>
      </c>
      <c r="G11" s="39">
        <f>AVERAGEIFS(Rdw_Stock!P$2:P$29,Rdw_Stock!$D$2:$D$29,'Data calculations'!$A11,Rdw_Stock!$G$2:$G$29,'Data calculations'!$B11)</f>
        <v>777.21770601382195</v>
      </c>
      <c r="H11" s="39">
        <f>AVERAGEIFS(Rdw_Stock!Q$2:Q$29,Rdw_Stock!$D$2:$D$29,'Data calculations'!$A11,Rdw_Stock!$G$2:$G$29,'Data calculations'!$B11)</f>
        <v>1648.28521152997</v>
      </c>
      <c r="I11" s="39">
        <f>AVERAGEIFS(Rdw_Stock!R$2:R$29,Rdw_Stock!$D$2:$D$29,'Data calculations'!$A11,Rdw_Stock!$G$2:$G$29,'Data calculations'!$B11)</f>
        <v>83.5448736928291</v>
      </c>
      <c r="J11" s="39">
        <f>AVERAGEIFS(Rdw_Stock!S$2:S$29,Rdw_Stock!$D$2:$D$29,'Data calculations'!$A11,Rdw_Stock!$G$2:$G$29,'Data calculations'!$B11)</f>
        <v>2208.0312140248402</v>
      </c>
      <c r="K11" s="39">
        <f>AVERAGEIFS(Rdw_Stock!T$2:T$29,Rdw_Stock!$D$2:$D$29,'Data calculations'!$A11,Rdw_Stock!$G$2:$G$29,'Data calculations'!$B11)</f>
        <v>18507.478934742299</v>
      </c>
      <c r="L11" s="39">
        <f>AVERAGEIFS(Rdw_Stock!U$2:U$29,Rdw_Stock!$D$2:$D$29,'Data calculations'!$A11,Rdw_Stock!$G$2:$G$29,'Data calculations'!$B11)</f>
        <v>1066.67625172521</v>
      </c>
      <c r="M11" s="39">
        <f>AVERAGEIFS(Rdw_Stock!V$2:V$29,Rdw_Stock!$D$2:$D$29,'Data calculations'!$A11,Rdw_Stock!$G$2:$G$29,'Data calculations'!$B11)</f>
        <v>488.146378750765</v>
      </c>
      <c r="N11" s="39">
        <f>AVERAGEIFS(Rdw_Stock!W$2:W$29,Rdw_Stock!$D$2:$D$29,'Data calculations'!$A11,Rdw_Stock!$G$2:$G$29,'Data calculations'!$B11)</f>
        <v>1679.0753129779901</v>
      </c>
      <c r="O11" s="39">
        <f>AVERAGEIFS(Rdw_Stock!X$2:X$29,Rdw_Stock!$D$2:$D$29,'Data calculations'!$A11,Rdw_Stock!$G$2:$G$29,'Data calculations'!$B11)</f>
        <v>7433.1088118539301</v>
      </c>
      <c r="P11" s="39">
        <f>AVERAGEIFS(Rdw_Stock!Y$2:Y$29,Rdw_Stock!$D$2:$D$29,'Data calculations'!$A11,Rdw_Stock!$G$2:$G$29,'Data calculations'!$B11)</f>
        <v>1108.17231523071</v>
      </c>
      <c r="Q11" s="39">
        <f>AVERAGEIFS(Rdw_Stock!Z$2:Z$29,Rdw_Stock!$D$2:$D$29,'Data calculations'!$A11,Rdw_Stock!$G$2:$G$29,'Data calculations'!$B11)</f>
        <v>9195.3526981771192</v>
      </c>
      <c r="R11" s="39">
        <f>AVERAGEIFS(Rdw_Stock!AA$2:AA$29,Rdw_Stock!$D$2:$D$29,'Data calculations'!$A11,Rdw_Stock!$G$2:$G$29,'Data calculations'!$B11)</f>
        <v>505.02472685864501</v>
      </c>
      <c r="S11" s="39">
        <f>AVERAGEIFS(Rdw_Stock!AB$2:AB$29,Rdw_Stock!$D$2:$D$29,'Data calculations'!$A11,Rdw_Stock!$G$2:$G$29,'Data calculations'!$B11)</f>
        <v>1314.8023053054101</v>
      </c>
      <c r="T11" s="39">
        <f>AVERAGEIFS(Rdw_Stock!AC$2:AC$29,Rdw_Stock!$D$2:$D$29,'Data calculations'!$A11,Rdw_Stock!$G$2:$G$29,'Data calculations'!$B11)</f>
        <v>148.11826981025001</v>
      </c>
      <c r="U11" s="39">
        <f>AVERAGEIFS(Rdw_Stock!AD$2:AD$29,Rdw_Stock!$D$2:$D$29,'Data calculations'!$A11,Rdw_Stock!$G$2:$G$29,'Data calculations'!$B11)</f>
        <v>67.1621346364728</v>
      </c>
      <c r="V11" s="39">
        <f>AVERAGEIFS(Rdw_Stock!AE$2:AE$29,Rdw_Stock!$D$2:$D$29,'Data calculations'!$A11,Rdw_Stock!$G$2:$G$29,'Data calculations'!$B11)</f>
        <v>17047.8841549219</v>
      </c>
      <c r="W11" s="39">
        <f>AVERAGEIFS(Rdw_Stock!AF$2:AF$29,Rdw_Stock!$D$2:$D$29,'Data calculations'!$A11,Rdw_Stock!$G$2:$G$29,'Data calculations'!$B11)</f>
        <v>159.63428240686099</v>
      </c>
      <c r="X11" s="39">
        <f>AVERAGEIFS(Rdw_Stock!AG$2:AG$29,Rdw_Stock!$D$2:$D$29,'Data calculations'!$A11,Rdw_Stock!$G$2:$G$29,'Data calculations'!$B11)</f>
        <v>725.543466048396</v>
      </c>
      <c r="Y11" s="39">
        <f>AVERAGEIFS(Rdw_Stock!AH$2:AH$29,Rdw_Stock!$D$2:$D$29,'Data calculations'!$A11,Rdw_Stock!$G$2:$G$29,'Data calculations'!$B11)</f>
        <v>67.999999638297794</v>
      </c>
      <c r="Z11" s="39">
        <f>AVERAGEIFS(Rdw_Stock!AI$2:AI$29,Rdw_Stock!$D$2:$D$29,'Data calculations'!$A11,Rdw_Stock!$G$2:$G$29,'Data calculations'!$B11)</f>
        <v>576.16017362476396</v>
      </c>
      <c r="AA11" s="39">
        <f>AVERAGEIFS(Rdw_Stock!AJ$2:AJ$29,Rdw_Stock!$D$2:$D$29,'Data calculations'!$A11,Rdw_Stock!$G$2:$G$29,'Data calculations'!$B11)</f>
        <v>98.552265437365506</v>
      </c>
      <c r="AB11" s="39">
        <f>AVERAGEIFS(Rdw_Stock!AK$2:AK$29,Rdw_Stock!$D$2:$D$29,'Data calculations'!$A11,Rdw_Stock!$G$2:$G$29,'Data calculations'!$B11)</f>
        <v>160.89708606675001</v>
      </c>
      <c r="AC11" s="39">
        <f>AVERAGEIFS(Rdw_Stock!AL$2:AL$29,Rdw_Stock!$D$2:$D$29,'Data calculations'!$A11,Rdw_Stock!$G$2:$G$29,'Data calculations'!$B11)</f>
        <v>16.335462474584801</v>
      </c>
      <c r="AD11" s="39">
        <f>AVERAGEIFS(Rdw_Stock!AM$2:AM$29,Rdw_Stock!$D$2:$D$29,'Data calculations'!$A11,Rdw_Stock!$G$2:$G$29,'Data calculations'!$B11)</f>
        <v>1728.7005676351</v>
      </c>
      <c r="AE11" s="39">
        <f>AVERAGEIFS(Rdw_Stock!AN$2:AN$29,Rdw_Stock!$D$2:$D$29,'Data calculations'!$A11,Rdw_Stock!$G$2:$G$29,'Data calculations'!$B11)</f>
        <v>1151.6628112433</v>
      </c>
      <c r="AF11" s="39">
        <f>AVERAGEIFS(Rdw_Stock!AO$2:AO$29,Rdw_Stock!$D$2:$D$29,'Data calculations'!$A11,Rdw_Stock!$G$2:$G$29,'Data calculations'!$B11)</f>
        <v>6734.1391844108903</v>
      </c>
      <c r="AG11" s="39">
        <f>AVERAGEIFS(Rdw_Stock!AP$2:AP$29,Rdw_Stock!$D$2:$D$29,'Data calculations'!$A11,Rdw_Stock!$G$2:$G$29,'Data calculations'!$B11)</f>
        <v>514.68576543917504</v>
      </c>
      <c r="AH11" s="39">
        <f>AVERAGEIFS(Rdw_Stock!AQ$2:AQ$29,Rdw_Stock!$D$2:$D$29,'Data calculations'!$A11,Rdw_Stock!$G$2:$G$29,'Data calculations'!$B11)</f>
        <v>2050.9073432785099</v>
      </c>
      <c r="AI11" s="39">
        <f>AVERAGEIFS(Rdw_Stock!AR$2:AR$29,Rdw_Stock!$D$2:$D$29,'Data calculations'!$A11,Rdw_Stock!$G$2:$G$29,'Data calculations'!$B11)</f>
        <v>801.27752404119997</v>
      </c>
      <c r="AJ11" s="39">
        <f>AVERAGEIFS(Rdw_Stock!AS$2:AS$29,Rdw_Stock!$D$2:$D$29,'Data calculations'!$A11,Rdw_Stock!$G$2:$G$29,'Data calculations'!$B11)</f>
        <v>2426.7814922366401</v>
      </c>
      <c r="AK11" s="39">
        <f>AVERAGEIFS(Rdw_Stock!AT$2:AT$29,Rdw_Stock!$D$2:$D$29,'Data calculations'!$A11,Rdw_Stock!$G$2:$G$29,'Data calculations'!$B11)</f>
        <v>461.41891138861399</v>
      </c>
      <c r="AL11" s="39">
        <f>AVERAGEIFS(Rdw_Stock!AU$2:AU$29,Rdw_Stock!$D$2:$D$29,'Data calculations'!$A11,Rdw_Stock!$G$2:$G$29,'Data calculations'!$B11)</f>
        <v>580.36075202452605</v>
      </c>
      <c r="AM11" s="39">
        <f>AVERAGEIFS(Rdw_Stock!AV$2:AV$29,Rdw_Stock!$D$2:$D$29,'Data calculations'!$A11,Rdw_Stock!$G$2:$G$29,'Data calculations'!$B11)</f>
        <v>3928.2270816740302</v>
      </c>
    </row>
    <row r="12" spans="1:39" s="3" customFormat="1">
      <c r="A12" s="31" t="str">
        <f>Rdw_Stock!D6</f>
        <v>R_Flat</v>
      </c>
      <c r="B12" s="31">
        <f>Rdw_Stock!G6</f>
        <v>2050</v>
      </c>
      <c r="C12" s="30">
        <f>AVERAGEIFS(Rdw_Stock!L$2:L$29,Rdw_Stock!$D$2:$D$29,'Data calculations'!$A12,Rdw_Stock!$G$2:$G$29,'Data calculations'!$B12)</f>
        <v>594.93412284646195</v>
      </c>
      <c r="D12" s="30">
        <f>AVERAGEIFS(Rdw_Stock!M$2:M$29,Rdw_Stock!$D$2:$D$29,'Data calculations'!$A12,Rdw_Stock!$G$2:$G$29,'Data calculations'!$B12)</f>
        <v>1849.3437949404499</v>
      </c>
      <c r="E12" s="30">
        <f>AVERAGEIFS(Rdw_Stock!N$2:N$29,Rdw_Stock!$D$2:$D$29,'Data calculations'!$A12,Rdw_Stock!$G$2:$G$29,'Data calculations'!$B12)</f>
        <v>533.67917828783504</v>
      </c>
      <c r="F12" s="30">
        <f>AVERAGEIFS(Rdw_Stock!O$2:O$29,Rdw_Stock!$D$2:$D$29,'Data calculations'!$A12,Rdw_Stock!$G$2:$G$29,'Data calculations'!$B12)</f>
        <v>1352.0842015303599</v>
      </c>
      <c r="G12" s="30">
        <f>AVERAGEIFS(Rdw_Stock!P$2:P$29,Rdw_Stock!$D$2:$D$29,'Data calculations'!$A12,Rdw_Stock!$G$2:$G$29,'Data calculations'!$B12)</f>
        <v>878.78692912233498</v>
      </c>
      <c r="H12" s="30">
        <f>AVERAGEIFS(Rdw_Stock!Q$2:Q$29,Rdw_Stock!$D$2:$D$29,'Data calculations'!$A12,Rdw_Stock!$G$2:$G$29,'Data calculations'!$B12)</f>
        <v>2219.15015327323</v>
      </c>
      <c r="I12" s="30">
        <f>AVERAGEIFS(Rdw_Stock!R$2:R$29,Rdw_Stock!$D$2:$D$29,'Data calculations'!$A12,Rdw_Stock!$G$2:$G$29,'Data calculations'!$B12)</f>
        <v>111.816814329298</v>
      </c>
      <c r="J12" s="30">
        <f>AVERAGEIFS(Rdw_Stock!S$2:S$29,Rdw_Stock!$D$2:$D$29,'Data calculations'!$A12,Rdw_Stock!$G$2:$G$29,'Data calculations'!$B12)</f>
        <v>2881.97564738445</v>
      </c>
      <c r="K12" s="30">
        <f>AVERAGEIFS(Rdw_Stock!T$2:T$29,Rdw_Stock!$D$2:$D$29,'Data calculations'!$A12,Rdw_Stock!$G$2:$G$29,'Data calculations'!$B12)</f>
        <v>17471.245290423802</v>
      </c>
      <c r="L12" s="30">
        <f>AVERAGEIFS(Rdw_Stock!U$2:U$29,Rdw_Stock!$D$2:$D$29,'Data calculations'!$A12,Rdw_Stock!$G$2:$G$29,'Data calculations'!$B12)</f>
        <v>1247.02971181476</v>
      </c>
      <c r="M12" s="30">
        <f>AVERAGEIFS(Rdw_Stock!V$2:V$29,Rdw_Stock!$D$2:$D$29,'Data calculations'!$A12,Rdw_Stock!$G$2:$G$29,'Data calculations'!$B12)</f>
        <v>410.02138328230302</v>
      </c>
      <c r="N12" s="30">
        <f>AVERAGEIFS(Rdw_Stock!W$2:W$29,Rdw_Stock!$D$2:$D$29,'Data calculations'!$A12,Rdw_Stock!$G$2:$G$29,'Data calculations'!$B12)</f>
        <v>1751.49295265102</v>
      </c>
      <c r="O12" s="30">
        <f>AVERAGEIFS(Rdw_Stock!X$2:X$29,Rdw_Stock!$D$2:$D$29,'Data calculations'!$A12,Rdw_Stock!$G$2:$G$29,'Data calculations'!$B12)</f>
        <v>9405.3351305155393</v>
      </c>
      <c r="P12" s="30">
        <f>AVERAGEIFS(Rdw_Stock!Y$2:Y$29,Rdw_Stock!$D$2:$D$29,'Data calculations'!$A12,Rdw_Stock!$G$2:$G$29,'Data calculations'!$B12)</f>
        <v>1243.27710085749</v>
      </c>
      <c r="Q12" s="30">
        <f>AVERAGEIFS(Rdw_Stock!Z$2:Z$29,Rdw_Stock!$D$2:$D$29,'Data calculations'!$A12,Rdw_Stock!$G$2:$G$29,'Data calculations'!$B12)</f>
        <v>10926.6783234369</v>
      </c>
      <c r="R12" s="30">
        <f>AVERAGEIFS(Rdw_Stock!AA$2:AA$29,Rdw_Stock!$D$2:$D$29,'Data calculations'!$A12,Rdw_Stock!$G$2:$G$29,'Data calculations'!$B12)</f>
        <v>585.209313207994</v>
      </c>
      <c r="S12" s="30">
        <f>AVERAGEIFS(Rdw_Stock!AB$2:AB$29,Rdw_Stock!$D$2:$D$29,'Data calculations'!$A12,Rdw_Stock!$G$2:$G$29,'Data calculations'!$B12)</f>
        <v>1192.00799566468</v>
      </c>
      <c r="T12" s="30">
        <f>AVERAGEIFS(Rdw_Stock!AC$2:AC$29,Rdw_Stock!$D$2:$D$29,'Data calculations'!$A12,Rdw_Stock!$G$2:$G$29,'Data calculations'!$B12)</f>
        <v>194.51586367719199</v>
      </c>
      <c r="U12" s="30">
        <f>AVERAGEIFS(Rdw_Stock!AD$2:AD$29,Rdw_Stock!$D$2:$D$29,'Data calculations'!$A12,Rdw_Stock!$G$2:$G$29,'Data calculations'!$B12)</f>
        <v>86.628122498979195</v>
      </c>
      <c r="V12" s="30">
        <f>AVERAGEIFS(Rdw_Stock!AE$2:AE$29,Rdw_Stock!$D$2:$D$29,'Data calculations'!$A12,Rdw_Stock!$G$2:$G$29,'Data calculations'!$B12)</f>
        <v>18505.0277567919</v>
      </c>
      <c r="W12" s="30">
        <f>AVERAGEIFS(Rdw_Stock!AF$2:AF$29,Rdw_Stock!$D$2:$D$29,'Data calculations'!$A12,Rdw_Stock!$G$2:$G$29,'Data calculations'!$B12)</f>
        <v>342.42976242738501</v>
      </c>
      <c r="X12" s="30">
        <f>AVERAGEIFS(Rdw_Stock!AG$2:AG$29,Rdw_Stock!$D$2:$D$29,'Data calculations'!$A12,Rdw_Stock!$G$2:$G$29,'Data calculations'!$B12)</f>
        <v>432.69102066230698</v>
      </c>
      <c r="Y12" s="30">
        <f>AVERAGEIFS(Rdw_Stock!AH$2:AH$29,Rdw_Stock!$D$2:$D$29,'Data calculations'!$A12,Rdw_Stock!$G$2:$G$29,'Data calculations'!$B12)</f>
        <v>164.42580851063801</v>
      </c>
      <c r="Z12" s="30">
        <f>AVERAGEIFS(Rdw_Stock!AI$2:AI$29,Rdw_Stock!$D$2:$D$29,'Data calculations'!$A12,Rdw_Stock!$G$2:$G$29,'Data calculations'!$B12)</f>
        <v>388.64785022710402</v>
      </c>
      <c r="AA12" s="30">
        <f>AVERAGEIFS(Rdw_Stock!AJ$2:AJ$29,Rdw_Stock!$D$2:$D$29,'Data calculations'!$A12,Rdw_Stock!$G$2:$G$29,'Data calculations'!$B12)</f>
        <v>120.086299956801</v>
      </c>
      <c r="AB12" s="30">
        <f>AVERAGEIFS(Rdw_Stock!AK$2:AK$29,Rdw_Stock!$D$2:$D$29,'Data calculations'!$A12,Rdw_Stock!$G$2:$G$29,'Data calculations'!$B12)</f>
        <v>301.26036751984299</v>
      </c>
      <c r="AC12" s="30">
        <f>AVERAGEIFS(Rdw_Stock!AL$2:AL$29,Rdw_Stock!$D$2:$D$29,'Data calculations'!$A12,Rdw_Stock!$G$2:$G$29,'Data calculations'!$B12)</f>
        <v>33.804364966159</v>
      </c>
      <c r="AD12" s="30">
        <f>AVERAGEIFS(Rdw_Stock!AM$2:AM$29,Rdw_Stock!$D$2:$D$29,'Data calculations'!$A12,Rdw_Stock!$G$2:$G$29,'Data calculations'!$B12)</f>
        <v>2147.81464239968</v>
      </c>
      <c r="AE12" s="30">
        <f>AVERAGEIFS(Rdw_Stock!AN$2:AN$29,Rdw_Stock!$D$2:$D$29,'Data calculations'!$A12,Rdw_Stock!$G$2:$G$29,'Data calculations'!$B12)</f>
        <v>1562.0320805865999</v>
      </c>
      <c r="AF12" s="30">
        <f>AVERAGEIFS(Rdw_Stock!AO$2:AO$29,Rdw_Stock!$D$2:$D$29,'Data calculations'!$A12,Rdw_Stock!$G$2:$G$29,'Data calculations'!$B12)</f>
        <v>7676.4269807335004</v>
      </c>
      <c r="AG12" s="30">
        <f>AVERAGEIFS(Rdw_Stock!AP$2:AP$29,Rdw_Stock!$D$2:$D$29,'Data calculations'!$A12,Rdw_Stock!$G$2:$G$29,'Data calculations'!$B12)</f>
        <v>1141.83975008075</v>
      </c>
      <c r="AH12" s="30">
        <f>AVERAGEIFS(Rdw_Stock!AQ$2:AQ$29,Rdw_Stock!$D$2:$D$29,'Data calculations'!$A12,Rdw_Stock!$G$2:$G$29,'Data calculations'!$B12)</f>
        <v>2464.3513275</v>
      </c>
      <c r="AI12" s="30">
        <f>AVERAGEIFS(Rdw_Stock!AR$2:AR$29,Rdw_Stock!$D$2:$D$29,'Data calculations'!$A12,Rdw_Stock!$G$2:$G$29,'Data calculations'!$B12)</f>
        <v>1133.1086572721499</v>
      </c>
      <c r="AJ12" s="30">
        <f>AVERAGEIFS(Rdw_Stock!AS$2:AS$29,Rdw_Stock!$D$2:$D$29,'Data calculations'!$A12,Rdw_Stock!$G$2:$G$29,'Data calculations'!$B12)</f>
        <v>3425.3517494702101</v>
      </c>
      <c r="AK12" s="30">
        <f>AVERAGEIFS(Rdw_Stock!AT$2:AT$29,Rdw_Stock!$D$2:$D$29,'Data calculations'!$A12,Rdw_Stock!$G$2:$G$29,'Data calculations'!$B12)</f>
        <v>547.313698979376</v>
      </c>
      <c r="AL12" s="30">
        <f>AVERAGEIFS(Rdw_Stock!AU$2:AU$29,Rdw_Stock!$D$2:$D$29,'Data calculations'!$A12,Rdw_Stock!$G$2:$G$29,'Data calculations'!$B12)</f>
        <v>748.76980913823002</v>
      </c>
      <c r="AM12" s="30">
        <f>AVERAGEIFS(Rdw_Stock!AV$2:AV$29,Rdw_Stock!$D$2:$D$29,'Data calculations'!$A12,Rdw_Stock!$G$2:$G$29,'Data calculations'!$B12)</f>
        <v>5444.8133686860201</v>
      </c>
    </row>
    <row r="13" spans="1:39" s="3" customFormat="1">
      <c r="A13" s="32" t="str">
        <f>Rdw_Stock!D7</f>
        <v>R_Flat</v>
      </c>
      <c r="B13" s="32">
        <f>Rdw_Stock!G7</f>
        <v>2060</v>
      </c>
      <c r="C13" s="33">
        <f>AVERAGEIFS(Rdw_Stock!L$2:L$29,Rdw_Stock!$D$2:$D$29,'Data calculations'!$A13,Rdw_Stock!$G$2:$G$29,'Data calculations'!$B13)</f>
        <v>594.93412284646195</v>
      </c>
      <c r="D13" s="33">
        <f>AVERAGEIFS(Rdw_Stock!M$2:M$29,Rdw_Stock!$D$2:$D$29,'Data calculations'!$A13,Rdw_Stock!$G$2:$G$29,'Data calculations'!$B13)</f>
        <v>1849.3437949404499</v>
      </c>
      <c r="E13" s="33">
        <f>AVERAGEIFS(Rdw_Stock!N$2:N$29,Rdw_Stock!$D$2:$D$29,'Data calculations'!$A13,Rdw_Stock!$G$2:$G$29,'Data calculations'!$B13)</f>
        <v>533.67917828783504</v>
      </c>
      <c r="F13" s="33">
        <f>AVERAGEIFS(Rdw_Stock!O$2:O$29,Rdw_Stock!$D$2:$D$29,'Data calculations'!$A13,Rdw_Stock!$G$2:$G$29,'Data calculations'!$B13)</f>
        <v>1352.0842015303599</v>
      </c>
      <c r="G13" s="33">
        <f>AVERAGEIFS(Rdw_Stock!P$2:P$29,Rdw_Stock!$D$2:$D$29,'Data calculations'!$A13,Rdw_Stock!$G$2:$G$29,'Data calculations'!$B13)</f>
        <v>878.78692912233498</v>
      </c>
      <c r="H13" s="33">
        <f>AVERAGEIFS(Rdw_Stock!Q$2:Q$29,Rdw_Stock!$D$2:$D$29,'Data calculations'!$A13,Rdw_Stock!$G$2:$G$29,'Data calculations'!$B13)</f>
        <v>2219.15015327323</v>
      </c>
      <c r="I13" s="33">
        <f>AVERAGEIFS(Rdw_Stock!R$2:R$29,Rdw_Stock!$D$2:$D$29,'Data calculations'!$A13,Rdw_Stock!$G$2:$G$29,'Data calculations'!$B13)</f>
        <v>111.816814329298</v>
      </c>
      <c r="J13" s="33">
        <f>AVERAGEIFS(Rdw_Stock!S$2:S$29,Rdw_Stock!$D$2:$D$29,'Data calculations'!$A13,Rdw_Stock!$G$2:$G$29,'Data calculations'!$B13)</f>
        <v>2881.97564738445</v>
      </c>
      <c r="K13" s="33">
        <f>AVERAGEIFS(Rdw_Stock!T$2:T$29,Rdw_Stock!$D$2:$D$29,'Data calculations'!$A13,Rdw_Stock!$G$2:$G$29,'Data calculations'!$B13)</f>
        <v>17471.245290423802</v>
      </c>
      <c r="L13" s="33">
        <f>AVERAGEIFS(Rdw_Stock!U$2:U$29,Rdw_Stock!$D$2:$D$29,'Data calculations'!$A13,Rdw_Stock!$G$2:$G$29,'Data calculations'!$B13)</f>
        <v>1247.02971181476</v>
      </c>
      <c r="M13" s="33">
        <f>AVERAGEIFS(Rdw_Stock!V$2:V$29,Rdw_Stock!$D$2:$D$29,'Data calculations'!$A13,Rdw_Stock!$G$2:$G$29,'Data calculations'!$B13)</f>
        <v>410.02138328230302</v>
      </c>
      <c r="N13" s="33">
        <f>AVERAGEIFS(Rdw_Stock!W$2:W$29,Rdw_Stock!$D$2:$D$29,'Data calculations'!$A13,Rdw_Stock!$G$2:$G$29,'Data calculations'!$B13)</f>
        <v>1751.49295265102</v>
      </c>
      <c r="O13" s="33">
        <f>AVERAGEIFS(Rdw_Stock!X$2:X$29,Rdw_Stock!$D$2:$D$29,'Data calculations'!$A13,Rdw_Stock!$G$2:$G$29,'Data calculations'!$B13)</f>
        <v>9405.3351305155393</v>
      </c>
      <c r="P13" s="33">
        <f>AVERAGEIFS(Rdw_Stock!Y$2:Y$29,Rdw_Stock!$D$2:$D$29,'Data calculations'!$A13,Rdw_Stock!$G$2:$G$29,'Data calculations'!$B13)</f>
        <v>1243.27710085749</v>
      </c>
      <c r="Q13" s="33">
        <f>AVERAGEIFS(Rdw_Stock!Z$2:Z$29,Rdw_Stock!$D$2:$D$29,'Data calculations'!$A13,Rdw_Stock!$G$2:$G$29,'Data calculations'!$B13)</f>
        <v>10926.6783234369</v>
      </c>
      <c r="R13" s="33">
        <f>AVERAGEIFS(Rdw_Stock!AA$2:AA$29,Rdw_Stock!$D$2:$D$29,'Data calculations'!$A13,Rdw_Stock!$G$2:$G$29,'Data calculations'!$B13)</f>
        <v>585.209313207994</v>
      </c>
      <c r="S13" s="33">
        <f>AVERAGEIFS(Rdw_Stock!AB$2:AB$29,Rdw_Stock!$D$2:$D$29,'Data calculations'!$A13,Rdw_Stock!$G$2:$G$29,'Data calculations'!$B13)</f>
        <v>1192.00799566468</v>
      </c>
      <c r="T13" s="33">
        <f>AVERAGEIFS(Rdw_Stock!AC$2:AC$29,Rdw_Stock!$D$2:$D$29,'Data calculations'!$A13,Rdw_Stock!$G$2:$G$29,'Data calculations'!$B13)</f>
        <v>194.51586367719199</v>
      </c>
      <c r="U13" s="33">
        <f>AVERAGEIFS(Rdw_Stock!AD$2:AD$29,Rdw_Stock!$D$2:$D$29,'Data calculations'!$A13,Rdw_Stock!$G$2:$G$29,'Data calculations'!$B13)</f>
        <v>86.628122498979195</v>
      </c>
      <c r="V13" s="33">
        <f>AVERAGEIFS(Rdw_Stock!AE$2:AE$29,Rdw_Stock!$D$2:$D$29,'Data calculations'!$A13,Rdw_Stock!$G$2:$G$29,'Data calculations'!$B13)</f>
        <v>18505.0277567919</v>
      </c>
      <c r="W13" s="33">
        <f>AVERAGEIFS(Rdw_Stock!AF$2:AF$29,Rdw_Stock!$D$2:$D$29,'Data calculations'!$A13,Rdw_Stock!$G$2:$G$29,'Data calculations'!$B13)</f>
        <v>342.42976242738501</v>
      </c>
      <c r="X13" s="33">
        <f>AVERAGEIFS(Rdw_Stock!AG$2:AG$29,Rdw_Stock!$D$2:$D$29,'Data calculations'!$A13,Rdw_Stock!$G$2:$G$29,'Data calculations'!$B13)</f>
        <v>432.69102066230698</v>
      </c>
      <c r="Y13" s="33">
        <f>AVERAGEIFS(Rdw_Stock!AH$2:AH$29,Rdw_Stock!$D$2:$D$29,'Data calculations'!$A13,Rdw_Stock!$G$2:$G$29,'Data calculations'!$B13)</f>
        <v>164.42580851063801</v>
      </c>
      <c r="Z13" s="33">
        <f>AVERAGEIFS(Rdw_Stock!AI$2:AI$29,Rdw_Stock!$D$2:$D$29,'Data calculations'!$A13,Rdw_Stock!$G$2:$G$29,'Data calculations'!$B13)</f>
        <v>388.64785022710402</v>
      </c>
      <c r="AA13" s="33">
        <f>AVERAGEIFS(Rdw_Stock!AJ$2:AJ$29,Rdw_Stock!$D$2:$D$29,'Data calculations'!$A13,Rdw_Stock!$G$2:$G$29,'Data calculations'!$B13)</f>
        <v>120.086299956801</v>
      </c>
      <c r="AB13" s="33">
        <f>AVERAGEIFS(Rdw_Stock!AK$2:AK$29,Rdw_Stock!$D$2:$D$29,'Data calculations'!$A13,Rdw_Stock!$G$2:$G$29,'Data calculations'!$B13)</f>
        <v>301.26036751984299</v>
      </c>
      <c r="AC13" s="33">
        <f>AVERAGEIFS(Rdw_Stock!AL$2:AL$29,Rdw_Stock!$D$2:$D$29,'Data calculations'!$A13,Rdw_Stock!$G$2:$G$29,'Data calculations'!$B13)</f>
        <v>33.804364966159</v>
      </c>
      <c r="AD13" s="33">
        <f>AVERAGEIFS(Rdw_Stock!AM$2:AM$29,Rdw_Stock!$D$2:$D$29,'Data calculations'!$A13,Rdw_Stock!$G$2:$G$29,'Data calculations'!$B13)</f>
        <v>2147.81464239968</v>
      </c>
      <c r="AE13" s="33">
        <f>AVERAGEIFS(Rdw_Stock!AN$2:AN$29,Rdw_Stock!$D$2:$D$29,'Data calculations'!$A13,Rdw_Stock!$G$2:$G$29,'Data calculations'!$B13)</f>
        <v>1562.0320805865999</v>
      </c>
      <c r="AF13" s="33">
        <f>AVERAGEIFS(Rdw_Stock!AO$2:AO$29,Rdw_Stock!$D$2:$D$29,'Data calculations'!$A13,Rdw_Stock!$G$2:$G$29,'Data calculations'!$B13)</f>
        <v>7676.4269807335004</v>
      </c>
      <c r="AG13" s="33">
        <f>AVERAGEIFS(Rdw_Stock!AP$2:AP$29,Rdw_Stock!$D$2:$D$29,'Data calculations'!$A13,Rdw_Stock!$G$2:$G$29,'Data calculations'!$B13)</f>
        <v>1141.83975008075</v>
      </c>
      <c r="AH13" s="33">
        <f>AVERAGEIFS(Rdw_Stock!AQ$2:AQ$29,Rdw_Stock!$D$2:$D$29,'Data calculations'!$A13,Rdw_Stock!$G$2:$G$29,'Data calculations'!$B13)</f>
        <v>2464.3513275</v>
      </c>
      <c r="AI13" s="33">
        <f>AVERAGEIFS(Rdw_Stock!AR$2:AR$29,Rdw_Stock!$D$2:$D$29,'Data calculations'!$A13,Rdw_Stock!$G$2:$G$29,'Data calculations'!$B13)</f>
        <v>1133.1086572721499</v>
      </c>
      <c r="AJ13" s="33">
        <f>AVERAGEIFS(Rdw_Stock!AS$2:AS$29,Rdw_Stock!$D$2:$D$29,'Data calculations'!$A13,Rdw_Stock!$G$2:$G$29,'Data calculations'!$B13)</f>
        <v>3425.3517494702101</v>
      </c>
      <c r="AK13" s="33">
        <f>AVERAGEIFS(Rdw_Stock!AT$2:AT$29,Rdw_Stock!$D$2:$D$29,'Data calculations'!$A13,Rdw_Stock!$G$2:$G$29,'Data calculations'!$B13)</f>
        <v>547.313698979376</v>
      </c>
      <c r="AL13" s="33">
        <f>AVERAGEIFS(Rdw_Stock!AU$2:AU$29,Rdw_Stock!$D$2:$D$29,'Data calculations'!$A13,Rdw_Stock!$G$2:$G$29,'Data calculations'!$B13)</f>
        <v>748.76980913823002</v>
      </c>
      <c r="AM13" s="33">
        <f>AVERAGEIFS(Rdw_Stock!AV$2:AV$29,Rdw_Stock!$D$2:$D$29,'Data calculations'!$A13,Rdw_Stock!$G$2:$G$29,'Data calculations'!$B13)</f>
        <v>5444.8133686860201</v>
      </c>
    </row>
    <row r="14" spans="1:39" s="3" customFormat="1">
      <c r="A14" s="29" t="str">
        <f>Rdw_Stock!D8</f>
        <v>R_SDetH</v>
      </c>
      <c r="B14" s="29">
        <f>Rdw_Stock!G8</f>
        <v>2010</v>
      </c>
      <c r="C14" s="39">
        <f>AVERAGEIFS(Rdw_Stock!L$2:L$29,Rdw_Stock!$D$2:$D$29,'Data calculations'!$A14,Rdw_Stock!$G$2:$G$29,'Data calculations'!$B14)</f>
        <v>48.267498585209196</v>
      </c>
      <c r="D14" s="39">
        <f>AVERAGEIFS(Rdw_Stock!M$2:M$29,Rdw_Stock!$D$2:$D$29,'Data calculations'!$A14,Rdw_Stock!$G$2:$G$29,'Data calculations'!$B14)</f>
        <v>470.44080729921598</v>
      </c>
      <c r="E14" s="39">
        <f>AVERAGEIFS(Rdw_Stock!N$2:N$29,Rdw_Stock!$D$2:$D$29,'Data calculations'!$A14,Rdw_Stock!$G$2:$G$29,'Data calculations'!$B14)</f>
        <v>79.842639754449607</v>
      </c>
      <c r="F14" s="39">
        <f>AVERAGEIFS(Rdw_Stock!O$2:O$29,Rdw_Stock!$D$2:$D$29,'Data calculations'!$A14,Rdw_Stock!$G$2:$G$29,'Data calculations'!$B14)</f>
        <v>1585.6864897222899</v>
      </c>
      <c r="G14" s="39">
        <f>AVERAGEIFS(Rdw_Stock!P$2:P$29,Rdw_Stock!$D$2:$D$29,'Data calculations'!$A14,Rdw_Stock!$G$2:$G$29,'Data calculations'!$B14)</f>
        <v>335.33279917511499</v>
      </c>
      <c r="H14" s="39">
        <f>AVERAGEIFS(Rdw_Stock!Q$2:Q$29,Rdw_Stock!$D$2:$D$29,'Data calculations'!$A14,Rdw_Stock!$G$2:$G$29,'Data calculations'!$B14)</f>
        <v>944.09207412879698</v>
      </c>
      <c r="I14" s="39">
        <f>AVERAGEIFS(Rdw_Stock!R$2:R$29,Rdw_Stock!$D$2:$D$29,'Data calculations'!$A14,Rdw_Stock!$G$2:$G$29,'Data calculations'!$B14)</f>
        <v>108.10427898787999</v>
      </c>
      <c r="J14" s="39">
        <f>AVERAGEIFS(Rdw_Stock!S$2:S$29,Rdw_Stock!$D$2:$D$29,'Data calculations'!$A14,Rdw_Stock!$G$2:$G$29,'Data calculations'!$B14)</f>
        <v>608.78058155096699</v>
      </c>
      <c r="K14" s="39">
        <f>AVERAGEIFS(Rdw_Stock!T$2:T$29,Rdw_Stock!$D$2:$D$29,'Data calculations'!$A14,Rdw_Stock!$G$2:$G$29,'Data calculations'!$B14)</f>
        <v>8085.1738767626803</v>
      </c>
      <c r="L14" s="39">
        <f>AVERAGEIFS(Rdw_Stock!U$2:U$29,Rdw_Stock!$D$2:$D$29,'Data calculations'!$A14,Rdw_Stock!$G$2:$G$29,'Data calculations'!$B14)</f>
        <v>531.00509997212998</v>
      </c>
      <c r="M14" s="39">
        <f>AVERAGEIFS(Rdw_Stock!V$2:V$29,Rdw_Stock!$D$2:$D$29,'Data calculations'!$A14,Rdw_Stock!$G$2:$G$29,'Data calculations'!$B14)</f>
        <v>51.8056805448864</v>
      </c>
      <c r="N14" s="39">
        <f>AVERAGEIFS(Rdw_Stock!W$2:W$29,Rdw_Stock!$D$2:$D$29,'Data calculations'!$A14,Rdw_Stock!$G$2:$G$29,'Data calculations'!$B14)</f>
        <v>412.08562022410098</v>
      </c>
      <c r="O14" s="39">
        <f>AVERAGEIFS(Rdw_Stock!X$2:X$29,Rdw_Stock!$D$2:$D$29,'Data calculations'!$A14,Rdw_Stock!$G$2:$G$29,'Data calculations'!$B14)</f>
        <v>2157.0210401387399</v>
      </c>
      <c r="P14" s="39">
        <f>AVERAGEIFS(Rdw_Stock!Y$2:Y$29,Rdw_Stock!$D$2:$D$29,'Data calculations'!$A14,Rdw_Stock!$G$2:$G$29,'Data calculations'!$B14)</f>
        <v>598.70621603794302</v>
      </c>
      <c r="Q14" s="39">
        <f>AVERAGEIFS(Rdw_Stock!Z$2:Z$29,Rdw_Stock!$D$2:$D$29,'Data calculations'!$A14,Rdw_Stock!$G$2:$G$29,'Data calculations'!$B14)</f>
        <v>5600.5710921203899</v>
      </c>
      <c r="R14" s="39">
        <f>AVERAGEIFS(Rdw_Stock!AA$2:AA$29,Rdw_Stock!$D$2:$D$29,'Data calculations'!$A14,Rdw_Stock!$G$2:$G$29,'Data calculations'!$B14)</f>
        <v>227.63959739245499</v>
      </c>
      <c r="S14" s="39">
        <f>AVERAGEIFS(Rdw_Stock!AB$2:AB$29,Rdw_Stock!$D$2:$D$29,'Data calculations'!$A14,Rdw_Stock!$G$2:$G$29,'Data calculations'!$B14)</f>
        <v>567.53090466114202</v>
      </c>
      <c r="T14" s="39">
        <f>AVERAGEIFS(Rdw_Stock!AC$2:AC$29,Rdw_Stock!$D$2:$D$29,'Data calculations'!$A14,Rdw_Stock!$G$2:$G$29,'Data calculations'!$B14)</f>
        <v>700.17966555581404</v>
      </c>
      <c r="U14" s="39">
        <f>AVERAGEIFS(Rdw_Stock!AD$2:AD$29,Rdw_Stock!$D$2:$D$29,'Data calculations'!$A14,Rdw_Stock!$G$2:$G$29,'Data calculations'!$B14)</f>
        <v>40.710304317715099</v>
      </c>
      <c r="V14" s="39">
        <f>AVERAGEIFS(Rdw_Stock!AE$2:AE$29,Rdw_Stock!$D$2:$D$29,'Data calculations'!$A14,Rdw_Stock!$G$2:$G$29,'Data calculations'!$B14)</f>
        <v>3755.6580946086501</v>
      </c>
      <c r="W14" s="39">
        <f>AVERAGEIFS(Rdw_Stock!AF$2:AF$29,Rdw_Stock!$D$2:$D$29,'Data calculations'!$A14,Rdw_Stock!$G$2:$G$29,'Data calculations'!$B14)</f>
        <v>46.999316481953798</v>
      </c>
      <c r="X14" s="39">
        <f>AVERAGEIFS(Rdw_Stock!AG$2:AG$29,Rdw_Stock!$D$2:$D$29,'Data calculations'!$A14,Rdw_Stock!$G$2:$G$29,'Data calculations'!$B14)</f>
        <v>131.79385110597499</v>
      </c>
      <c r="Y14" s="39">
        <f>AVERAGEIFS(Rdw_Stock!AH$2:AH$29,Rdw_Stock!$D$2:$D$29,'Data calculations'!$A14,Rdw_Stock!$G$2:$G$29,'Data calculations'!$B14)</f>
        <v>67.688622394445105</v>
      </c>
      <c r="Z14" s="39">
        <f>AVERAGEIFS(Rdw_Stock!AI$2:AI$29,Rdw_Stock!$D$2:$D$29,'Data calculations'!$A14,Rdw_Stock!$G$2:$G$29,'Data calculations'!$B14)</f>
        <v>73.615615852930205</v>
      </c>
      <c r="AA14" s="39">
        <f>AVERAGEIFS(Rdw_Stock!AJ$2:AJ$29,Rdw_Stock!$D$2:$D$29,'Data calculations'!$A14,Rdw_Stock!$G$2:$G$29,'Data calculations'!$B14)</f>
        <v>24.187105315257199</v>
      </c>
      <c r="AB14" s="39">
        <f>AVERAGEIFS(Rdw_Stock!AK$2:AK$29,Rdw_Stock!$D$2:$D$29,'Data calculations'!$A14,Rdw_Stock!$G$2:$G$29,'Data calculations'!$B14)</f>
        <v>63.288108733270299</v>
      </c>
      <c r="AC14" s="39">
        <f>AVERAGEIFS(Rdw_Stock!AL$2:AL$29,Rdw_Stock!$D$2:$D$29,'Data calculations'!$A14,Rdw_Stock!$G$2:$G$29,'Data calculations'!$B14)</f>
        <v>45.592677880469303</v>
      </c>
      <c r="AD14" s="39">
        <f>AVERAGEIFS(Rdw_Stock!AM$2:AM$29,Rdw_Stock!$D$2:$D$29,'Data calculations'!$A14,Rdw_Stock!$G$2:$G$29,'Data calculations'!$B14)</f>
        <v>3357.5157752383102</v>
      </c>
      <c r="AE14" s="39">
        <f>AVERAGEIFS(Rdw_Stock!AN$2:AN$29,Rdw_Stock!$D$2:$D$29,'Data calculations'!$A14,Rdw_Stock!$G$2:$G$29,'Data calculations'!$B14)</f>
        <v>364.130577894233</v>
      </c>
      <c r="AF14" s="39">
        <f>AVERAGEIFS(Rdw_Stock!AO$2:AO$29,Rdw_Stock!$D$2:$D$29,'Data calculations'!$A14,Rdw_Stock!$G$2:$G$29,'Data calculations'!$B14)</f>
        <v>1247.67525922551</v>
      </c>
      <c r="AG14" s="39">
        <f>AVERAGEIFS(Rdw_Stock!AP$2:AP$29,Rdw_Stock!$D$2:$D$29,'Data calculations'!$A14,Rdw_Stock!$G$2:$G$29,'Data calculations'!$B14)</f>
        <v>330.83001010664299</v>
      </c>
      <c r="AH14" s="39">
        <f>AVERAGEIFS(Rdw_Stock!AQ$2:AQ$29,Rdw_Stock!$D$2:$D$29,'Data calculations'!$A14,Rdw_Stock!$G$2:$G$29,'Data calculations'!$B14)</f>
        <v>604.098545274309</v>
      </c>
      <c r="AI14" s="39">
        <f>AVERAGEIFS(Rdw_Stock!AR$2:AR$29,Rdw_Stock!$D$2:$D$29,'Data calculations'!$A14,Rdw_Stock!$G$2:$G$29,'Data calculations'!$B14)</f>
        <v>235.91107984126899</v>
      </c>
      <c r="AJ14" s="39">
        <f>AVERAGEIFS(Rdw_Stock!AS$2:AS$29,Rdw_Stock!$D$2:$D$29,'Data calculations'!$A14,Rdw_Stock!$G$2:$G$29,'Data calculations'!$B14)</f>
        <v>565.48786980541695</v>
      </c>
      <c r="AK14" s="39">
        <f>AVERAGEIFS(Rdw_Stock!AT$2:AT$29,Rdw_Stock!$D$2:$D$29,'Data calculations'!$A14,Rdw_Stock!$G$2:$G$29,'Data calculations'!$B14)</f>
        <v>64.875141320435105</v>
      </c>
      <c r="AL14" s="39">
        <f>AVERAGEIFS(Rdw_Stock!AU$2:AU$29,Rdw_Stock!$D$2:$D$29,'Data calculations'!$A14,Rdw_Stock!$G$2:$G$29,'Data calculations'!$B14)</f>
        <v>128.41321929206799</v>
      </c>
      <c r="AM14" s="39">
        <f>AVERAGEIFS(Rdw_Stock!AV$2:AV$29,Rdw_Stock!$D$2:$D$29,'Data calculations'!$A14,Rdw_Stock!$G$2:$G$29,'Data calculations'!$B14)</f>
        <v>13230.7891913522</v>
      </c>
    </row>
    <row r="15" spans="1:39" s="3" customFormat="1">
      <c r="A15" s="31" t="str">
        <f>Rdw_Stock!D9</f>
        <v>R_SDetH</v>
      </c>
      <c r="B15" s="31">
        <f>Rdw_Stock!G9</f>
        <v>2050</v>
      </c>
      <c r="C15" s="30">
        <f>AVERAGEIFS(Rdw_Stock!L$2:L$29,Rdw_Stock!$D$2:$D$29,'Data calculations'!$A15,Rdw_Stock!$G$2:$G$29,'Data calculations'!$B15)</f>
        <v>146.01119741963601</v>
      </c>
      <c r="D15" s="30">
        <f>AVERAGEIFS(Rdw_Stock!M$2:M$29,Rdw_Stock!$D$2:$D$29,'Data calculations'!$A15,Rdw_Stock!$G$2:$G$29,'Data calculations'!$B15)</f>
        <v>592.56971136958896</v>
      </c>
      <c r="E15" s="30">
        <f>AVERAGEIFS(Rdw_Stock!N$2:N$29,Rdw_Stock!$D$2:$D$29,'Data calculations'!$A15,Rdw_Stock!$G$2:$G$29,'Data calculations'!$B15)</f>
        <v>157.125125142298</v>
      </c>
      <c r="F15" s="30">
        <f>AVERAGEIFS(Rdw_Stock!O$2:O$29,Rdw_Stock!$D$2:$D$29,'Data calculations'!$A15,Rdw_Stock!$G$2:$G$29,'Data calculations'!$B15)</f>
        <v>2367.6721819443301</v>
      </c>
      <c r="G15" s="30">
        <f>AVERAGEIFS(Rdw_Stock!P$2:P$29,Rdw_Stock!$D$2:$D$29,'Data calculations'!$A15,Rdw_Stock!$G$2:$G$29,'Data calculations'!$B15)</f>
        <v>379.15513059072703</v>
      </c>
      <c r="H15" s="30">
        <f>AVERAGEIFS(Rdw_Stock!Q$2:Q$29,Rdw_Stock!$D$2:$D$29,'Data calculations'!$A15,Rdw_Stock!$G$2:$G$29,'Data calculations'!$B15)</f>
        <v>1271.0676868005601</v>
      </c>
      <c r="I15" s="30">
        <f>AVERAGEIFS(Rdw_Stock!R$2:R$29,Rdw_Stock!$D$2:$D$29,'Data calculations'!$A15,Rdw_Stock!$G$2:$G$29,'Data calculations'!$B15)</f>
        <v>144.68722684570801</v>
      </c>
      <c r="J15" s="30">
        <f>AVERAGEIFS(Rdw_Stock!S$2:S$29,Rdw_Stock!$D$2:$D$29,'Data calculations'!$A15,Rdw_Stock!$G$2:$G$29,'Data calculations'!$B15)</f>
        <v>794.59511237266895</v>
      </c>
      <c r="K15" s="30">
        <f>AVERAGEIFS(Rdw_Stock!T$2:T$29,Rdw_Stock!$D$2:$D$29,'Data calculations'!$A15,Rdw_Stock!$G$2:$G$29,'Data calculations'!$B15)</f>
        <v>7632.4850356294401</v>
      </c>
      <c r="L15" s="30">
        <f>AVERAGEIFS(Rdw_Stock!U$2:U$29,Rdw_Stock!$D$2:$D$29,'Data calculations'!$A15,Rdw_Stock!$G$2:$G$29,'Data calculations'!$B15)</f>
        <v>620.78736235050201</v>
      </c>
      <c r="M15" s="30">
        <f>AVERAGEIFS(Rdw_Stock!V$2:V$29,Rdw_Stock!$D$2:$D$29,'Data calculations'!$A15,Rdw_Stock!$G$2:$G$29,'Data calculations'!$B15)</f>
        <v>43.514481974147202</v>
      </c>
      <c r="N15" s="30">
        <f>AVERAGEIFS(Rdw_Stock!W$2:W$29,Rdw_Stock!$D$2:$D$29,'Data calculations'!$A15,Rdw_Stock!$G$2:$G$29,'Data calculations'!$B15)</f>
        <v>429.85865740067601</v>
      </c>
      <c r="O15" s="30">
        <f>AVERAGEIFS(Rdw_Stock!X$2:X$29,Rdw_Stock!$D$2:$D$29,'Data calculations'!$A15,Rdw_Stock!$G$2:$G$29,'Data calculations'!$B15)</f>
        <v>2729.34330434187</v>
      </c>
      <c r="P15" s="30">
        <f>AVERAGEIFS(Rdw_Stock!Y$2:Y$29,Rdw_Stock!$D$2:$D$29,'Data calculations'!$A15,Rdw_Stock!$G$2:$G$29,'Data calculations'!$B15)</f>
        <v>671.69854210448204</v>
      </c>
      <c r="Q15" s="30">
        <f>AVERAGEIFS(Rdw_Stock!Z$2:Z$29,Rdw_Stock!$D$2:$D$29,'Data calculations'!$A15,Rdw_Stock!$G$2:$G$29,'Data calculations'!$B15)</f>
        <v>6655.0616120761497</v>
      </c>
      <c r="R15" s="30">
        <f>AVERAGEIFS(Rdw_Stock!AA$2:AA$29,Rdw_Stock!$D$2:$D$29,'Data calculations'!$A15,Rdw_Stock!$G$2:$G$29,'Data calculations'!$B15)</f>
        <v>263.78275233693603</v>
      </c>
      <c r="S15" s="30">
        <f>AVERAGEIFS(Rdw_Stock!AB$2:AB$29,Rdw_Stock!$D$2:$D$29,'Data calculations'!$A15,Rdw_Stock!$G$2:$G$29,'Data calculations'!$B15)</f>
        <v>514.52706875635602</v>
      </c>
      <c r="T15" s="30">
        <f>AVERAGEIFS(Rdw_Stock!AC$2:AC$29,Rdw_Stock!$D$2:$D$29,'Data calculations'!$A15,Rdw_Stock!$G$2:$G$29,'Data calculations'!$B15)</f>
        <v>919.50879894339596</v>
      </c>
      <c r="U15" s="30">
        <f>AVERAGEIFS(Rdw_Stock!AD$2:AD$29,Rdw_Stock!$D$2:$D$29,'Data calculations'!$A15,Rdw_Stock!$G$2:$G$29,'Data calculations'!$B15)</f>
        <v>52.509606022715197</v>
      </c>
      <c r="V15" s="30">
        <f>AVERAGEIFS(Rdw_Stock!AE$2:AE$29,Rdw_Stock!$D$2:$D$29,'Data calculations'!$A15,Rdw_Stock!$G$2:$G$29,'Data calculations'!$B15)</f>
        <v>4076.6676177634799</v>
      </c>
      <c r="W15" s="30">
        <f>AVERAGEIFS(Rdw_Stock!AF$2:AF$29,Rdw_Stock!$D$2:$D$29,'Data calculations'!$A15,Rdw_Stock!$G$2:$G$29,'Data calculations'!$B15)</f>
        <v>100.817722449781</v>
      </c>
      <c r="X15" s="30">
        <f>AVERAGEIFS(Rdw_Stock!AG$2:AG$29,Rdw_Stock!$D$2:$D$29,'Data calculations'!$A15,Rdw_Stock!$G$2:$G$29,'Data calculations'!$B15)</f>
        <v>78.597656268131004</v>
      </c>
      <c r="Y15" s="30">
        <f>AVERAGEIFS(Rdw_Stock!AH$2:AH$29,Rdw_Stock!$D$2:$D$29,'Data calculations'!$A15,Rdw_Stock!$G$2:$G$29,'Data calculations'!$B15)</f>
        <v>163.67289004968799</v>
      </c>
      <c r="Z15" s="30">
        <f>AVERAGEIFS(Rdw_Stock!AI$2:AI$29,Rdw_Stock!$D$2:$D$29,'Data calculations'!$A15,Rdw_Stock!$G$2:$G$29,'Data calculations'!$B15)</f>
        <v>49.657286556947703</v>
      </c>
      <c r="AA15" s="30">
        <f>AVERAGEIFS(Rdw_Stock!AJ$2:AJ$29,Rdw_Stock!$D$2:$D$29,'Data calculations'!$A15,Rdw_Stock!$G$2:$G$29,'Data calculations'!$B15)</f>
        <v>29.4720772889861</v>
      </c>
      <c r="AB15" s="30">
        <f>AVERAGEIFS(Rdw_Stock!AK$2:AK$29,Rdw_Stock!$D$2:$D$29,'Data calculations'!$A15,Rdw_Stock!$G$2:$G$29,'Data calculations'!$B15)</f>
        <v>118.49934242259</v>
      </c>
      <c r="AC15" s="30">
        <f>AVERAGEIFS(Rdw_Stock!AL$2:AL$29,Rdw_Stock!$D$2:$D$29,'Data calculations'!$A15,Rdw_Stock!$G$2:$G$29,'Data calculations'!$B15)</f>
        <v>94.348814749126703</v>
      </c>
      <c r="AD15" s="30">
        <f>AVERAGEIFS(Rdw_Stock!AM$2:AM$29,Rdw_Stock!$D$2:$D$29,'Data calculations'!$A15,Rdw_Stock!$G$2:$G$29,'Data calculations'!$B15)</f>
        <v>4171.5272610860502</v>
      </c>
      <c r="AE15" s="30">
        <f>AVERAGEIFS(Rdw_Stock!AN$2:AN$29,Rdw_Stock!$D$2:$D$29,'Data calculations'!$A15,Rdw_Stock!$G$2:$G$29,'Data calculations'!$B15)</f>
        <v>493.88036032811499</v>
      </c>
      <c r="AF15" s="30">
        <f>AVERAGEIFS(Rdw_Stock!AO$2:AO$29,Rdw_Stock!$D$2:$D$29,'Data calculations'!$A15,Rdw_Stock!$G$2:$G$29,'Data calculations'!$B15)</f>
        <v>1422.25869718941</v>
      </c>
      <c r="AG15" s="30">
        <f>AVERAGEIFS(Rdw_Stock!AP$2:AP$29,Rdw_Stock!$D$2:$D$29,'Data calculations'!$A15,Rdw_Stock!$G$2:$G$29,'Data calculations'!$B15)</f>
        <v>733.95240635234597</v>
      </c>
      <c r="AH15" s="30">
        <f>AVERAGEIFS(Rdw_Stock!AQ$2:AQ$29,Rdw_Stock!$D$2:$D$29,'Data calculations'!$A15,Rdw_Stock!$G$2:$G$29,'Data calculations'!$B15)</f>
        <v>725.87923431380398</v>
      </c>
      <c r="AI15" s="30">
        <f>AVERAGEIFS(Rdw_Stock!AR$2:AR$29,Rdw_Stock!$D$2:$D$29,'Data calculations'!$A15,Rdw_Stock!$G$2:$G$29,'Data calculations'!$B15)</f>
        <v>333.60836775551201</v>
      </c>
      <c r="AJ15" s="30">
        <f>AVERAGEIFS(Rdw_Stock!AS$2:AS$29,Rdw_Stock!$D$2:$D$29,'Data calculations'!$A15,Rdw_Stock!$G$2:$G$29,'Data calculations'!$B15)</f>
        <v>798.17440108995697</v>
      </c>
      <c r="AK15" s="30">
        <f>AVERAGEIFS(Rdw_Stock!AT$2:AT$29,Rdw_Stock!$D$2:$D$29,'Data calculations'!$A15,Rdw_Stock!$G$2:$G$29,'Data calculations'!$B15)</f>
        <v>76.951881883299095</v>
      </c>
      <c r="AL15" s="30">
        <f>AVERAGEIFS(Rdw_Stock!AU$2:AU$29,Rdw_Stock!$D$2:$D$29,'Data calculations'!$A15,Rdw_Stock!$G$2:$G$29,'Data calculations'!$B15)</f>
        <v>165.67616153354899</v>
      </c>
      <c r="AM15" s="30">
        <f>AVERAGEIFS(Rdw_Stock!AV$2:AV$29,Rdw_Stock!$D$2:$D$29,'Data calculations'!$A15,Rdw_Stock!$G$2:$G$29,'Data calculations'!$B15)</f>
        <v>18338.8527112952</v>
      </c>
    </row>
    <row r="16" spans="1:39" s="3" customFormat="1">
      <c r="A16" s="32" t="str">
        <f>Rdw_Stock!D10</f>
        <v>R_SDetH</v>
      </c>
      <c r="B16" s="32">
        <f>Rdw_Stock!G10</f>
        <v>2060</v>
      </c>
      <c r="C16" s="33">
        <f>AVERAGEIFS(Rdw_Stock!L$2:L$29,Rdw_Stock!$D$2:$D$29,'Data calculations'!$A16,Rdw_Stock!$G$2:$G$29,'Data calculations'!$B16)</f>
        <v>146.01119741963601</v>
      </c>
      <c r="D16" s="33">
        <f>AVERAGEIFS(Rdw_Stock!M$2:M$29,Rdw_Stock!$D$2:$D$29,'Data calculations'!$A16,Rdw_Stock!$G$2:$G$29,'Data calculations'!$B16)</f>
        <v>592.56971136958896</v>
      </c>
      <c r="E16" s="33">
        <f>AVERAGEIFS(Rdw_Stock!N$2:N$29,Rdw_Stock!$D$2:$D$29,'Data calculations'!$A16,Rdw_Stock!$G$2:$G$29,'Data calculations'!$B16)</f>
        <v>157.125125142298</v>
      </c>
      <c r="F16" s="33">
        <f>AVERAGEIFS(Rdw_Stock!O$2:O$29,Rdw_Stock!$D$2:$D$29,'Data calculations'!$A16,Rdw_Stock!$G$2:$G$29,'Data calculations'!$B16)</f>
        <v>2367.6721819443301</v>
      </c>
      <c r="G16" s="33">
        <f>AVERAGEIFS(Rdw_Stock!P$2:P$29,Rdw_Stock!$D$2:$D$29,'Data calculations'!$A16,Rdw_Stock!$G$2:$G$29,'Data calculations'!$B16)</f>
        <v>379.15513059072703</v>
      </c>
      <c r="H16" s="33">
        <f>AVERAGEIFS(Rdw_Stock!Q$2:Q$29,Rdw_Stock!$D$2:$D$29,'Data calculations'!$A16,Rdw_Stock!$G$2:$G$29,'Data calculations'!$B16)</f>
        <v>1271.0676868005601</v>
      </c>
      <c r="I16" s="33">
        <f>AVERAGEIFS(Rdw_Stock!R$2:R$29,Rdw_Stock!$D$2:$D$29,'Data calculations'!$A16,Rdw_Stock!$G$2:$G$29,'Data calculations'!$B16)</f>
        <v>144.68722684570801</v>
      </c>
      <c r="J16" s="33">
        <f>AVERAGEIFS(Rdw_Stock!S$2:S$29,Rdw_Stock!$D$2:$D$29,'Data calculations'!$A16,Rdw_Stock!$G$2:$G$29,'Data calculations'!$B16)</f>
        <v>794.59511237266895</v>
      </c>
      <c r="K16" s="33">
        <f>AVERAGEIFS(Rdw_Stock!T$2:T$29,Rdw_Stock!$D$2:$D$29,'Data calculations'!$A16,Rdw_Stock!$G$2:$G$29,'Data calculations'!$B16)</f>
        <v>7632.4850356294401</v>
      </c>
      <c r="L16" s="33">
        <f>AVERAGEIFS(Rdw_Stock!U$2:U$29,Rdw_Stock!$D$2:$D$29,'Data calculations'!$A16,Rdw_Stock!$G$2:$G$29,'Data calculations'!$B16)</f>
        <v>620.78736235050201</v>
      </c>
      <c r="M16" s="33">
        <f>AVERAGEIFS(Rdw_Stock!V$2:V$29,Rdw_Stock!$D$2:$D$29,'Data calculations'!$A16,Rdw_Stock!$G$2:$G$29,'Data calculations'!$B16)</f>
        <v>43.514481974147202</v>
      </c>
      <c r="N16" s="33">
        <f>AVERAGEIFS(Rdw_Stock!W$2:W$29,Rdw_Stock!$D$2:$D$29,'Data calculations'!$A16,Rdw_Stock!$G$2:$G$29,'Data calculations'!$B16)</f>
        <v>429.85865740067601</v>
      </c>
      <c r="O16" s="33">
        <f>AVERAGEIFS(Rdw_Stock!X$2:X$29,Rdw_Stock!$D$2:$D$29,'Data calculations'!$A16,Rdw_Stock!$G$2:$G$29,'Data calculations'!$B16)</f>
        <v>2729.34330434187</v>
      </c>
      <c r="P16" s="33">
        <f>AVERAGEIFS(Rdw_Stock!Y$2:Y$29,Rdw_Stock!$D$2:$D$29,'Data calculations'!$A16,Rdw_Stock!$G$2:$G$29,'Data calculations'!$B16)</f>
        <v>671.69854210448204</v>
      </c>
      <c r="Q16" s="33">
        <f>AVERAGEIFS(Rdw_Stock!Z$2:Z$29,Rdw_Stock!$D$2:$D$29,'Data calculations'!$A16,Rdw_Stock!$G$2:$G$29,'Data calculations'!$B16)</f>
        <v>6655.0616120761497</v>
      </c>
      <c r="R16" s="33">
        <f>AVERAGEIFS(Rdw_Stock!AA$2:AA$29,Rdw_Stock!$D$2:$D$29,'Data calculations'!$A16,Rdw_Stock!$G$2:$G$29,'Data calculations'!$B16)</f>
        <v>263.78275233693603</v>
      </c>
      <c r="S16" s="33">
        <f>AVERAGEIFS(Rdw_Stock!AB$2:AB$29,Rdw_Stock!$D$2:$D$29,'Data calculations'!$A16,Rdw_Stock!$G$2:$G$29,'Data calculations'!$B16)</f>
        <v>514.52706875635602</v>
      </c>
      <c r="T16" s="33">
        <f>AVERAGEIFS(Rdw_Stock!AC$2:AC$29,Rdw_Stock!$D$2:$D$29,'Data calculations'!$A16,Rdw_Stock!$G$2:$G$29,'Data calculations'!$B16)</f>
        <v>919.50879894339596</v>
      </c>
      <c r="U16" s="33">
        <f>AVERAGEIFS(Rdw_Stock!AD$2:AD$29,Rdw_Stock!$D$2:$D$29,'Data calculations'!$A16,Rdw_Stock!$G$2:$G$29,'Data calculations'!$B16)</f>
        <v>52.509606022715197</v>
      </c>
      <c r="V16" s="33">
        <f>AVERAGEIFS(Rdw_Stock!AE$2:AE$29,Rdw_Stock!$D$2:$D$29,'Data calculations'!$A16,Rdw_Stock!$G$2:$G$29,'Data calculations'!$B16)</f>
        <v>4076.6676177634799</v>
      </c>
      <c r="W16" s="33">
        <f>AVERAGEIFS(Rdw_Stock!AF$2:AF$29,Rdw_Stock!$D$2:$D$29,'Data calculations'!$A16,Rdw_Stock!$G$2:$G$29,'Data calculations'!$B16)</f>
        <v>100.817722449781</v>
      </c>
      <c r="X16" s="33">
        <f>AVERAGEIFS(Rdw_Stock!AG$2:AG$29,Rdw_Stock!$D$2:$D$29,'Data calculations'!$A16,Rdw_Stock!$G$2:$G$29,'Data calculations'!$B16)</f>
        <v>78.597656268131004</v>
      </c>
      <c r="Y16" s="33">
        <f>AVERAGEIFS(Rdw_Stock!AH$2:AH$29,Rdw_Stock!$D$2:$D$29,'Data calculations'!$A16,Rdw_Stock!$G$2:$G$29,'Data calculations'!$B16)</f>
        <v>163.67289004968799</v>
      </c>
      <c r="Z16" s="33">
        <f>AVERAGEIFS(Rdw_Stock!AI$2:AI$29,Rdw_Stock!$D$2:$D$29,'Data calculations'!$A16,Rdw_Stock!$G$2:$G$29,'Data calculations'!$B16)</f>
        <v>49.657286556947703</v>
      </c>
      <c r="AA16" s="33">
        <f>AVERAGEIFS(Rdw_Stock!AJ$2:AJ$29,Rdw_Stock!$D$2:$D$29,'Data calculations'!$A16,Rdw_Stock!$G$2:$G$29,'Data calculations'!$B16)</f>
        <v>29.4720772889861</v>
      </c>
      <c r="AB16" s="33">
        <f>AVERAGEIFS(Rdw_Stock!AK$2:AK$29,Rdw_Stock!$D$2:$D$29,'Data calculations'!$A16,Rdw_Stock!$G$2:$G$29,'Data calculations'!$B16)</f>
        <v>118.49934242259</v>
      </c>
      <c r="AC16" s="33">
        <f>AVERAGEIFS(Rdw_Stock!AL$2:AL$29,Rdw_Stock!$D$2:$D$29,'Data calculations'!$A16,Rdw_Stock!$G$2:$G$29,'Data calculations'!$B16)</f>
        <v>94.348814749126703</v>
      </c>
      <c r="AD16" s="33">
        <f>AVERAGEIFS(Rdw_Stock!AM$2:AM$29,Rdw_Stock!$D$2:$D$29,'Data calculations'!$A16,Rdw_Stock!$G$2:$G$29,'Data calculations'!$B16)</f>
        <v>4171.5272610860502</v>
      </c>
      <c r="AE16" s="33">
        <f>AVERAGEIFS(Rdw_Stock!AN$2:AN$29,Rdw_Stock!$D$2:$D$29,'Data calculations'!$A16,Rdw_Stock!$G$2:$G$29,'Data calculations'!$B16)</f>
        <v>493.88036032811499</v>
      </c>
      <c r="AF16" s="33">
        <f>AVERAGEIFS(Rdw_Stock!AO$2:AO$29,Rdw_Stock!$D$2:$D$29,'Data calculations'!$A16,Rdw_Stock!$G$2:$G$29,'Data calculations'!$B16)</f>
        <v>1422.25869718941</v>
      </c>
      <c r="AG16" s="33">
        <f>AVERAGEIFS(Rdw_Stock!AP$2:AP$29,Rdw_Stock!$D$2:$D$29,'Data calculations'!$A16,Rdw_Stock!$G$2:$G$29,'Data calculations'!$B16)</f>
        <v>733.95240635234597</v>
      </c>
      <c r="AH16" s="33">
        <f>AVERAGEIFS(Rdw_Stock!AQ$2:AQ$29,Rdw_Stock!$D$2:$D$29,'Data calculations'!$A16,Rdw_Stock!$G$2:$G$29,'Data calculations'!$B16)</f>
        <v>725.87923431380398</v>
      </c>
      <c r="AI16" s="33">
        <f>AVERAGEIFS(Rdw_Stock!AR$2:AR$29,Rdw_Stock!$D$2:$D$29,'Data calculations'!$A16,Rdw_Stock!$G$2:$G$29,'Data calculations'!$B16)</f>
        <v>333.60836775551201</v>
      </c>
      <c r="AJ16" s="33">
        <f>AVERAGEIFS(Rdw_Stock!AS$2:AS$29,Rdw_Stock!$D$2:$D$29,'Data calculations'!$A16,Rdw_Stock!$G$2:$G$29,'Data calculations'!$B16)</f>
        <v>798.17440108995697</v>
      </c>
      <c r="AK16" s="33">
        <f>AVERAGEIFS(Rdw_Stock!AT$2:AT$29,Rdw_Stock!$D$2:$D$29,'Data calculations'!$A16,Rdw_Stock!$G$2:$G$29,'Data calculations'!$B16)</f>
        <v>76.951881883299095</v>
      </c>
      <c r="AL16" s="33">
        <f>AVERAGEIFS(Rdw_Stock!AU$2:AU$29,Rdw_Stock!$D$2:$D$29,'Data calculations'!$A16,Rdw_Stock!$G$2:$G$29,'Data calculations'!$B16)</f>
        <v>165.67616153354899</v>
      </c>
      <c r="AM16" s="33">
        <f>AVERAGEIFS(Rdw_Stock!AV$2:AV$29,Rdw_Stock!$D$2:$D$29,'Data calculations'!$A16,Rdw_Stock!$G$2:$G$29,'Data calculations'!$B16)</f>
        <v>18338.8527112952</v>
      </c>
    </row>
    <row r="17" spans="1:39" s="3" customFormat="1">
      <c r="A17" s="40" t="s">
        <v>120</v>
      </c>
      <c r="B17" s="29">
        <f>B8</f>
        <v>2010</v>
      </c>
      <c r="C17" s="30">
        <f t="shared" ref="C17:AM17" si="0">SUM(C8,C11,C14)</f>
        <v>330.30288148218091</v>
      </c>
      <c r="D17" s="30">
        <f t="shared" si="0"/>
        <v>2953.7956938565158</v>
      </c>
      <c r="E17" s="30">
        <f t="shared" si="0"/>
        <v>574.13100579214563</v>
      </c>
      <c r="F17" s="30">
        <f t="shared" si="0"/>
        <v>3441.5967217222787</v>
      </c>
      <c r="G17" s="30">
        <f t="shared" si="0"/>
        <v>1729.5628556711479</v>
      </c>
      <c r="H17" s="30">
        <f t="shared" si="0"/>
        <v>3433.9275240207658</v>
      </c>
      <c r="I17" s="30">
        <f t="shared" si="0"/>
        <v>297.50125918967507</v>
      </c>
      <c r="J17" s="30">
        <f t="shared" si="0"/>
        <v>3843.870191661787</v>
      </c>
      <c r="K17" s="30">
        <f t="shared" si="0"/>
        <v>34326.29738927797</v>
      </c>
      <c r="L17" s="30">
        <f t="shared" si="0"/>
        <v>2595.0626414476237</v>
      </c>
      <c r="M17" s="30">
        <f t="shared" si="0"/>
        <v>651.61999999999944</v>
      </c>
      <c r="N17" s="30">
        <f t="shared" si="0"/>
        <v>2819.9735177306661</v>
      </c>
      <c r="O17" s="30">
        <f t="shared" si="0"/>
        <v>10563.114467113293</v>
      </c>
      <c r="P17" s="30">
        <f t="shared" si="0"/>
        <v>2499.0000000000027</v>
      </c>
      <c r="Q17" s="30">
        <f t="shared" si="0"/>
        <v>21094.784916804419</v>
      </c>
      <c r="R17" s="30">
        <f t="shared" si="0"/>
        <v>1368.7481753381521</v>
      </c>
      <c r="S17" s="30">
        <f t="shared" si="0"/>
        <v>3418.9952780956619</v>
      </c>
      <c r="T17" s="30">
        <f t="shared" si="0"/>
        <v>1313.791752732822</v>
      </c>
      <c r="U17" s="30">
        <f t="shared" si="0"/>
        <v>151.45494265628162</v>
      </c>
      <c r="V17" s="30">
        <f t="shared" si="0"/>
        <v>22915.349996019759</v>
      </c>
      <c r="W17" s="30">
        <f t="shared" si="0"/>
        <v>337.96183250346076</v>
      </c>
      <c r="X17" s="30">
        <f t="shared" si="0"/>
        <v>1117.9633597909049</v>
      </c>
      <c r="Y17" s="30">
        <f t="shared" si="0"/>
        <v>187.999999</v>
      </c>
      <c r="Z17" s="30">
        <f t="shared" si="0"/>
        <v>834.10465436928314</v>
      </c>
      <c r="AA17" s="30">
        <f t="shared" si="0"/>
        <v>165.51656527712709</v>
      </c>
      <c r="AB17" s="30">
        <f t="shared" si="0"/>
        <v>340.63531486923728</v>
      </c>
      <c r="AC17" s="30">
        <f t="shared" si="0"/>
        <v>65.496262971786479</v>
      </c>
      <c r="AD17" s="30">
        <f t="shared" si="0"/>
        <v>5722.0054201248495</v>
      </c>
      <c r="AE17" s="30">
        <f t="shared" si="0"/>
        <v>1979.405892088344</v>
      </c>
      <c r="AF17" s="30">
        <f t="shared" si="0"/>
        <v>11306.6820281665</v>
      </c>
      <c r="AG17" s="30">
        <f t="shared" si="0"/>
        <v>1255.331135128723</v>
      </c>
      <c r="AH17" s="30">
        <f t="shared" si="0"/>
        <v>4758.4857152633585</v>
      </c>
      <c r="AI17" s="30">
        <f t="shared" si="0"/>
        <v>1696.3851140609449</v>
      </c>
      <c r="AJ17" s="30">
        <f t="shared" si="0"/>
        <v>4170.9999989999969</v>
      </c>
      <c r="AK17" s="30">
        <f t="shared" si="0"/>
        <v>721.35881171315611</v>
      </c>
      <c r="AL17" s="30">
        <f t="shared" si="0"/>
        <v>1140.2769775572792</v>
      </c>
      <c r="AM17" s="30">
        <f t="shared" si="0"/>
        <v>20969.99381654317</v>
      </c>
    </row>
    <row r="18" spans="1:39" s="3" customFormat="1">
      <c r="A18" s="40" t="s">
        <v>120</v>
      </c>
      <c r="B18" s="29">
        <f>B9</f>
        <v>2050</v>
      </c>
      <c r="C18" s="30">
        <f t="shared" ref="C18:AM18" si="1">SUM(C9,C12,C15)</f>
        <v>999.18</v>
      </c>
      <c r="D18" s="30">
        <f t="shared" si="1"/>
        <v>3720.6165676865185</v>
      </c>
      <c r="E18" s="30">
        <f t="shared" si="1"/>
        <v>1129.8525</v>
      </c>
      <c r="F18" s="30">
        <f t="shared" si="1"/>
        <v>5138.8296944623198</v>
      </c>
      <c r="G18" s="30">
        <f t="shared" si="1"/>
        <v>1955.5875000000001</v>
      </c>
      <c r="H18" s="30">
        <f t="shared" si="1"/>
        <v>4623.2294859859003</v>
      </c>
      <c r="I18" s="30">
        <f t="shared" si="1"/>
        <v>398.17695079476198</v>
      </c>
      <c r="J18" s="30">
        <f t="shared" si="1"/>
        <v>5017.112173828019</v>
      </c>
      <c r="K18" s="30">
        <f t="shared" si="1"/>
        <v>32404.368186220534</v>
      </c>
      <c r="L18" s="30">
        <f t="shared" si="1"/>
        <v>3033.835442264392</v>
      </c>
      <c r="M18" s="30">
        <f t="shared" si="1"/>
        <v>547.33200000000056</v>
      </c>
      <c r="N18" s="30">
        <f t="shared" si="1"/>
        <v>2941.5974999999989</v>
      </c>
      <c r="O18" s="30">
        <f t="shared" si="1"/>
        <v>13365.82500000001</v>
      </c>
      <c r="P18" s="30">
        <f t="shared" si="1"/>
        <v>2803.669999999996</v>
      </c>
      <c r="Q18" s="30">
        <f t="shared" si="1"/>
        <v>25066.567499222096</v>
      </c>
      <c r="R18" s="30">
        <f t="shared" si="1"/>
        <v>1586.0692299696711</v>
      </c>
      <c r="S18" s="30">
        <f t="shared" si="1"/>
        <v>3099.682509062186</v>
      </c>
      <c r="T18" s="30">
        <f t="shared" si="1"/>
        <v>1725.3329910090029</v>
      </c>
      <c r="U18" s="30">
        <f t="shared" si="1"/>
        <v>195.35199999999998</v>
      </c>
      <c r="V18" s="30">
        <f t="shared" si="1"/>
        <v>24874.006878473501</v>
      </c>
      <c r="W18" s="30">
        <f t="shared" si="1"/>
        <v>724.95825000000013</v>
      </c>
      <c r="X18" s="30">
        <f t="shared" si="1"/>
        <v>666.71775000000002</v>
      </c>
      <c r="Y18" s="30">
        <f t="shared" si="1"/>
        <v>454.58900000000006</v>
      </c>
      <c r="Z18" s="30">
        <f t="shared" si="1"/>
        <v>562.64385430459777</v>
      </c>
      <c r="AA18" s="30">
        <f t="shared" si="1"/>
        <v>201.68254699655591</v>
      </c>
      <c r="AB18" s="30">
        <f t="shared" si="1"/>
        <v>637.79849999999897</v>
      </c>
      <c r="AC18" s="30">
        <f t="shared" si="1"/>
        <v>135.53699999999998</v>
      </c>
      <c r="AD18" s="30">
        <f t="shared" si="1"/>
        <v>7109.2745934868308</v>
      </c>
      <c r="AE18" s="30">
        <f t="shared" si="1"/>
        <v>2684.7228839543909</v>
      </c>
      <c r="AF18" s="30">
        <f t="shared" si="1"/>
        <v>12888.791960896311</v>
      </c>
      <c r="AG18" s="30">
        <f t="shared" si="1"/>
        <v>2784.974999999999</v>
      </c>
      <c r="AH18" s="30">
        <f t="shared" si="1"/>
        <v>5717.7525000000032</v>
      </c>
      <c r="AI18" s="30">
        <f t="shared" si="1"/>
        <v>2398.9050000000029</v>
      </c>
      <c r="AJ18" s="30">
        <f t="shared" si="1"/>
        <v>5887.279999999997</v>
      </c>
      <c r="AK18" s="30">
        <f t="shared" si="1"/>
        <v>855.64234535151104</v>
      </c>
      <c r="AL18" s="30">
        <f t="shared" si="1"/>
        <v>1471.1624999999999</v>
      </c>
      <c r="AM18" s="30">
        <f t="shared" si="1"/>
        <v>29065.962913966818</v>
      </c>
    </row>
    <row r="19" spans="1:39" s="3" customFormat="1">
      <c r="A19" s="41" t="s">
        <v>120</v>
      </c>
      <c r="B19" s="32">
        <f>B10</f>
        <v>2060</v>
      </c>
      <c r="C19" s="33">
        <f t="shared" ref="C19:AM19" si="2">SUM(C10,C13,C16)</f>
        <v>999.18</v>
      </c>
      <c r="D19" s="33">
        <f t="shared" si="2"/>
        <v>3720.6165676865185</v>
      </c>
      <c r="E19" s="33">
        <f t="shared" si="2"/>
        <v>1129.8525</v>
      </c>
      <c r="F19" s="33">
        <f t="shared" si="2"/>
        <v>5138.8296944623198</v>
      </c>
      <c r="G19" s="33">
        <f t="shared" si="2"/>
        <v>1955.5875000000001</v>
      </c>
      <c r="H19" s="33">
        <f t="shared" si="2"/>
        <v>4623.2294859859003</v>
      </c>
      <c r="I19" s="33">
        <f t="shared" si="2"/>
        <v>398.17695079476198</v>
      </c>
      <c r="J19" s="33">
        <f t="shared" si="2"/>
        <v>5017.112173828019</v>
      </c>
      <c r="K19" s="33">
        <f t="shared" si="2"/>
        <v>32404.368186220534</v>
      </c>
      <c r="L19" s="33">
        <f t="shared" si="2"/>
        <v>3033.835442264392</v>
      </c>
      <c r="M19" s="33">
        <f t="shared" si="2"/>
        <v>547.33200000000056</v>
      </c>
      <c r="N19" s="33">
        <f t="shared" si="2"/>
        <v>2941.5974999999989</v>
      </c>
      <c r="O19" s="33">
        <f t="shared" si="2"/>
        <v>13365.82500000001</v>
      </c>
      <c r="P19" s="33">
        <f t="shared" si="2"/>
        <v>2803.669999999996</v>
      </c>
      <c r="Q19" s="33">
        <f t="shared" si="2"/>
        <v>25066.567499222096</v>
      </c>
      <c r="R19" s="33">
        <f t="shared" si="2"/>
        <v>1586.0692299696711</v>
      </c>
      <c r="S19" s="33">
        <f t="shared" si="2"/>
        <v>3099.682509062186</v>
      </c>
      <c r="T19" s="33">
        <f t="shared" si="2"/>
        <v>1725.3329910090029</v>
      </c>
      <c r="U19" s="33">
        <f t="shared" si="2"/>
        <v>195.35199999999998</v>
      </c>
      <c r="V19" s="33">
        <f t="shared" si="2"/>
        <v>24874.006878473501</v>
      </c>
      <c r="W19" s="33">
        <f t="shared" si="2"/>
        <v>724.95825000000013</v>
      </c>
      <c r="X19" s="33">
        <f t="shared" si="2"/>
        <v>666.71775000000002</v>
      </c>
      <c r="Y19" s="33">
        <f t="shared" si="2"/>
        <v>454.58900000000006</v>
      </c>
      <c r="Z19" s="33">
        <f t="shared" si="2"/>
        <v>562.64385430459777</v>
      </c>
      <c r="AA19" s="33">
        <f t="shared" si="2"/>
        <v>201.68254699655591</v>
      </c>
      <c r="AB19" s="33">
        <f t="shared" si="2"/>
        <v>637.79849999999897</v>
      </c>
      <c r="AC19" s="33">
        <f t="shared" si="2"/>
        <v>135.53699999999998</v>
      </c>
      <c r="AD19" s="33">
        <f t="shared" si="2"/>
        <v>7109.2745934868308</v>
      </c>
      <c r="AE19" s="33">
        <f t="shared" si="2"/>
        <v>2684.7228839543909</v>
      </c>
      <c r="AF19" s="33">
        <f t="shared" si="2"/>
        <v>12888.791960896311</v>
      </c>
      <c r="AG19" s="33">
        <f t="shared" si="2"/>
        <v>2784.974999999999</v>
      </c>
      <c r="AH19" s="33">
        <f t="shared" si="2"/>
        <v>5717.7525000000032</v>
      </c>
      <c r="AI19" s="33">
        <f t="shared" si="2"/>
        <v>2398.9050000000029</v>
      </c>
      <c r="AJ19" s="33">
        <f t="shared" si="2"/>
        <v>5887.279999999997</v>
      </c>
      <c r="AK19" s="33">
        <f t="shared" si="2"/>
        <v>855.64234535151104</v>
      </c>
      <c r="AL19" s="33">
        <f t="shared" si="2"/>
        <v>1471.1624999999999</v>
      </c>
      <c r="AM19" s="33">
        <f t="shared" si="2"/>
        <v>29065.962913966818</v>
      </c>
    </row>
    <row r="20" spans="1:39" s="3" customFormat="1"/>
    <row r="21" spans="1:39" s="3" customFormat="1" ht="15.75" thickBot="1">
      <c r="A21" s="42" t="s">
        <v>75</v>
      </c>
      <c r="B21" s="42" t="s">
        <v>35</v>
      </c>
      <c r="C21" s="42" t="s">
        <v>86</v>
      </c>
      <c r="D21" s="42" t="s">
        <v>0</v>
      </c>
      <c r="E21" s="42" t="s">
        <v>87</v>
      </c>
      <c r="F21" s="42" t="s">
        <v>1</v>
      </c>
      <c r="G21" s="42" t="s">
        <v>76</v>
      </c>
      <c r="H21" s="42" t="s">
        <v>20</v>
      </c>
      <c r="I21" s="42" t="s">
        <v>77</v>
      </c>
      <c r="J21" s="42" t="s">
        <v>2</v>
      </c>
      <c r="K21" s="42" t="s">
        <v>3</v>
      </c>
      <c r="L21" s="42" t="s">
        <v>4</v>
      </c>
      <c r="M21" s="42" t="s">
        <v>5</v>
      </c>
      <c r="N21" s="42" t="s">
        <v>78</v>
      </c>
      <c r="O21" s="42" t="s">
        <v>6</v>
      </c>
      <c r="P21" s="42" t="s">
        <v>7</v>
      </c>
      <c r="Q21" s="42" t="s">
        <v>8</v>
      </c>
      <c r="R21" s="42" t="s">
        <v>79</v>
      </c>
      <c r="S21" s="42" t="s">
        <v>9</v>
      </c>
      <c r="T21" s="42" t="s">
        <v>10</v>
      </c>
      <c r="U21" s="42" t="s">
        <v>80</v>
      </c>
      <c r="V21" s="42" t="s">
        <v>11</v>
      </c>
      <c r="W21" s="42" t="s">
        <v>91</v>
      </c>
      <c r="X21" s="42" t="s">
        <v>12</v>
      </c>
      <c r="Y21" s="42" t="s">
        <v>81</v>
      </c>
      <c r="Z21" s="42" t="s">
        <v>82</v>
      </c>
      <c r="AA21" s="42" t="s">
        <v>88</v>
      </c>
      <c r="AB21" s="42" t="s">
        <v>89</v>
      </c>
      <c r="AC21" s="42" t="s">
        <v>83</v>
      </c>
      <c r="AD21" s="42" t="s">
        <v>13</v>
      </c>
      <c r="AE21" s="42" t="s">
        <v>19</v>
      </c>
      <c r="AF21" s="42" t="s">
        <v>14</v>
      </c>
      <c r="AG21" s="42" t="s">
        <v>15</v>
      </c>
      <c r="AH21" s="42" t="s">
        <v>84</v>
      </c>
      <c r="AI21" s="42" t="s">
        <v>90</v>
      </c>
      <c r="AJ21" s="42" t="s">
        <v>16</v>
      </c>
      <c r="AK21" s="42" t="s">
        <v>85</v>
      </c>
      <c r="AL21" s="42" t="s">
        <v>17</v>
      </c>
      <c r="AM21" s="42" t="s">
        <v>18</v>
      </c>
    </row>
    <row r="22" spans="1:39" s="3" customFormat="1">
      <c r="A22" s="27" t="s">
        <v>126</v>
      </c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s="3" customFormat="1">
      <c r="A23" s="29" t="str">
        <f>'STOCK 2014'!R4</f>
        <v>AIR</v>
      </c>
      <c r="B23" s="29">
        <v>2010</v>
      </c>
      <c r="C23" s="30"/>
      <c r="D23" s="30">
        <f>'STOCK 2010'!D18</f>
        <v>21063</v>
      </c>
      <c r="E23" s="30"/>
      <c r="F23" s="30">
        <f>'STOCK 2010'!D9</f>
        <v>2879</v>
      </c>
      <c r="G23" s="30"/>
      <c r="H23" s="30">
        <f>'STOCK 2010'!D17</f>
        <v>59579</v>
      </c>
      <c r="I23" s="30"/>
      <c r="J23" s="30">
        <f>'STOCK 2010'!D10</f>
        <v>9724</v>
      </c>
      <c r="K23" s="30">
        <f>'STOCK 2010'!D21</f>
        <v>130781</v>
      </c>
      <c r="L23" s="30">
        <f>'STOCK 2010'!D16</f>
        <v>4226</v>
      </c>
      <c r="M23" s="30">
        <f>'STOCK 2010'!D13</f>
        <v>1520</v>
      </c>
      <c r="N23" s="30"/>
      <c r="O23" s="30">
        <f>'STOCK 2010'!D19</f>
        <v>0</v>
      </c>
      <c r="P23" s="30">
        <f>'STOCK 2010'!D20</f>
        <v>6326</v>
      </c>
      <c r="Q23" s="30">
        <f>'STOCK 2010'!D24</f>
        <v>366053</v>
      </c>
      <c r="R23" s="30"/>
      <c r="S23" s="30">
        <f>'STOCK 2010'!D6</f>
        <v>164</v>
      </c>
      <c r="T23" s="30">
        <f>'STOCK 2010'!D8</f>
        <v>927</v>
      </c>
      <c r="U23" s="30"/>
      <c r="V23" s="30">
        <f>'STOCK 2010'!D23</f>
        <v>1240</v>
      </c>
      <c r="W23" s="30"/>
      <c r="X23" s="30">
        <f>'STOCK 2010'!D5</f>
        <v>302</v>
      </c>
      <c r="Y23" s="30"/>
      <c r="Z23" s="30"/>
      <c r="AA23" s="30"/>
      <c r="AB23" s="30"/>
      <c r="AC23" s="30"/>
      <c r="AD23" s="30">
        <f>'STOCK 2010'!D12</f>
        <v>9070.2649889999993</v>
      </c>
      <c r="AE23" s="30">
        <f>'STOCK 2010'!D22</f>
        <v>20941</v>
      </c>
      <c r="AF23" s="30">
        <f>'STOCK 2010'!D11</f>
        <v>1200</v>
      </c>
      <c r="AG23" s="30">
        <f>'STOCK 2010'!D14</f>
        <v>0</v>
      </c>
      <c r="AH23" s="30"/>
      <c r="AI23" s="30"/>
      <c r="AJ23" s="30">
        <f>'STOCK 2010'!D25</f>
        <v>96565</v>
      </c>
      <c r="AK23" s="30"/>
      <c r="AL23" s="30">
        <f>'STOCK 2010'!D7</f>
        <v>650</v>
      </c>
      <c r="AM23" s="30">
        <f>'STOCK 2010'!D15</f>
        <v>25245</v>
      </c>
    </row>
    <row r="24" spans="1:39" s="3" customFormat="1">
      <c r="A24" s="29" t="str">
        <f>'STOCK 2014'!S4</f>
        <v xml:space="preserve">AIR REVERSIBLE </v>
      </c>
      <c r="B24" s="29">
        <v>2010</v>
      </c>
      <c r="C24" s="30"/>
      <c r="D24" s="30">
        <f>'STOCK 2010'!F18</f>
        <v>0</v>
      </c>
      <c r="E24" s="30"/>
      <c r="F24" s="30">
        <f>'STOCK 2010'!F9</f>
        <v>0</v>
      </c>
      <c r="G24" s="30"/>
      <c r="H24" s="30">
        <f>'STOCK 2010'!F17</f>
        <v>0</v>
      </c>
      <c r="I24" s="30"/>
      <c r="J24" s="30">
        <f>'STOCK 2010'!F10</f>
        <v>0</v>
      </c>
      <c r="K24" s="30">
        <f>'STOCK 2010'!F21</f>
        <v>1371.6</v>
      </c>
      <c r="L24" s="30">
        <f>'STOCK 2010'!F16</f>
        <v>42163</v>
      </c>
      <c r="M24" s="30">
        <f>'STOCK 2010'!F13</f>
        <v>34320</v>
      </c>
      <c r="N24" s="30"/>
      <c r="O24" s="30">
        <f>'STOCK 2010'!F19</f>
        <v>67229.95</v>
      </c>
      <c r="P24" s="30">
        <f>'STOCK 2010'!F20</f>
        <v>297948</v>
      </c>
      <c r="Q24" s="30">
        <f>'STOCK 2010'!F24</f>
        <v>217550.715</v>
      </c>
      <c r="R24" s="30"/>
      <c r="S24" s="30">
        <f>'STOCK 2010'!F6</f>
        <v>268.02</v>
      </c>
      <c r="T24" s="30">
        <f>'STOCK 2010'!F8</f>
        <v>0</v>
      </c>
      <c r="U24" s="30"/>
      <c r="V24" s="30">
        <f>'STOCK 2010'!F23</f>
        <v>715200.73</v>
      </c>
      <c r="W24" s="30"/>
      <c r="X24" s="30">
        <f>'STOCK 2010'!F5</f>
        <v>0</v>
      </c>
      <c r="Y24" s="30"/>
      <c r="Z24" s="30"/>
      <c r="AA24" s="30"/>
      <c r="AB24" s="30"/>
      <c r="AC24" s="30"/>
      <c r="AD24" s="30">
        <f>'STOCK 2010'!F12</f>
        <v>130.5</v>
      </c>
      <c r="AE24" s="30">
        <f>'STOCK 2010'!F22</f>
        <v>504182</v>
      </c>
      <c r="AF24" s="30">
        <f>'STOCK 2010'!F11</f>
        <v>0</v>
      </c>
      <c r="AG24" s="30">
        <f>'STOCK 2010'!F14</f>
        <v>49669.254999999997</v>
      </c>
      <c r="AH24" s="30"/>
      <c r="AI24" s="30"/>
      <c r="AJ24" s="30">
        <f>'STOCK 2010'!F25</f>
        <v>402543</v>
      </c>
      <c r="AK24" s="30"/>
      <c r="AL24" s="30">
        <f>'STOCK 2010'!F7</f>
        <v>58.5</v>
      </c>
      <c r="AM24" s="30">
        <f>'STOCK 2010'!F15</f>
        <v>0</v>
      </c>
    </row>
    <row r="25" spans="1:39" s="3" customFormat="1">
      <c r="A25" s="31" t="str">
        <f>'STOCK 2014'!T4</f>
        <v>AIR Sanitary Hot Water</v>
      </c>
      <c r="B25" s="29">
        <v>2010</v>
      </c>
      <c r="C25" s="30"/>
      <c r="D25" s="30">
        <f>'STOCK 2010'!H18</f>
        <v>80685</v>
      </c>
      <c r="E25" s="30"/>
      <c r="F25" s="30">
        <f>'STOCK 2010'!H9</f>
        <v>1611</v>
      </c>
      <c r="G25" s="30"/>
      <c r="H25" s="30">
        <f>'STOCK 2010'!H17</f>
        <v>1487</v>
      </c>
      <c r="I25" s="30"/>
      <c r="J25" s="30">
        <f>'STOCK 2010'!H10</f>
        <v>10</v>
      </c>
      <c r="K25" s="30">
        <f>'STOCK 2010'!H21</f>
        <v>102515</v>
      </c>
      <c r="L25" s="30">
        <f>'STOCK 2010'!H16</f>
        <v>6580</v>
      </c>
      <c r="M25" s="30">
        <f>'STOCK 2010'!H13</f>
        <v>0</v>
      </c>
      <c r="N25" s="30"/>
      <c r="O25" s="30">
        <f>'STOCK 2010'!H19</f>
        <v>0</v>
      </c>
      <c r="P25" s="30">
        <f>'STOCK 2010'!H20</f>
        <v>0</v>
      </c>
      <c r="Q25" s="30">
        <f>'STOCK 2010'!H24</f>
        <v>29000</v>
      </c>
      <c r="R25" s="30"/>
      <c r="S25" s="30">
        <f>'STOCK 2010'!H6</f>
        <v>38</v>
      </c>
      <c r="T25" s="30">
        <f>'STOCK 2010'!H8</f>
        <v>3</v>
      </c>
      <c r="U25" s="30"/>
      <c r="V25" s="30">
        <f>'STOCK 2010'!H23</f>
        <v>0</v>
      </c>
      <c r="W25" s="30"/>
      <c r="X25" s="30">
        <f>'STOCK 2010'!H5</f>
        <v>0</v>
      </c>
      <c r="Y25" s="30"/>
      <c r="Z25" s="30"/>
      <c r="AA25" s="30"/>
      <c r="AB25" s="30"/>
      <c r="AC25" s="30"/>
      <c r="AD25" s="30">
        <f>'STOCK 2010'!H12</f>
        <v>5901</v>
      </c>
      <c r="AE25" s="30">
        <f>'STOCK 2010'!H22</f>
        <v>0</v>
      </c>
      <c r="AF25" s="30">
        <f>'STOCK 2010'!H11</f>
        <v>2060</v>
      </c>
      <c r="AG25" s="30">
        <f>'STOCK 2010'!H14</f>
        <v>427</v>
      </c>
      <c r="AH25" s="30"/>
      <c r="AI25" s="30"/>
      <c r="AJ25" s="30">
        <f>'STOCK 2010'!H25</f>
        <v>0</v>
      </c>
      <c r="AK25" s="30"/>
      <c r="AL25" s="30">
        <f>'STOCK 2010'!H7</f>
        <v>0</v>
      </c>
      <c r="AM25" s="30">
        <f>'STOCK 2010'!H15</f>
        <v>0</v>
      </c>
    </row>
    <row r="26" spans="1:39" s="3" customFormat="1">
      <c r="A26" s="32" t="str">
        <f>'STOCK 2014'!U4</f>
        <v>GROUND</v>
      </c>
      <c r="B26" s="32">
        <v>2010</v>
      </c>
      <c r="C26" s="33"/>
      <c r="D26" s="33">
        <f>'STOCK 2010'!E18</f>
        <v>69213</v>
      </c>
      <c r="E26" s="33"/>
      <c r="F26" s="33">
        <f>'STOCK 2010'!E9</f>
        <v>1954</v>
      </c>
      <c r="G26" s="33"/>
      <c r="H26" s="33">
        <f>'STOCK 2010'!E17</f>
        <v>45733</v>
      </c>
      <c r="I26" s="33"/>
      <c r="J26" s="33">
        <f>'STOCK 2010'!E10</f>
        <v>8747</v>
      </c>
      <c r="K26" s="33">
        <f>'STOCK 2010'!E21</f>
        <v>216821</v>
      </c>
      <c r="L26" s="33">
        <f>'STOCK 2010'!E16</f>
        <v>13528</v>
      </c>
      <c r="M26" s="33">
        <f>'STOCK 2010'!E13</f>
        <v>3735</v>
      </c>
      <c r="N26" s="33"/>
      <c r="O26" s="33">
        <f>'STOCK 2010'!E19</f>
        <v>0</v>
      </c>
      <c r="P26" s="33">
        <f>'STOCK 2010'!E20</f>
        <v>34934</v>
      </c>
      <c r="Q26" s="33">
        <f>'STOCK 2010'!E24</f>
        <v>84737</v>
      </c>
      <c r="R26" s="33"/>
      <c r="S26" s="33">
        <f>'STOCK 2010'!E6</f>
        <v>520</v>
      </c>
      <c r="T26" s="33">
        <f>'STOCK 2010'!E8</f>
        <v>1279</v>
      </c>
      <c r="U26" s="33"/>
      <c r="V26" s="33">
        <f>'STOCK 2010'!E23</f>
        <v>357</v>
      </c>
      <c r="W26" s="33"/>
      <c r="X26" s="33">
        <f>'STOCK 2010'!E5</f>
        <v>769</v>
      </c>
      <c r="Y26" s="33"/>
      <c r="Z26" s="33"/>
      <c r="AA26" s="33"/>
      <c r="AB26" s="33"/>
      <c r="AC26" s="33"/>
      <c r="AD26" s="33">
        <f>'STOCK 2010'!E12</f>
        <v>18652.7350114</v>
      </c>
      <c r="AE26" s="33">
        <f>'STOCK 2010'!E22</f>
        <v>25248</v>
      </c>
      <c r="AF26" s="33">
        <f>'STOCK 2010'!E11</f>
        <v>4120</v>
      </c>
      <c r="AG26" s="33">
        <f>'STOCK 2010'!E14</f>
        <v>0</v>
      </c>
      <c r="AH26" s="33"/>
      <c r="AI26" s="33"/>
      <c r="AJ26" s="33">
        <f>'STOCK 2010'!E25</f>
        <v>372685</v>
      </c>
      <c r="AK26" s="33"/>
      <c r="AL26" s="33">
        <f>'STOCK 2010'!E7</f>
        <v>500</v>
      </c>
      <c r="AM26" s="33">
        <f>'STOCK 2010'!E15</f>
        <v>16160</v>
      </c>
    </row>
    <row r="27" spans="1:39" s="3" customFormat="1">
      <c r="A27" s="31" t="str">
        <f>'STOCK 2014'!L4</f>
        <v>AIR</v>
      </c>
      <c r="B27" s="31">
        <v>2014</v>
      </c>
      <c r="C27" s="30"/>
      <c r="D27" s="30">
        <f>'STOCK 2014'!L18</f>
        <v>49974</v>
      </c>
      <c r="E27" s="30"/>
      <c r="F27" s="30">
        <f>'STOCK 2014'!L9</f>
        <v>19544</v>
      </c>
      <c r="G27" s="30"/>
      <c r="H27" s="30">
        <f>'STOCK 2014'!L17</f>
        <v>105523</v>
      </c>
      <c r="I27" s="30"/>
      <c r="J27" s="30">
        <f>'STOCK 2014'!L10</f>
        <v>28948</v>
      </c>
      <c r="K27" s="30">
        <f>'STOCK 2014'!L21</f>
        <v>277894</v>
      </c>
      <c r="L27" s="30">
        <f>'STOCK 2014'!L16</f>
        <v>14122</v>
      </c>
      <c r="M27" s="30">
        <f>'STOCK 2014'!L13</f>
        <v>4820</v>
      </c>
      <c r="N27" s="30"/>
      <c r="O27" s="30">
        <f>'STOCK 2014'!L19</f>
        <v>2090</v>
      </c>
      <c r="P27" s="30">
        <f>'STOCK 2014'!L20</f>
        <v>11055</v>
      </c>
      <c r="Q27" s="30">
        <f>'STOCK 2014'!L24</f>
        <v>507040</v>
      </c>
      <c r="R27" s="30"/>
      <c r="S27" s="30">
        <f>'STOCK 2014'!L6</f>
        <v>552</v>
      </c>
      <c r="T27" s="30">
        <f>'STOCK 2014'!L8</f>
        <v>5432</v>
      </c>
      <c r="U27" s="30"/>
      <c r="V27" s="30">
        <f>'STOCK 2014'!L23</f>
        <v>2889</v>
      </c>
      <c r="W27" s="30"/>
      <c r="X27" s="30">
        <f>'STOCK 2014'!L5</f>
        <v>1175</v>
      </c>
      <c r="Y27" s="30"/>
      <c r="Z27" s="30"/>
      <c r="AA27" s="30"/>
      <c r="AB27" s="30"/>
      <c r="AC27" s="30"/>
      <c r="AD27" s="30">
        <f>'STOCK 2014'!L12</f>
        <v>23527.264988999999</v>
      </c>
      <c r="AE27" s="30">
        <f>'STOCK 2014'!L22</f>
        <v>32157</v>
      </c>
      <c r="AF27" s="30">
        <f>'STOCK 2014'!L11</f>
        <v>6533</v>
      </c>
      <c r="AG27" s="30">
        <f>'STOCK 2014'!L14</f>
        <v>202</v>
      </c>
      <c r="AH27" s="30"/>
      <c r="AI27" s="30"/>
      <c r="AJ27" s="30">
        <f>'STOCK 2014'!L25</f>
        <v>124437</v>
      </c>
      <c r="AK27" s="30"/>
      <c r="AL27" s="30">
        <f>'STOCK 2014'!L7</f>
        <v>1499</v>
      </c>
      <c r="AM27" s="30">
        <f>'STOCK 2014'!L15</f>
        <v>84481</v>
      </c>
    </row>
    <row r="28" spans="1:39" s="3" customFormat="1">
      <c r="A28" s="31" t="str">
        <f>'STOCK 2014'!M4</f>
        <v xml:space="preserve">AIR REVERSIBLE </v>
      </c>
      <c r="B28" s="31">
        <v>2014</v>
      </c>
      <c r="C28" s="30"/>
      <c r="D28" s="30">
        <f>'STOCK 2014'!M18</f>
        <v>0</v>
      </c>
      <c r="E28" s="30"/>
      <c r="F28" s="30">
        <f>'STOCK 2014'!M9</f>
        <v>1819.8</v>
      </c>
      <c r="G28" s="30"/>
      <c r="H28" s="30">
        <f>'STOCK 2014'!M17</f>
        <v>0</v>
      </c>
      <c r="I28" s="30"/>
      <c r="J28" s="30">
        <f>'STOCK 2014'!M10</f>
        <v>0</v>
      </c>
      <c r="K28" s="30">
        <f>'STOCK 2014'!M21</f>
        <v>1371.6</v>
      </c>
      <c r="L28" s="30">
        <f>'STOCK 2014'!M16</f>
        <v>115755</v>
      </c>
      <c r="M28" s="30">
        <f>'STOCK 2014'!M13</f>
        <v>81520</v>
      </c>
      <c r="N28" s="30"/>
      <c r="O28" s="30">
        <f>'STOCK 2014'!M19</f>
        <v>278896.065</v>
      </c>
      <c r="P28" s="30">
        <f>'STOCK 2014'!M20</f>
        <v>496910</v>
      </c>
      <c r="Q28" s="30">
        <f>'STOCK 2014'!M24</f>
        <v>405640.01</v>
      </c>
      <c r="R28" s="30"/>
      <c r="S28" s="30">
        <f>'STOCK 2014'!M6</f>
        <v>613.62</v>
      </c>
      <c r="T28" s="30">
        <f>'STOCK 2014'!M8</f>
        <v>0</v>
      </c>
      <c r="U28" s="30"/>
      <c r="V28" s="30">
        <f>'STOCK 2014'!M23</f>
        <v>1103936.47</v>
      </c>
      <c r="W28" s="30"/>
      <c r="X28" s="30">
        <f>'STOCK 2014'!M5</f>
        <v>0</v>
      </c>
      <c r="Y28" s="30"/>
      <c r="Z28" s="30"/>
      <c r="AA28" s="30"/>
      <c r="AB28" s="30"/>
      <c r="AC28" s="30"/>
      <c r="AD28" s="30">
        <f>'STOCK 2014'!M12</f>
        <v>130.5</v>
      </c>
      <c r="AE28" s="30">
        <f>'STOCK 2014'!M22</f>
        <v>749025.1</v>
      </c>
      <c r="AF28" s="30">
        <f>'STOCK 2014'!M11</f>
        <v>2685.6</v>
      </c>
      <c r="AG28" s="30">
        <f>'STOCK 2014'!M14</f>
        <v>85780.105000150012</v>
      </c>
      <c r="AH28" s="30"/>
      <c r="AI28" s="30"/>
      <c r="AJ28" s="30">
        <f>'STOCK 2014'!M25</f>
        <v>619234</v>
      </c>
      <c r="AK28" s="30"/>
      <c r="AL28" s="30">
        <f>'STOCK 2014'!M7</f>
        <v>169.2</v>
      </c>
      <c r="AM28" s="30">
        <f>'STOCK 2014'!M15</f>
        <v>0</v>
      </c>
    </row>
    <row r="29" spans="1:39" s="3" customFormat="1">
      <c r="A29" s="31" t="str">
        <f>'STOCK 2014'!N4</f>
        <v>AIR Sanitary Hot Water</v>
      </c>
      <c r="B29" s="31">
        <v>2014</v>
      </c>
      <c r="C29" s="30"/>
      <c r="D29" s="30">
        <f>'STOCK 2014'!N18</f>
        <v>75277</v>
      </c>
      <c r="E29" s="30"/>
      <c r="F29" s="30">
        <f>'STOCK 2014'!N9</f>
        <v>12489</v>
      </c>
      <c r="G29" s="30"/>
      <c r="H29" s="30">
        <f>'STOCK 2014'!N17</f>
        <v>12446</v>
      </c>
      <c r="I29" s="30"/>
      <c r="J29" s="30">
        <f>'STOCK 2014'!N10</f>
        <v>20</v>
      </c>
      <c r="K29" s="30">
        <f>'STOCK 2014'!N21</f>
        <v>144174</v>
      </c>
      <c r="L29" s="30">
        <f>'STOCK 2014'!N16</f>
        <v>15463</v>
      </c>
      <c r="M29" s="30">
        <f>'STOCK 2014'!N13</f>
        <v>0</v>
      </c>
      <c r="N29" s="30"/>
      <c r="O29" s="30">
        <f>'STOCK 2014'!N19</f>
        <v>2187</v>
      </c>
      <c r="P29" s="30">
        <f>'STOCK 2014'!N20</f>
        <v>0</v>
      </c>
      <c r="Q29" s="30">
        <f>'STOCK 2014'!N24</f>
        <v>209089</v>
      </c>
      <c r="R29" s="30"/>
      <c r="S29" s="30">
        <f>'STOCK 2014'!N6</f>
        <v>71</v>
      </c>
      <c r="T29" s="30">
        <f>'STOCK 2014'!N8</f>
        <v>15</v>
      </c>
      <c r="U29" s="30"/>
      <c r="V29" s="30">
        <f>'STOCK 2014'!N23</f>
        <v>1551</v>
      </c>
      <c r="W29" s="30"/>
      <c r="X29" s="30">
        <f>'STOCK 2014'!N5</f>
        <v>0</v>
      </c>
      <c r="Y29" s="30"/>
      <c r="Z29" s="30"/>
      <c r="AA29" s="30"/>
      <c r="AB29" s="30"/>
      <c r="AC29" s="30"/>
      <c r="AD29" s="30">
        <f>'STOCK 2014'!N12</f>
        <v>7155</v>
      </c>
      <c r="AE29" s="30">
        <f>'STOCK 2014'!N22</f>
        <v>0</v>
      </c>
      <c r="AF29" s="30">
        <f>'STOCK 2014'!N11</f>
        <v>28457</v>
      </c>
      <c r="AG29" s="30">
        <f>'STOCK 2014'!N14</f>
        <v>2772</v>
      </c>
      <c r="AH29" s="30"/>
      <c r="AI29" s="30"/>
      <c r="AJ29" s="30">
        <f>'STOCK 2014'!N25</f>
        <v>0</v>
      </c>
      <c r="AK29" s="30"/>
      <c r="AL29" s="30">
        <f>'STOCK 2014'!N7</f>
        <v>72</v>
      </c>
      <c r="AM29" s="30">
        <f>'STOCK 2014'!N15</f>
        <v>230</v>
      </c>
    </row>
    <row r="30" spans="1:39" s="3" customFormat="1">
      <c r="A30" s="32" t="str">
        <f>'STOCK 2014'!O4</f>
        <v>GROUND</v>
      </c>
      <c r="B30" s="32">
        <v>2014</v>
      </c>
      <c r="C30" s="33"/>
      <c r="D30" s="33">
        <f>'STOCK 2014'!O18</f>
        <v>89852</v>
      </c>
      <c r="E30" s="33"/>
      <c r="F30" s="33">
        <f>'STOCK 2014'!O9</f>
        <v>6996</v>
      </c>
      <c r="G30" s="33"/>
      <c r="H30" s="33">
        <f>'STOCK 2014'!O17</f>
        <v>75879</v>
      </c>
      <c r="I30" s="33"/>
      <c r="J30" s="33">
        <f>'STOCK 2014'!O10</f>
        <v>17469</v>
      </c>
      <c r="K30" s="33">
        <f>'STOCK 2014'!O21</f>
        <v>296129</v>
      </c>
      <c r="L30" s="33">
        <f>'STOCK 2014'!O16</f>
        <v>25814</v>
      </c>
      <c r="M30" s="33">
        <f>'STOCK 2014'!O13</f>
        <v>8875</v>
      </c>
      <c r="N30" s="33"/>
      <c r="O30" s="33">
        <f>'STOCK 2014'!O19</f>
        <v>1144</v>
      </c>
      <c r="P30" s="33">
        <f>'STOCK 2014'!O20</f>
        <v>85294</v>
      </c>
      <c r="Q30" s="33">
        <f>'STOCK 2014'!O24</f>
        <v>103409</v>
      </c>
      <c r="R30" s="33"/>
      <c r="S30" s="33">
        <f>'STOCK 2014'!O6</f>
        <v>1845</v>
      </c>
      <c r="T30" s="33">
        <f>'STOCK 2014'!O8</f>
        <v>3119</v>
      </c>
      <c r="U30" s="33"/>
      <c r="V30" s="33">
        <f>'STOCK 2014'!O23</f>
        <v>2759</v>
      </c>
      <c r="W30" s="33"/>
      <c r="X30" s="33">
        <f>'STOCK 2014'!O5</f>
        <v>2868</v>
      </c>
      <c r="Y30" s="33"/>
      <c r="Z30" s="33"/>
      <c r="AA30" s="33"/>
      <c r="AB30" s="33"/>
      <c r="AC30" s="33"/>
      <c r="AD30" s="33">
        <f>'STOCK 2014'!O12</f>
        <v>35860.7350114</v>
      </c>
      <c r="AE30" s="33">
        <f>'STOCK 2014'!O22</f>
        <v>38104</v>
      </c>
      <c r="AF30" s="33">
        <f>'STOCK 2014'!O11</f>
        <v>22750</v>
      </c>
      <c r="AG30" s="33">
        <f>'STOCK 2014'!O14</f>
        <v>54</v>
      </c>
      <c r="AH30" s="33"/>
      <c r="AI30" s="33"/>
      <c r="AJ30" s="33">
        <f>'STOCK 2014'!O25</f>
        <v>474079</v>
      </c>
      <c r="AK30" s="33"/>
      <c r="AL30" s="33">
        <f>'STOCK 2014'!O7</f>
        <v>1426</v>
      </c>
      <c r="AM30" s="33">
        <f>'STOCK 2014'!O15</f>
        <v>24875</v>
      </c>
    </row>
    <row r="31" spans="1:39" s="3" customFormat="1">
      <c r="A31" s="27" t="s">
        <v>127</v>
      </c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</row>
    <row r="32" spans="1:39" s="3" customFormat="1">
      <c r="A32" s="34" t="s">
        <v>124</v>
      </c>
      <c r="B32" s="35" t="s">
        <v>123</v>
      </c>
      <c r="C32" s="28">
        <f t="shared" ref="C32:AM32" si="3">(SUM(C27:C28)-SUM(C23:C24))/4/1000</f>
        <v>0</v>
      </c>
      <c r="D32" s="28">
        <f t="shared" si="3"/>
        <v>7.2277500000000003</v>
      </c>
      <c r="E32" s="28">
        <f t="shared" si="3"/>
        <v>0</v>
      </c>
      <c r="F32" s="28">
        <f t="shared" si="3"/>
        <v>4.6212</v>
      </c>
      <c r="G32" s="28">
        <f t="shared" si="3"/>
        <v>0</v>
      </c>
      <c r="H32" s="28">
        <f t="shared" si="3"/>
        <v>11.486000000000001</v>
      </c>
      <c r="I32" s="28">
        <f t="shared" si="3"/>
        <v>0</v>
      </c>
      <c r="J32" s="28">
        <f t="shared" si="3"/>
        <v>4.806</v>
      </c>
      <c r="K32" s="28">
        <f t="shared" si="3"/>
        <v>36.778249999999993</v>
      </c>
      <c r="L32" s="28">
        <f t="shared" si="3"/>
        <v>20.872</v>
      </c>
      <c r="M32" s="28">
        <f t="shared" si="3"/>
        <v>12.625</v>
      </c>
      <c r="N32" s="28">
        <f t="shared" si="3"/>
        <v>0</v>
      </c>
      <c r="O32" s="28">
        <f t="shared" si="3"/>
        <v>53.439028749999999</v>
      </c>
      <c r="P32" s="28">
        <f t="shared" si="3"/>
        <v>50.922750000000001</v>
      </c>
      <c r="Q32" s="28">
        <f t="shared" si="3"/>
        <v>82.269073750000004</v>
      </c>
      <c r="R32" s="28">
        <f t="shared" si="3"/>
        <v>0</v>
      </c>
      <c r="S32" s="28">
        <f t="shared" si="3"/>
        <v>0.18339999999999998</v>
      </c>
      <c r="T32" s="28">
        <f t="shared" si="3"/>
        <v>1.12625</v>
      </c>
      <c r="U32" s="28">
        <f t="shared" si="3"/>
        <v>0</v>
      </c>
      <c r="V32" s="28">
        <f t="shared" si="3"/>
        <v>97.596184999999991</v>
      </c>
      <c r="W32" s="28">
        <f t="shared" si="3"/>
        <v>0</v>
      </c>
      <c r="X32" s="28">
        <f t="shared" si="3"/>
        <v>0.21825</v>
      </c>
      <c r="Y32" s="28">
        <f t="shared" si="3"/>
        <v>0</v>
      </c>
      <c r="Z32" s="28">
        <f t="shared" si="3"/>
        <v>0</v>
      </c>
      <c r="AA32" s="28">
        <f t="shared" si="3"/>
        <v>0</v>
      </c>
      <c r="AB32" s="28">
        <f t="shared" si="3"/>
        <v>0</v>
      </c>
      <c r="AC32" s="28">
        <f t="shared" si="3"/>
        <v>0</v>
      </c>
      <c r="AD32" s="28">
        <f t="shared" si="3"/>
        <v>3.6142500000000002</v>
      </c>
      <c r="AE32" s="28">
        <f t="shared" si="3"/>
        <v>64.014775</v>
      </c>
      <c r="AF32" s="28">
        <f t="shared" si="3"/>
        <v>2.0046500000000003</v>
      </c>
      <c r="AG32" s="28">
        <f t="shared" si="3"/>
        <v>9.0782125000375036</v>
      </c>
      <c r="AH32" s="28">
        <f t="shared" si="3"/>
        <v>0</v>
      </c>
      <c r="AI32" s="28">
        <f t="shared" si="3"/>
        <v>0</v>
      </c>
      <c r="AJ32" s="28">
        <f t="shared" si="3"/>
        <v>61.140749999999997</v>
      </c>
      <c r="AK32" s="28">
        <f t="shared" si="3"/>
        <v>0</v>
      </c>
      <c r="AL32" s="28">
        <f t="shared" si="3"/>
        <v>0.239925</v>
      </c>
      <c r="AM32" s="28">
        <f t="shared" si="3"/>
        <v>14.808999999999999</v>
      </c>
    </row>
    <row r="33" spans="1:39" s="3" customFormat="1">
      <c r="A33" s="36" t="s">
        <v>125</v>
      </c>
      <c r="B33" s="37" t="s">
        <v>123</v>
      </c>
      <c r="C33" s="38">
        <f t="shared" ref="C33:AM33" si="4">(C30-C26)/4/1000</f>
        <v>0</v>
      </c>
      <c r="D33" s="38">
        <f t="shared" si="4"/>
        <v>5.1597499999999998</v>
      </c>
      <c r="E33" s="38">
        <f t="shared" si="4"/>
        <v>0</v>
      </c>
      <c r="F33" s="38">
        <f t="shared" si="4"/>
        <v>1.2605</v>
      </c>
      <c r="G33" s="38">
        <f t="shared" si="4"/>
        <v>0</v>
      </c>
      <c r="H33" s="38">
        <f t="shared" si="4"/>
        <v>7.5365000000000002</v>
      </c>
      <c r="I33" s="38">
        <f t="shared" si="4"/>
        <v>0</v>
      </c>
      <c r="J33" s="38">
        <f t="shared" si="4"/>
        <v>2.1804999999999999</v>
      </c>
      <c r="K33" s="38">
        <f t="shared" si="4"/>
        <v>19.827000000000002</v>
      </c>
      <c r="L33" s="38">
        <f t="shared" si="4"/>
        <v>3.0714999999999999</v>
      </c>
      <c r="M33" s="38">
        <f t="shared" si="4"/>
        <v>1.2849999999999999</v>
      </c>
      <c r="N33" s="38">
        <f t="shared" si="4"/>
        <v>0</v>
      </c>
      <c r="O33" s="38">
        <f t="shared" si="4"/>
        <v>0.28599999999999998</v>
      </c>
      <c r="P33" s="38">
        <f t="shared" si="4"/>
        <v>12.59</v>
      </c>
      <c r="Q33" s="38">
        <f t="shared" si="4"/>
        <v>4.6680000000000001</v>
      </c>
      <c r="R33" s="38">
        <f t="shared" si="4"/>
        <v>0</v>
      </c>
      <c r="S33" s="38">
        <f t="shared" si="4"/>
        <v>0.33124999999999999</v>
      </c>
      <c r="T33" s="38">
        <f t="shared" si="4"/>
        <v>0.46</v>
      </c>
      <c r="U33" s="38">
        <f t="shared" si="4"/>
        <v>0</v>
      </c>
      <c r="V33" s="38">
        <f t="shared" si="4"/>
        <v>0.60050000000000003</v>
      </c>
      <c r="W33" s="38">
        <f t="shared" si="4"/>
        <v>0</v>
      </c>
      <c r="X33" s="38">
        <f t="shared" si="4"/>
        <v>0.52475000000000005</v>
      </c>
      <c r="Y33" s="38">
        <f t="shared" si="4"/>
        <v>0</v>
      </c>
      <c r="Z33" s="38">
        <f t="shared" si="4"/>
        <v>0</v>
      </c>
      <c r="AA33" s="38">
        <f t="shared" si="4"/>
        <v>0</v>
      </c>
      <c r="AB33" s="38">
        <f t="shared" si="4"/>
        <v>0</v>
      </c>
      <c r="AC33" s="38">
        <f t="shared" si="4"/>
        <v>0</v>
      </c>
      <c r="AD33" s="38">
        <f t="shared" si="4"/>
        <v>4.3019999999999996</v>
      </c>
      <c r="AE33" s="38">
        <f t="shared" si="4"/>
        <v>3.214</v>
      </c>
      <c r="AF33" s="38">
        <f t="shared" si="4"/>
        <v>4.6574999999999998</v>
      </c>
      <c r="AG33" s="38">
        <f t="shared" si="4"/>
        <v>1.35E-2</v>
      </c>
      <c r="AH33" s="38">
        <f t="shared" si="4"/>
        <v>0</v>
      </c>
      <c r="AI33" s="38">
        <f t="shared" si="4"/>
        <v>0</v>
      </c>
      <c r="AJ33" s="38">
        <f t="shared" si="4"/>
        <v>25.348500000000001</v>
      </c>
      <c r="AK33" s="38">
        <f t="shared" si="4"/>
        <v>0</v>
      </c>
      <c r="AL33" s="38">
        <f t="shared" si="4"/>
        <v>0.23150000000000001</v>
      </c>
      <c r="AM33" s="38">
        <f t="shared" si="4"/>
        <v>2.17875</v>
      </c>
    </row>
    <row r="34" spans="1:39" s="3" customFormat="1">
      <c r="A34" s="27" t="s">
        <v>128</v>
      </c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</row>
    <row r="35" spans="1:39" s="3" customFormat="1">
      <c r="A35" s="48" t="s">
        <v>124</v>
      </c>
      <c r="B35" s="63">
        <v>2014</v>
      </c>
      <c r="C35" s="64" t="str">
        <f t="shared" ref="C35:AM35" si="5">IF(SUM(C27:C28)=0,"",SUM(C27:C28)/1000)</f>
        <v/>
      </c>
      <c r="D35" s="64">
        <f t="shared" si="5"/>
        <v>49.973999999999997</v>
      </c>
      <c r="E35" s="64" t="str">
        <f t="shared" si="5"/>
        <v/>
      </c>
      <c r="F35" s="64">
        <f t="shared" si="5"/>
        <v>21.363799999999998</v>
      </c>
      <c r="G35" s="64" t="str">
        <f t="shared" si="5"/>
        <v/>
      </c>
      <c r="H35" s="64">
        <f t="shared" si="5"/>
        <v>105.523</v>
      </c>
      <c r="I35" s="64" t="str">
        <f t="shared" si="5"/>
        <v/>
      </c>
      <c r="J35" s="64">
        <f t="shared" si="5"/>
        <v>28.948</v>
      </c>
      <c r="K35" s="64">
        <f t="shared" si="5"/>
        <v>279.26559999999995</v>
      </c>
      <c r="L35" s="64">
        <f t="shared" si="5"/>
        <v>129.87700000000001</v>
      </c>
      <c r="M35" s="64">
        <f t="shared" si="5"/>
        <v>86.34</v>
      </c>
      <c r="N35" s="64" t="str">
        <f t="shared" si="5"/>
        <v/>
      </c>
      <c r="O35" s="64">
        <f t="shared" si="5"/>
        <v>280.986065</v>
      </c>
      <c r="P35" s="64">
        <f t="shared" si="5"/>
        <v>507.96499999999997</v>
      </c>
      <c r="Q35" s="64">
        <f t="shared" si="5"/>
        <v>912.68001000000004</v>
      </c>
      <c r="R35" s="64" t="str">
        <f t="shared" si="5"/>
        <v/>
      </c>
      <c r="S35" s="64">
        <f t="shared" si="5"/>
        <v>1.1656199999999999</v>
      </c>
      <c r="T35" s="64">
        <f t="shared" si="5"/>
        <v>5.4320000000000004</v>
      </c>
      <c r="U35" s="64" t="str">
        <f t="shared" si="5"/>
        <v/>
      </c>
      <c r="V35" s="64">
        <f t="shared" si="5"/>
        <v>1106.82547</v>
      </c>
      <c r="W35" s="64" t="str">
        <f t="shared" si="5"/>
        <v/>
      </c>
      <c r="X35" s="64">
        <f t="shared" si="5"/>
        <v>1.175</v>
      </c>
      <c r="Y35" s="64" t="str">
        <f t="shared" si="5"/>
        <v/>
      </c>
      <c r="Z35" s="64" t="str">
        <f t="shared" si="5"/>
        <v/>
      </c>
      <c r="AA35" s="64" t="str">
        <f t="shared" si="5"/>
        <v/>
      </c>
      <c r="AB35" s="64" t="str">
        <f t="shared" si="5"/>
        <v/>
      </c>
      <c r="AC35" s="64" t="str">
        <f t="shared" si="5"/>
        <v/>
      </c>
      <c r="AD35" s="64">
        <f t="shared" si="5"/>
        <v>23.657764989</v>
      </c>
      <c r="AE35" s="64">
        <f t="shared" si="5"/>
        <v>781.18209999999999</v>
      </c>
      <c r="AF35" s="64">
        <f t="shared" si="5"/>
        <v>9.2186000000000003</v>
      </c>
      <c r="AG35" s="64">
        <f t="shared" si="5"/>
        <v>85.982105000150014</v>
      </c>
      <c r="AH35" s="64" t="str">
        <f t="shared" si="5"/>
        <v/>
      </c>
      <c r="AI35" s="64" t="str">
        <f t="shared" si="5"/>
        <v/>
      </c>
      <c r="AJ35" s="64">
        <f t="shared" si="5"/>
        <v>743.67100000000005</v>
      </c>
      <c r="AK35" s="64" t="str">
        <f t="shared" si="5"/>
        <v/>
      </c>
      <c r="AL35" s="64">
        <f t="shared" si="5"/>
        <v>1.6682000000000001</v>
      </c>
      <c r="AM35" s="64">
        <f t="shared" si="5"/>
        <v>84.480999999999995</v>
      </c>
    </row>
    <row r="36" spans="1:39" s="3" customFormat="1">
      <c r="A36" s="48"/>
      <c r="B36" s="48">
        <v>2020</v>
      </c>
      <c r="C36" s="51" t="str">
        <f t="shared" ref="C36:L38" si="6">IFERROR(C$35+($B36-$B$35)*C$32,"")</f>
        <v/>
      </c>
      <c r="D36" s="51">
        <f t="shared" si="6"/>
        <v>93.340499999999992</v>
      </c>
      <c r="E36" s="51" t="str">
        <f t="shared" si="6"/>
        <v/>
      </c>
      <c r="F36" s="51">
        <f t="shared" si="6"/>
        <v>49.090999999999994</v>
      </c>
      <c r="G36" s="51" t="str">
        <f t="shared" si="6"/>
        <v/>
      </c>
      <c r="H36" s="51">
        <f t="shared" si="6"/>
        <v>174.43899999999999</v>
      </c>
      <c r="I36" s="51" t="str">
        <f t="shared" si="6"/>
        <v/>
      </c>
      <c r="J36" s="51">
        <f t="shared" si="6"/>
        <v>57.783999999999999</v>
      </c>
      <c r="K36" s="51">
        <f t="shared" si="6"/>
        <v>499.93509999999992</v>
      </c>
      <c r="L36" s="51">
        <f t="shared" si="6"/>
        <v>255.10900000000001</v>
      </c>
      <c r="M36" s="51">
        <f t="shared" ref="M36:V38" si="7">IFERROR(M$35+($B36-$B$35)*M$32,"")</f>
        <v>162.09</v>
      </c>
      <c r="N36" s="51" t="str">
        <f t="shared" si="7"/>
        <v/>
      </c>
      <c r="O36" s="51">
        <f t="shared" si="7"/>
        <v>601.62023750000003</v>
      </c>
      <c r="P36" s="51">
        <f t="shared" si="7"/>
        <v>813.50149999999996</v>
      </c>
      <c r="Q36" s="51">
        <f t="shared" si="7"/>
        <v>1406.2944525</v>
      </c>
      <c r="R36" s="51" t="str">
        <f t="shared" si="7"/>
        <v/>
      </c>
      <c r="S36" s="51">
        <f t="shared" si="7"/>
        <v>2.2660199999999997</v>
      </c>
      <c r="T36" s="51">
        <f t="shared" si="7"/>
        <v>12.189500000000001</v>
      </c>
      <c r="U36" s="51" t="str">
        <f t="shared" si="7"/>
        <v/>
      </c>
      <c r="V36" s="51">
        <f t="shared" si="7"/>
        <v>1692.4025799999999</v>
      </c>
      <c r="W36" s="51" t="str">
        <f t="shared" ref="W36:AF38" si="8">IFERROR(W$35+($B36-$B$35)*W$32,"")</f>
        <v/>
      </c>
      <c r="X36" s="51">
        <f t="shared" si="8"/>
        <v>2.4844999999999997</v>
      </c>
      <c r="Y36" s="51" t="str">
        <f t="shared" si="8"/>
        <v/>
      </c>
      <c r="Z36" s="51" t="str">
        <f t="shared" si="8"/>
        <v/>
      </c>
      <c r="AA36" s="51" t="str">
        <f t="shared" si="8"/>
        <v/>
      </c>
      <c r="AB36" s="51" t="str">
        <f t="shared" si="8"/>
        <v/>
      </c>
      <c r="AC36" s="51" t="str">
        <f t="shared" si="8"/>
        <v/>
      </c>
      <c r="AD36" s="51">
        <f t="shared" si="8"/>
        <v>45.343264989000005</v>
      </c>
      <c r="AE36" s="51">
        <f t="shared" si="8"/>
        <v>1165.2707500000001</v>
      </c>
      <c r="AF36" s="51">
        <f t="shared" si="8"/>
        <v>21.246500000000005</v>
      </c>
      <c r="AG36" s="51">
        <f t="shared" ref="AG36:AM38" si="9">IFERROR(AG$35+($B36-$B$35)*AG$32,"")</f>
        <v>140.45138000037502</v>
      </c>
      <c r="AH36" s="51" t="str">
        <f t="shared" si="9"/>
        <v/>
      </c>
      <c r="AI36" s="51" t="str">
        <f t="shared" si="9"/>
        <v/>
      </c>
      <c r="AJ36" s="51">
        <f t="shared" si="9"/>
        <v>1110.5155</v>
      </c>
      <c r="AK36" s="51" t="str">
        <f t="shared" si="9"/>
        <v/>
      </c>
      <c r="AL36" s="51">
        <f t="shared" si="9"/>
        <v>3.1077500000000002</v>
      </c>
      <c r="AM36" s="51">
        <f t="shared" si="9"/>
        <v>173.33499999999998</v>
      </c>
    </row>
    <row r="37" spans="1:39" s="3" customFormat="1">
      <c r="A37" s="48"/>
      <c r="B37" s="48">
        <v>2030</v>
      </c>
      <c r="C37" s="51" t="str">
        <f t="shared" si="6"/>
        <v/>
      </c>
      <c r="D37" s="51">
        <f t="shared" si="6"/>
        <v>165.61799999999999</v>
      </c>
      <c r="E37" s="51" t="str">
        <f t="shared" si="6"/>
        <v/>
      </c>
      <c r="F37" s="51">
        <f t="shared" si="6"/>
        <v>95.302999999999997</v>
      </c>
      <c r="G37" s="51" t="str">
        <f t="shared" si="6"/>
        <v/>
      </c>
      <c r="H37" s="51">
        <f t="shared" si="6"/>
        <v>289.29899999999998</v>
      </c>
      <c r="I37" s="51" t="str">
        <f t="shared" si="6"/>
        <v/>
      </c>
      <c r="J37" s="51">
        <f t="shared" si="6"/>
        <v>105.84399999999999</v>
      </c>
      <c r="K37" s="51">
        <f t="shared" si="6"/>
        <v>867.71759999999983</v>
      </c>
      <c r="L37" s="51">
        <f t="shared" si="6"/>
        <v>463.82900000000001</v>
      </c>
      <c r="M37" s="51">
        <f t="shared" si="7"/>
        <v>288.34000000000003</v>
      </c>
      <c r="N37" s="51" t="str">
        <f t="shared" si="7"/>
        <v/>
      </c>
      <c r="O37" s="51">
        <f t="shared" si="7"/>
        <v>1136.0105249999999</v>
      </c>
      <c r="P37" s="51">
        <f t="shared" si="7"/>
        <v>1322.729</v>
      </c>
      <c r="Q37" s="51">
        <f t="shared" si="7"/>
        <v>2228.9851900000003</v>
      </c>
      <c r="R37" s="51" t="str">
        <f t="shared" si="7"/>
        <v/>
      </c>
      <c r="S37" s="51">
        <f t="shared" si="7"/>
        <v>4.1000199999999998</v>
      </c>
      <c r="T37" s="51">
        <f t="shared" si="7"/>
        <v>23.451999999999998</v>
      </c>
      <c r="U37" s="51" t="str">
        <f t="shared" si="7"/>
        <v/>
      </c>
      <c r="V37" s="51">
        <f t="shared" si="7"/>
        <v>2668.3644299999996</v>
      </c>
      <c r="W37" s="51" t="str">
        <f t="shared" si="8"/>
        <v/>
      </c>
      <c r="X37" s="51">
        <f t="shared" si="8"/>
        <v>4.6669999999999998</v>
      </c>
      <c r="Y37" s="51" t="str">
        <f t="shared" si="8"/>
        <v/>
      </c>
      <c r="Z37" s="51" t="str">
        <f t="shared" si="8"/>
        <v/>
      </c>
      <c r="AA37" s="51" t="str">
        <f t="shared" si="8"/>
        <v/>
      </c>
      <c r="AB37" s="51" t="str">
        <f t="shared" si="8"/>
        <v/>
      </c>
      <c r="AC37" s="51" t="str">
        <f t="shared" si="8"/>
        <v/>
      </c>
      <c r="AD37" s="51">
        <f t="shared" si="8"/>
        <v>81.485764989000003</v>
      </c>
      <c r="AE37" s="51">
        <f t="shared" si="8"/>
        <v>1805.4185</v>
      </c>
      <c r="AF37" s="51">
        <f t="shared" si="8"/>
        <v>41.293000000000006</v>
      </c>
      <c r="AG37" s="51">
        <f t="shared" si="9"/>
        <v>231.23350500075009</v>
      </c>
      <c r="AH37" s="51" t="str">
        <f t="shared" si="9"/>
        <v/>
      </c>
      <c r="AI37" s="51" t="str">
        <f t="shared" si="9"/>
        <v/>
      </c>
      <c r="AJ37" s="51">
        <f t="shared" si="9"/>
        <v>1721.923</v>
      </c>
      <c r="AK37" s="51" t="str">
        <f t="shared" si="9"/>
        <v/>
      </c>
      <c r="AL37" s="51">
        <f t="shared" si="9"/>
        <v>5.5069999999999997</v>
      </c>
      <c r="AM37" s="51">
        <f t="shared" si="9"/>
        <v>321.42499999999995</v>
      </c>
    </row>
    <row r="38" spans="1:39" s="3" customFormat="1">
      <c r="A38" s="48"/>
      <c r="B38" s="48">
        <v>2050</v>
      </c>
      <c r="C38" s="51" t="str">
        <f t="shared" si="6"/>
        <v/>
      </c>
      <c r="D38" s="51">
        <f t="shared" si="6"/>
        <v>310.173</v>
      </c>
      <c r="E38" s="51" t="str">
        <f t="shared" si="6"/>
        <v/>
      </c>
      <c r="F38" s="51">
        <f t="shared" si="6"/>
        <v>187.727</v>
      </c>
      <c r="G38" s="51" t="str">
        <f t="shared" si="6"/>
        <v/>
      </c>
      <c r="H38" s="51">
        <f t="shared" si="6"/>
        <v>519.01900000000001</v>
      </c>
      <c r="I38" s="51" t="str">
        <f t="shared" si="6"/>
        <v/>
      </c>
      <c r="J38" s="51">
        <f t="shared" si="6"/>
        <v>201.964</v>
      </c>
      <c r="K38" s="51">
        <f t="shared" si="6"/>
        <v>1603.2825999999998</v>
      </c>
      <c r="L38" s="51">
        <f t="shared" si="6"/>
        <v>881.26900000000001</v>
      </c>
      <c r="M38" s="51">
        <f t="shared" si="7"/>
        <v>540.84</v>
      </c>
      <c r="N38" s="51" t="str">
        <f t="shared" si="7"/>
        <v/>
      </c>
      <c r="O38" s="51">
        <f t="shared" si="7"/>
        <v>2204.7910999999999</v>
      </c>
      <c r="P38" s="51">
        <f t="shared" si="7"/>
        <v>2341.1840000000002</v>
      </c>
      <c r="Q38" s="51">
        <f t="shared" si="7"/>
        <v>3874.366665</v>
      </c>
      <c r="R38" s="51" t="str">
        <f t="shared" si="7"/>
        <v/>
      </c>
      <c r="S38" s="51">
        <f t="shared" si="7"/>
        <v>7.768019999999999</v>
      </c>
      <c r="T38" s="51">
        <f t="shared" si="7"/>
        <v>45.977000000000004</v>
      </c>
      <c r="U38" s="51" t="str">
        <f t="shared" si="7"/>
        <v/>
      </c>
      <c r="V38" s="51">
        <f t="shared" si="7"/>
        <v>4620.2881299999999</v>
      </c>
      <c r="W38" s="51" t="str">
        <f t="shared" si="8"/>
        <v/>
      </c>
      <c r="X38" s="51">
        <f t="shared" si="8"/>
        <v>9.032</v>
      </c>
      <c r="Y38" s="51" t="str">
        <f t="shared" si="8"/>
        <v/>
      </c>
      <c r="Z38" s="51" t="str">
        <f t="shared" si="8"/>
        <v/>
      </c>
      <c r="AA38" s="51" t="str">
        <f t="shared" si="8"/>
        <v/>
      </c>
      <c r="AB38" s="51" t="str">
        <f t="shared" si="8"/>
        <v/>
      </c>
      <c r="AC38" s="51" t="str">
        <f t="shared" si="8"/>
        <v/>
      </c>
      <c r="AD38" s="51">
        <f t="shared" si="8"/>
        <v>153.77076498899999</v>
      </c>
      <c r="AE38" s="51">
        <f t="shared" si="8"/>
        <v>3085.7139999999999</v>
      </c>
      <c r="AF38" s="51">
        <f t="shared" si="8"/>
        <v>81.38600000000001</v>
      </c>
      <c r="AG38" s="51">
        <f t="shared" si="9"/>
        <v>412.79775500150015</v>
      </c>
      <c r="AH38" s="51" t="str">
        <f t="shared" si="9"/>
        <v/>
      </c>
      <c r="AI38" s="51" t="str">
        <f t="shared" si="9"/>
        <v/>
      </c>
      <c r="AJ38" s="51">
        <f t="shared" si="9"/>
        <v>2944.7380000000003</v>
      </c>
      <c r="AK38" s="51" t="str">
        <f t="shared" si="9"/>
        <v/>
      </c>
      <c r="AL38" s="51">
        <f t="shared" si="9"/>
        <v>10.3055</v>
      </c>
      <c r="AM38" s="51">
        <f t="shared" si="9"/>
        <v>617.60500000000002</v>
      </c>
    </row>
    <row r="39" spans="1:39" s="3" customFormat="1">
      <c r="A39" s="49" t="s">
        <v>125</v>
      </c>
      <c r="B39" s="63">
        <v>2014</v>
      </c>
      <c r="C39" s="65" t="str">
        <f t="shared" ref="C39:AM39" si="10">IF(C30=0,"",C30/1000)</f>
        <v/>
      </c>
      <c r="D39" s="65">
        <f t="shared" si="10"/>
        <v>89.852000000000004</v>
      </c>
      <c r="E39" s="65" t="str">
        <f t="shared" si="10"/>
        <v/>
      </c>
      <c r="F39" s="65">
        <f t="shared" si="10"/>
        <v>6.9960000000000004</v>
      </c>
      <c r="G39" s="65" t="str">
        <f t="shared" si="10"/>
        <v/>
      </c>
      <c r="H39" s="65">
        <f t="shared" si="10"/>
        <v>75.879000000000005</v>
      </c>
      <c r="I39" s="65" t="str">
        <f t="shared" si="10"/>
        <v/>
      </c>
      <c r="J39" s="65">
        <f t="shared" si="10"/>
        <v>17.469000000000001</v>
      </c>
      <c r="K39" s="65">
        <f t="shared" si="10"/>
        <v>296.12900000000002</v>
      </c>
      <c r="L39" s="65">
        <f t="shared" si="10"/>
        <v>25.814</v>
      </c>
      <c r="M39" s="65">
        <f t="shared" si="10"/>
        <v>8.875</v>
      </c>
      <c r="N39" s="65" t="str">
        <f t="shared" si="10"/>
        <v/>
      </c>
      <c r="O39" s="65">
        <f t="shared" si="10"/>
        <v>1.1439999999999999</v>
      </c>
      <c r="P39" s="65">
        <f t="shared" si="10"/>
        <v>85.293999999999997</v>
      </c>
      <c r="Q39" s="65">
        <f t="shared" si="10"/>
        <v>103.40900000000001</v>
      </c>
      <c r="R39" s="65" t="str">
        <f t="shared" si="10"/>
        <v/>
      </c>
      <c r="S39" s="65">
        <f t="shared" si="10"/>
        <v>1.845</v>
      </c>
      <c r="T39" s="65">
        <f t="shared" si="10"/>
        <v>3.1190000000000002</v>
      </c>
      <c r="U39" s="65" t="str">
        <f t="shared" si="10"/>
        <v/>
      </c>
      <c r="V39" s="65">
        <f t="shared" si="10"/>
        <v>2.7589999999999999</v>
      </c>
      <c r="W39" s="65" t="str">
        <f t="shared" si="10"/>
        <v/>
      </c>
      <c r="X39" s="65">
        <f t="shared" si="10"/>
        <v>2.8679999999999999</v>
      </c>
      <c r="Y39" s="65" t="str">
        <f t="shared" si="10"/>
        <v/>
      </c>
      <c r="Z39" s="65" t="str">
        <f t="shared" si="10"/>
        <v/>
      </c>
      <c r="AA39" s="65" t="str">
        <f t="shared" si="10"/>
        <v/>
      </c>
      <c r="AB39" s="65" t="str">
        <f t="shared" si="10"/>
        <v/>
      </c>
      <c r="AC39" s="65" t="str">
        <f t="shared" si="10"/>
        <v/>
      </c>
      <c r="AD39" s="65">
        <f t="shared" si="10"/>
        <v>35.860735011400003</v>
      </c>
      <c r="AE39" s="65">
        <f t="shared" si="10"/>
        <v>38.103999999999999</v>
      </c>
      <c r="AF39" s="65">
        <f t="shared" si="10"/>
        <v>22.75</v>
      </c>
      <c r="AG39" s="65">
        <f t="shared" si="10"/>
        <v>5.3999999999999999E-2</v>
      </c>
      <c r="AH39" s="65" t="str">
        <f t="shared" si="10"/>
        <v/>
      </c>
      <c r="AI39" s="65" t="str">
        <f t="shared" si="10"/>
        <v/>
      </c>
      <c r="AJ39" s="65">
        <f t="shared" si="10"/>
        <v>474.07900000000001</v>
      </c>
      <c r="AK39" s="65" t="str">
        <f t="shared" si="10"/>
        <v/>
      </c>
      <c r="AL39" s="65">
        <f t="shared" si="10"/>
        <v>1.4259999999999999</v>
      </c>
      <c r="AM39" s="65">
        <f t="shared" si="10"/>
        <v>24.875</v>
      </c>
    </row>
    <row r="40" spans="1:39" s="3" customFormat="1">
      <c r="A40" s="49"/>
      <c r="B40" s="48">
        <v>2020</v>
      </c>
      <c r="C40" s="51" t="str">
        <f t="shared" ref="C40:L42" si="11">IFERROR(C$39+($B40-$B$39)*C$33,"")</f>
        <v/>
      </c>
      <c r="D40" s="51">
        <f t="shared" si="11"/>
        <v>120.8105</v>
      </c>
      <c r="E40" s="51" t="str">
        <f t="shared" si="11"/>
        <v/>
      </c>
      <c r="F40" s="51">
        <f t="shared" si="11"/>
        <v>14.559000000000001</v>
      </c>
      <c r="G40" s="51" t="str">
        <f t="shared" si="11"/>
        <v/>
      </c>
      <c r="H40" s="51">
        <f t="shared" si="11"/>
        <v>121.09800000000001</v>
      </c>
      <c r="I40" s="51" t="str">
        <f t="shared" si="11"/>
        <v/>
      </c>
      <c r="J40" s="51">
        <f t="shared" si="11"/>
        <v>30.552</v>
      </c>
      <c r="K40" s="51">
        <f t="shared" si="11"/>
        <v>415.09100000000001</v>
      </c>
      <c r="L40" s="51">
        <f t="shared" si="11"/>
        <v>44.242999999999995</v>
      </c>
      <c r="M40" s="51">
        <f t="shared" ref="M40:V42" si="12">IFERROR(M$39+($B40-$B$39)*M$33,"")</f>
        <v>16.585000000000001</v>
      </c>
      <c r="N40" s="51" t="str">
        <f t="shared" si="12"/>
        <v/>
      </c>
      <c r="O40" s="51">
        <f t="shared" si="12"/>
        <v>2.8599999999999994</v>
      </c>
      <c r="P40" s="51">
        <f t="shared" si="12"/>
        <v>160.834</v>
      </c>
      <c r="Q40" s="51">
        <f t="shared" si="12"/>
        <v>131.417</v>
      </c>
      <c r="R40" s="51" t="str">
        <f t="shared" si="12"/>
        <v/>
      </c>
      <c r="S40" s="51">
        <f t="shared" si="12"/>
        <v>3.8324999999999996</v>
      </c>
      <c r="T40" s="51">
        <f t="shared" si="12"/>
        <v>5.8790000000000004</v>
      </c>
      <c r="U40" s="51" t="str">
        <f t="shared" si="12"/>
        <v/>
      </c>
      <c r="V40" s="51">
        <f t="shared" si="12"/>
        <v>6.3620000000000001</v>
      </c>
      <c r="W40" s="51" t="str">
        <f t="shared" ref="W40:AF42" si="13">IFERROR(W$39+($B40-$B$39)*W$33,"")</f>
        <v/>
      </c>
      <c r="X40" s="51">
        <f t="shared" si="13"/>
        <v>6.0165000000000006</v>
      </c>
      <c r="Y40" s="51" t="str">
        <f t="shared" si="13"/>
        <v/>
      </c>
      <c r="Z40" s="51" t="str">
        <f t="shared" si="13"/>
        <v/>
      </c>
      <c r="AA40" s="51" t="str">
        <f t="shared" si="13"/>
        <v/>
      </c>
      <c r="AB40" s="51" t="str">
        <f t="shared" si="13"/>
        <v/>
      </c>
      <c r="AC40" s="51" t="str">
        <f t="shared" si="13"/>
        <v/>
      </c>
      <c r="AD40" s="51">
        <f t="shared" si="13"/>
        <v>61.6727350114</v>
      </c>
      <c r="AE40" s="51">
        <f t="shared" si="13"/>
        <v>57.387999999999998</v>
      </c>
      <c r="AF40" s="51">
        <f t="shared" si="13"/>
        <v>50.695</v>
      </c>
      <c r="AG40" s="51">
        <f t="shared" ref="AG40:AM42" si="14">IFERROR(AG$39+($B40-$B$39)*AG$33,"")</f>
        <v>0.13500000000000001</v>
      </c>
      <c r="AH40" s="51" t="str">
        <f t="shared" si="14"/>
        <v/>
      </c>
      <c r="AI40" s="51" t="str">
        <f t="shared" si="14"/>
        <v/>
      </c>
      <c r="AJ40" s="51">
        <f t="shared" si="14"/>
        <v>626.17000000000007</v>
      </c>
      <c r="AK40" s="51" t="str">
        <f t="shared" si="14"/>
        <v/>
      </c>
      <c r="AL40" s="51">
        <f t="shared" si="14"/>
        <v>2.8149999999999999</v>
      </c>
      <c r="AM40" s="51">
        <f t="shared" si="14"/>
        <v>37.947499999999998</v>
      </c>
    </row>
    <row r="41" spans="1:39" s="3" customFormat="1">
      <c r="A41" s="49"/>
      <c r="B41" s="48">
        <v>2030</v>
      </c>
      <c r="C41" s="51" t="str">
        <f t="shared" si="11"/>
        <v/>
      </c>
      <c r="D41" s="51">
        <f t="shared" si="11"/>
        <v>172.40800000000002</v>
      </c>
      <c r="E41" s="51" t="str">
        <f t="shared" si="11"/>
        <v/>
      </c>
      <c r="F41" s="51">
        <f t="shared" si="11"/>
        <v>27.164000000000001</v>
      </c>
      <c r="G41" s="51" t="str">
        <f t="shared" si="11"/>
        <v/>
      </c>
      <c r="H41" s="51">
        <f t="shared" si="11"/>
        <v>196.46300000000002</v>
      </c>
      <c r="I41" s="51" t="str">
        <f t="shared" si="11"/>
        <v/>
      </c>
      <c r="J41" s="51">
        <f t="shared" si="11"/>
        <v>52.356999999999999</v>
      </c>
      <c r="K41" s="51">
        <f t="shared" si="11"/>
        <v>613.3610000000001</v>
      </c>
      <c r="L41" s="51">
        <f t="shared" si="11"/>
        <v>74.957999999999998</v>
      </c>
      <c r="M41" s="51">
        <f t="shared" si="12"/>
        <v>29.434999999999999</v>
      </c>
      <c r="N41" s="51" t="str">
        <f t="shared" si="12"/>
        <v/>
      </c>
      <c r="O41" s="51">
        <f t="shared" si="12"/>
        <v>5.72</v>
      </c>
      <c r="P41" s="51">
        <f t="shared" si="12"/>
        <v>286.73399999999998</v>
      </c>
      <c r="Q41" s="51">
        <f t="shared" si="12"/>
        <v>178.09700000000001</v>
      </c>
      <c r="R41" s="51" t="str">
        <f t="shared" si="12"/>
        <v/>
      </c>
      <c r="S41" s="51">
        <f t="shared" si="12"/>
        <v>7.1449999999999996</v>
      </c>
      <c r="T41" s="51">
        <f t="shared" si="12"/>
        <v>10.479000000000001</v>
      </c>
      <c r="U41" s="51" t="str">
        <f t="shared" si="12"/>
        <v/>
      </c>
      <c r="V41" s="51">
        <f t="shared" si="12"/>
        <v>12.367000000000001</v>
      </c>
      <c r="W41" s="51" t="str">
        <f t="shared" si="13"/>
        <v/>
      </c>
      <c r="X41" s="51">
        <f t="shared" si="13"/>
        <v>11.264000000000001</v>
      </c>
      <c r="Y41" s="51" t="str">
        <f t="shared" si="13"/>
        <v/>
      </c>
      <c r="Z41" s="51" t="str">
        <f t="shared" si="13"/>
        <v/>
      </c>
      <c r="AA41" s="51" t="str">
        <f t="shared" si="13"/>
        <v/>
      </c>
      <c r="AB41" s="51" t="str">
        <f t="shared" si="13"/>
        <v/>
      </c>
      <c r="AC41" s="51" t="str">
        <f t="shared" si="13"/>
        <v/>
      </c>
      <c r="AD41" s="51">
        <f t="shared" si="13"/>
        <v>104.6927350114</v>
      </c>
      <c r="AE41" s="51">
        <f t="shared" si="13"/>
        <v>89.527999999999992</v>
      </c>
      <c r="AF41" s="51">
        <f t="shared" si="13"/>
        <v>97.27</v>
      </c>
      <c r="AG41" s="51">
        <f t="shared" si="14"/>
        <v>0.27</v>
      </c>
      <c r="AH41" s="51" t="str">
        <f t="shared" si="14"/>
        <v/>
      </c>
      <c r="AI41" s="51" t="str">
        <f t="shared" si="14"/>
        <v/>
      </c>
      <c r="AJ41" s="51">
        <f t="shared" si="14"/>
        <v>879.65499999999997</v>
      </c>
      <c r="AK41" s="51" t="str">
        <f t="shared" si="14"/>
        <v/>
      </c>
      <c r="AL41" s="51">
        <f t="shared" si="14"/>
        <v>5.13</v>
      </c>
      <c r="AM41" s="51">
        <f t="shared" si="14"/>
        <v>59.734999999999999</v>
      </c>
    </row>
    <row r="42" spans="1:39" s="3" customFormat="1">
      <c r="A42" s="50"/>
      <c r="B42" s="50">
        <v>2050</v>
      </c>
      <c r="C42" s="52" t="str">
        <f t="shared" si="11"/>
        <v/>
      </c>
      <c r="D42" s="52">
        <f t="shared" si="11"/>
        <v>275.60300000000001</v>
      </c>
      <c r="E42" s="52" t="str">
        <f t="shared" si="11"/>
        <v/>
      </c>
      <c r="F42" s="52">
        <f t="shared" si="11"/>
        <v>52.374000000000002</v>
      </c>
      <c r="G42" s="52" t="str">
        <f t="shared" si="11"/>
        <v/>
      </c>
      <c r="H42" s="52">
        <f t="shared" si="11"/>
        <v>347.19300000000004</v>
      </c>
      <c r="I42" s="52" t="str">
        <f t="shared" si="11"/>
        <v/>
      </c>
      <c r="J42" s="52">
        <f t="shared" si="11"/>
        <v>95.966999999999985</v>
      </c>
      <c r="K42" s="52">
        <f t="shared" si="11"/>
        <v>1009.9010000000001</v>
      </c>
      <c r="L42" s="52">
        <f t="shared" si="11"/>
        <v>136.38800000000001</v>
      </c>
      <c r="M42" s="52">
        <f t="shared" si="12"/>
        <v>55.134999999999998</v>
      </c>
      <c r="N42" s="52" t="str">
        <f t="shared" si="12"/>
        <v/>
      </c>
      <c r="O42" s="52">
        <f t="shared" si="12"/>
        <v>11.44</v>
      </c>
      <c r="P42" s="52">
        <f t="shared" si="12"/>
        <v>538.53399999999999</v>
      </c>
      <c r="Q42" s="52">
        <f t="shared" si="12"/>
        <v>271.45699999999999</v>
      </c>
      <c r="R42" s="52" t="str">
        <f t="shared" si="12"/>
        <v/>
      </c>
      <c r="S42" s="52">
        <f t="shared" si="12"/>
        <v>13.77</v>
      </c>
      <c r="T42" s="52">
        <f t="shared" si="12"/>
        <v>19.679000000000002</v>
      </c>
      <c r="U42" s="52" t="str">
        <f t="shared" si="12"/>
        <v/>
      </c>
      <c r="V42" s="52">
        <f t="shared" si="12"/>
        <v>24.377000000000002</v>
      </c>
      <c r="W42" s="52" t="str">
        <f t="shared" si="13"/>
        <v/>
      </c>
      <c r="X42" s="52">
        <f t="shared" si="13"/>
        <v>21.759</v>
      </c>
      <c r="Y42" s="52" t="str">
        <f t="shared" si="13"/>
        <v/>
      </c>
      <c r="Z42" s="52" t="str">
        <f t="shared" si="13"/>
        <v/>
      </c>
      <c r="AA42" s="52" t="str">
        <f t="shared" si="13"/>
        <v/>
      </c>
      <c r="AB42" s="52" t="str">
        <f t="shared" si="13"/>
        <v/>
      </c>
      <c r="AC42" s="52" t="str">
        <f t="shared" si="13"/>
        <v/>
      </c>
      <c r="AD42" s="52">
        <f t="shared" si="13"/>
        <v>190.7327350114</v>
      </c>
      <c r="AE42" s="52">
        <f t="shared" si="13"/>
        <v>153.80799999999999</v>
      </c>
      <c r="AF42" s="52">
        <f t="shared" si="13"/>
        <v>190.42</v>
      </c>
      <c r="AG42" s="52">
        <f t="shared" si="14"/>
        <v>0.54</v>
      </c>
      <c r="AH42" s="52" t="str">
        <f t="shared" si="14"/>
        <v/>
      </c>
      <c r="AI42" s="52" t="str">
        <f t="shared" si="14"/>
        <v/>
      </c>
      <c r="AJ42" s="52">
        <f t="shared" si="14"/>
        <v>1386.625</v>
      </c>
      <c r="AK42" s="52" t="str">
        <f t="shared" si="14"/>
        <v/>
      </c>
      <c r="AL42" s="52">
        <f t="shared" si="14"/>
        <v>9.76</v>
      </c>
      <c r="AM42" s="52">
        <f t="shared" si="14"/>
        <v>103.31</v>
      </c>
    </row>
    <row r="43" spans="1:39" s="3" customFormat="1">
      <c r="A43" s="46" t="s">
        <v>139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>
      <c r="A44" s="80" t="s">
        <v>124</v>
      </c>
      <c r="B44" s="81"/>
      <c r="C44" s="85"/>
      <c r="D44" s="85">
        <f t="shared" ref="D44:AG44" si="15">(SUM(D$27:D$28)/SUM(D$27,D$28,D30))</f>
        <v>0.35740134166750104</v>
      </c>
      <c r="E44" s="85"/>
      <c r="F44" s="85">
        <f t="shared" si="15"/>
        <v>0.75331278781937816</v>
      </c>
      <c r="G44" s="85"/>
      <c r="H44" s="85">
        <f t="shared" si="15"/>
        <v>0.5817080296799374</v>
      </c>
      <c r="I44" s="85"/>
      <c r="J44" s="85">
        <f t="shared" si="15"/>
        <v>0.62365081758838359</v>
      </c>
      <c r="K44" s="85">
        <f t="shared" si="15"/>
        <v>0.48534623022183382</v>
      </c>
      <c r="L44" s="85">
        <f t="shared" si="15"/>
        <v>0.83419722398854146</v>
      </c>
      <c r="M44" s="85">
        <f t="shared" si="15"/>
        <v>0.90678989654991338</v>
      </c>
      <c r="N44" s="85"/>
      <c r="O44" s="85">
        <f t="shared" si="15"/>
        <v>0.99594513261108841</v>
      </c>
      <c r="P44" s="85">
        <f t="shared" si="15"/>
        <v>0.85622805553729486</v>
      </c>
      <c r="Q44" s="85">
        <f t="shared" si="15"/>
        <v>0.89822840422218519</v>
      </c>
      <c r="R44" s="85"/>
      <c r="S44" s="85">
        <f t="shared" si="15"/>
        <v>0.38716942025230683</v>
      </c>
      <c r="T44" s="85">
        <f t="shared" si="15"/>
        <v>0.63524733949245704</v>
      </c>
      <c r="U44" s="85"/>
      <c r="V44" s="85">
        <f t="shared" si="15"/>
        <v>0.99751348358363379</v>
      </c>
      <c r="W44" s="85"/>
      <c r="X44" s="85">
        <f t="shared" si="15"/>
        <v>0.29062577294088549</v>
      </c>
      <c r="Y44" s="85"/>
      <c r="Z44" s="85"/>
      <c r="AA44" s="85"/>
      <c r="AB44" s="85"/>
      <c r="AC44" s="85"/>
      <c r="AD44" s="85">
        <f t="shared" si="15"/>
        <v>0.3974859075554828</v>
      </c>
      <c r="AE44" s="85">
        <f t="shared" si="15"/>
        <v>0.95349121631625389</v>
      </c>
      <c r="AF44" s="85">
        <f t="shared" si="15"/>
        <v>0.28836420737849017</v>
      </c>
      <c r="AG44" s="85">
        <f t="shared" si="15"/>
        <v>0.9993723565240441</v>
      </c>
      <c r="AH44" s="85"/>
      <c r="AI44" s="85"/>
      <c r="AJ44" s="85">
        <f>(SUM(AJ$27:AJ$28)/SUM(AJ$27,AJ$28,AJ30))</f>
        <v>0.61069267090946422</v>
      </c>
      <c r="AK44" s="85"/>
      <c r="AL44" s="85">
        <f t="shared" ref="AL44:AM44" si="16">(SUM(AL$27:AL$28)/SUM(AL$27,AL$28,AL30))</f>
        <v>0.53913774158102257</v>
      </c>
      <c r="AM44" s="85">
        <f t="shared" si="16"/>
        <v>0.77253191411536637</v>
      </c>
    </row>
    <row r="45" spans="1:39" s="3" customFormat="1">
      <c r="A45" s="80" t="s">
        <v>140</v>
      </c>
      <c r="B45" s="81"/>
      <c r="C45" s="85"/>
      <c r="D45" s="85">
        <f>MAX(1-D44,0.2)</f>
        <v>0.64259865833249896</v>
      </c>
      <c r="E45" s="85"/>
      <c r="F45" s="85">
        <f>MAX(1-F44,0.2)</f>
        <v>0.24668721218062184</v>
      </c>
      <c r="G45" s="85"/>
      <c r="H45" s="85">
        <f>MAX(1-H44,0.2)</f>
        <v>0.4182919703200626</v>
      </c>
      <c r="I45" s="85"/>
      <c r="J45" s="85">
        <f t="shared" ref="J45" si="17">MAX(1-J44,0.2)</f>
        <v>0.37634918241161641</v>
      </c>
      <c r="K45" s="85">
        <f t="shared" ref="K45" si="18">MAX(1-K44,0.2)</f>
        <v>0.51465376977816613</v>
      </c>
      <c r="L45" s="85">
        <f t="shared" ref="L45" si="19">MAX(1-L44,0.2)</f>
        <v>0.2</v>
      </c>
      <c r="M45" s="85">
        <f t="shared" ref="M45" si="20">MAX(1-M44,0.2)</f>
        <v>0.2</v>
      </c>
      <c r="N45" s="85"/>
      <c r="O45" s="85">
        <f t="shared" ref="O45" si="21">MAX(1-O44,0.2)</f>
        <v>0.2</v>
      </c>
      <c r="P45" s="85">
        <f t="shared" ref="P45" si="22">MAX(1-P44,0.2)</f>
        <v>0.2</v>
      </c>
      <c r="Q45" s="85">
        <f t="shared" ref="Q45" si="23">MAX(1-Q44,0.2)</f>
        <v>0.2</v>
      </c>
      <c r="R45" s="85"/>
      <c r="S45" s="85">
        <f t="shared" ref="S45:T45" si="24">MAX(1-S44,0.2)</f>
        <v>0.61283057974769317</v>
      </c>
      <c r="T45" s="85">
        <f t="shared" si="24"/>
        <v>0.36475266050754296</v>
      </c>
      <c r="U45" s="85"/>
      <c r="V45" s="85">
        <f t="shared" ref="V45" si="25">MAX(1-V44,0.2)</f>
        <v>0.2</v>
      </c>
      <c r="W45" s="85"/>
      <c r="X45" s="85">
        <f t="shared" ref="X45" si="26">MAX(1-X44,0.2)</f>
        <v>0.70937422705911457</v>
      </c>
      <c r="Y45" s="85"/>
      <c r="Z45" s="85"/>
      <c r="AA45" s="85"/>
      <c r="AB45" s="85"/>
      <c r="AC45" s="85"/>
      <c r="AD45" s="85">
        <f t="shared" ref="AD45" si="27">MAX(1-AD44,0.2)</f>
        <v>0.60251409244451715</v>
      </c>
      <c r="AE45" s="85">
        <f t="shared" ref="AE45" si="28">MAX(1-AE44,0.2)</f>
        <v>0.2</v>
      </c>
      <c r="AF45" s="85">
        <f t="shared" ref="AF45" si="29">MAX(1-AF44,0.2)</f>
        <v>0.71163579262150978</v>
      </c>
      <c r="AG45" s="85">
        <f t="shared" ref="AG45" si="30">MAX(1-AG44,0.2)</f>
        <v>0.2</v>
      </c>
      <c r="AH45" s="85"/>
      <c r="AI45" s="85"/>
      <c r="AJ45" s="85">
        <f t="shared" ref="AJ45" si="31">MAX(1-AJ44,0.2)</f>
        <v>0.38930732909053578</v>
      </c>
      <c r="AK45" s="85"/>
      <c r="AL45" s="85">
        <f t="shared" ref="AL45:AM45" si="32">MAX(1-AL44,0.2)</f>
        <v>0.46086225841897743</v>
      </c>
      <c r="AM45" s="85">
        <f t="shared" si="32"/>
        <v>0.22746808588463363</v>
      </c>
    </row>
    <row r="46" spans="1:39" s="3" customFormat="1">
      <c r="A46" s="83"/>
      <c r="B46" s="84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</row>
    <row r="47" spans="1:39" s="3" customFormat="1">
      <c r="A47" s="46" t="s">
        <v>130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>
      <c r="A48" s="47" t="s">
        <v>124</v>
      </c>
      <c r="B48" s="24"/>
      <c r="C48" s="62">
        <v>0.5</v>
      </c>
      <c r="D48" s="62">
        <v>0.5</v>
      </c>
      <c r="E48" s="62">
        <v>0.5</v>
      </c>
      <c r="F48" s="62">
        <v>0.5</v>
      </c>
      <c r="G48" s="62">
        <v>0.5</v>
      </c>
      <c r="H48" s="62">
        <v>0.5</v>
      </c>
      <c r="I48" s="62">
        <v>0.5</v>
      </c>
      <c r="J48" s="62">
        <v>0.5</v>
      </c>
      <c r="K48" s="62">
        <v>0.5</v>
      </c>
      <c r="L48" s="62">
        <v>0.5</v>
      </c>
      <c r="M48" s="62">
        <v>0.5</v>
      </c>
      <c r="N48" s="62">
        <v>0.5</v>
      </c>
      <c r="O48" s="62">
        <v>0.5</v>
      </c>
      <c r="P48" s="62">
        <v>0.5</v>
      </c>
      <c r="Q48" s="62">
        <v>0.5</v>
      </c>
      <c r="R48" s="62">
        <v>0.5</v>
      </c>
      <c r="S48" s="62">
        <v>0.5</v>
      </c>
      <c r="T48" s="62">
        <v>0.5</v>
      </c>
      <c r="U48" s="62">
        <v>0.5</v>
      </c>
      <c r="V48" s="62">
        <v>0.5</v>
      </c>
      <c r="W48" s="62">
        <v>0.5</v>
      </c>
      <c r="X48" s="62">
        <v>0.5</v>
      </c>
      <c r="Y48" s="62">
        <v>0.5</v>
      </c>
      <c r="Z48" s="62">
        <v>0.5</v>
      </c>
      <c r="AA48" s="62">
        <v>0.5</v>
      </c>
      <c r="AB48" s="62">
        <v>0.5</v>
      </c>
      <c r="AC48" s="62">
        <v>0.5</v>
      </c>
      <c r="AD48" s="62">
        <v>0.5</v>
      </c>
      <c r="AE48" s="62">
        <v>0.5</v>
      </c>
      <c r="AF48" s="62">
        <v>0.5</v>
      </c>
      <c r="AG48" s="62">
        <v>0.5</v>
      </c>
      <c r="AH48" s="62">
        <v>0.5</v>
      </c>
      <c r="AI48" s="62">
        <v>0.5</v>
      </c>
      <c r="AJ48" s="62">
        <v>0.5</v>
      </c>
      <c r="AK48" s="62">
        <v>0.5</v>
      </c>
      <c r="AL48" s="62">
        <v>0.5</v>
      </c>
      <c r="AM48" s="62">
        <v>0.5</v>
      </c>
    </row>
    <row r="49" spans="1:39" s="3" customFormat="1">
      <c r="A49" s="47" t="s">
        <v>125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</row>
    <row r="50" spans="1:39" s="3" customFormat="1">
      <c r="A50" s="44" t="s">
        <v>121</v>
      </c>
      <c r="B50" s="45"/>
      <c r="C50" s="62">
        <v>0.5</v>
      </c>
      <c r="D50" s="62">
        <v>0.5</v>
      </c>
      <c r="E50" s="62">
        <v>0.5</v>
      </c>
      <c r="F50" s="62">
        <v>0.5</v>
      </c>
      <c r="G50" s="62">
        <v>0.5</v>
      </c>
      <c r="H50" s="62">
        <v>0.5</v>
      </c>
      <c r="I50" s="62">
        <v>0.5</v>
      </c>
      <c r="J50" s="62">
        <v>0.5</v>
      </c>
      <c r="K50" s="62">
        <v>0.5</v>
      </c>
      <c r="L50" s="62">
        <v>0.5</v>
      </c>
      <c r="M50" s="62">
        <v>0.5</v>
      </c>
      <c r="N50" s="62">
        <v>0.5</v>
      </c>
      <c r="O50" s="62">
        <v>0.5</v>
      </c>
      <c r="P50" s="62">
        <v>0.5</v>
      </c>
      <c r="Q50" s="62">
        <v>0.5</v>
      </c>
      <c r="R50" s="62">
        <v>0.5</v>
      </c>
      <c r="S50" s="62">
        <v>0.5</v>
      </c>
      <c r="T50" s="62">
        <v>0.5</v>
      </c>
      <c r="U50" s="62">
        <v>0.5</v>
      </c>
      <c r="V50" s="62">
        <v>0.5</v>
      </c>
      <c r="W50" s="62">
        <v>0.5</v>
      </c>
      <c r="X50" s="62">
        <v>0.5</v>
      </c>
      <c r="Y50" s="62">
        <v>0.5</v>
      </c>
      <c r="Z50" s="62">
        <v>0.5</v>
      </c>
      <c r="AA50" s="62">
        <v>0.5</v>
      </c>
      <c r="AB50" s="62">
        <v>0.5</v>
      </c>
      <c r="AC50" s="62">
        <v>0.5</v>
      </c>
      <c r="AD50" s="62">
        <v>0.5</v>
      </c>
      <c r="AE50" s="62">
        <v>0.5</v>
      </c>
      <c r="AF50" s="62">
        <v>0.5</v>
      </c>
      <c r="AG50" s="62">
        <v>0.5</v>
      </c>
      <c r="AH50" s="62">
        <v>0.5</v>
      </c>
      <c r="AI50" s="62">
        <v>0.5</v>
      </c>
      <c r="AJ50" s="62">
        <v>0.5</v>
      </c>
      <c r="AK50" s="62">
        <v>0.5</v>
      </c>
      <c r="AL50" s="62">
        <v>0.5</v>
      </c>
      <c r="AM50" s="62">
        <v>0.5</v>
      </c>
    </row>
    <row r="51" spans="1:39" s="3" customFormat="1">
      <c r="A51" s="44" t="s">
        <v>96</v>
      </c>
      <c r="B51" s="45"/>
      <c r="C51" s="62">
        <v>0.2</v>
      </c>
      <c r="D51" s="62">
        <v>0.2</v>
      </c>
      <c r="E51" s="62">
        <v>0.2</v>
      </c>
      <c r="F51" s="62">
        <v>0.2</v>
      </c>
      <c r="G51" s="62">
        <v>0.2</v>
      </c>
      <c r="H51" s="62">
        <v>0.2</v>
      </c>
      <c r="I51" s="62">
        <v>0.2</v>
      </c>
      <c r="J51" s="62">
        <v>0.2</v>
      </c>
      <c r="K51" s="62">
        <v>0.2</v>
      </c>
      <c r="L51" s="62">
        <v>0.2</v>
      </c>
      <c r="M51" s="62">
        <v>0.2</v>
      </c>
      <c r="N51" s="62">
        <v>0.2</v>
      </c>
      <c r="O51" s="62">
        <v>0.2</v>
      </c>
      <c r="P51" s="62">
        <v>0.2</v>
      </c>
      <c r="Q51" s="62">
        <v>0.2</v>
      </c>
      <c r="R51" s="62">
        <v>0.2</v>
      </c>
      <c r="S51" s="62">
        <v>0.2</v>
      </c>
      <c r="T51" s="62">
        <v>0.2</v>
      </c>
      <c r="U51" s="62">
        <v>0.2</v>
      </c>
      <c r="V51" s="62">
        <v>0.2</v>
      </c>
      <c r="W51" s="62">
        <v>0.2</v>
      </c>
      <c r="X51" s="62">
        <v>0.2</v>
      </c>
      <c r="Y51" s="62">
        <v>0.2</v>
      </c>
      <c r="Z51" s="62">
        <v>0.2</v>
      </c>
      <c r="AA51" s="62">
        <v>0.2</v>
      </c>
      <c r="AB51" s="62">
        <v>0.2</v>
      </c>
      <c r="AC51" s="62">
        <v>0.2</v>
      </c>
      <c r="AD51" s="62">
        <v>0.2</v>
      </c>
      <c r="AE51" s="62">
        <v>0.2</v>
      </c>
      <c r="AF51" s="62">
        <v>0.2</v>
      </c>
      <c r="AG51" s="62">
        <v>0.2</v>
      </c>
      <c r="AH51" s="62">
        <v>0.2</v>
      </c>
      <c r="AI51" s="62">
        <v>0.2</v>
      </c>
      <c r="AJ51" s="62">
        <v>0.2</v>
      </c>
      <c r="AK51" s="62">
        <v>0.2</v>
      </c>
      <c r="AL51" s="62">
        <v>0.2</v>
      </c>
      <c r="AM51" s="62">
        <v>0.2</v>
      </c>
    </row>
    <row r="52" spans="1:39" s="3" customFormat="1">
      <c r="A52" s="44" t="s">
        <v>122</v>
      </c>
      <c r="B52" s="45"/>
      <c r="C52" s="62">
        <v>0.1</v>
      </c>
      <c r="D52" s="62">
        <v>0.1</v>
      </c>
      <c r="E52" s="62">
        <v>0.1</v>
      </c>
      <c r="F52" s="62">
        <v>0.1</v>
      </c>
      <c r="G52" s="62">
        <v>0.1</v>
      </c>
      <c r="H52" s="62">
        <v>0.1</v>
      </c>
      <c r="I52" s="62">
        <v>0.1</v>
      </c>
      <c r="J52" s="62">
        <v>0.1</v>
      </c>
      <c r="K52" s="62">
        <v>0.1</v>
      </c>
      <c r="L52" s="62">
        <v>0.1</v>
      </c>
      <c r="M52" s="62">
        <v>0.1</v>
      </c>
      <c r="N52" s="62">
        <v>0.1</v>
      </c>
      <c r="O52" s="62">
        <v>0.1</v>
      </c>
      <c r="P52" s="62">
        <v>0.1</v>
      </c>
      <c r="Q52" s="62">
        <v>0.1</v>
      </c>
      <c r="R52" s="62">
        <v>0.1</v>
      </c>
      <c r="S52" s="62">
        <v>0.1</v>
      </c>
      <c r="T52" s="62">
        <v>0.1</v>
      </c>
      <c r="U52" s="62">
        <v>0.1</v>
      </c>
      <c r="V52" s="62">
        <v>0.1</v>
      </c>
      <c r="W52" s="62">
        <v>0.1</v>
      </c>
      <c r="X52" s="62">
        <v>0.1</v>
      </c>
      <c r="Y52" s="62">
        <v>0.1</v>
      </c>
      <c r="Z52" s="62">
        <v>0.1</v>
      </c>
      <c r="AA52" s="62">
        <v>0.1</v>
      </c>
      <c r="AB52" s="62">
        <v>0.1</v>
      </c>
      <c r="AC52" s="62">
        <v>0.1</v>
      </c>
      <c r="AD52" s="62">
        <v>0.1</v>
      </c>
      <c r="AE52" s="62">
        <v>0.1</v>
      </c>
      <c r="AF52" s="62">
        <v>0.1</v>
      </c>
      <c r="AG52" s="62">
        <v>0.1</v>
      </c>
      <c r="AH52" s="62">
        <v>0.1</v>
      </c>
      <c r="AI52" s="62">
        <v>0.1</v>
      </c>
      <c r="AJ52" s="62">
        <v>0.1</v>
      </c>
      <c r="AK52" s="62">
        <v>0.1</v>
      </c>
      <c r="AL52" s="62">
        <v>0.1</v>
      </c>
      <c r="AM52" s="62">
        <v>0.1</v>
      </c>
    </row>
    <row r="53" spans="1:39" s="3" customFormat="1">
      <c r="A53" s="46" t="s">
        <v>129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3" customFormat="1">
      <c r="A54" s="48" t="s">
        <v>124</v>
      </c>
      <c r="B54" s="48">
        <f>B17</f>
        <v>2010</v>
      </c>
      <c r="C54" s="22">
        <f t="shared" ref="C54:AI54" si="33">C17*C48*C44</f>
        <v>0</v>
      </c>
      <c r="D54" s="22">
        <f t="shared" si="33"/>
        <v>527.84527199800289</v>
      </c>
      <c r="E54" s="22">
        <f t="shared" si="33"/>
        <v>0</v>
      </c>
      <c r="F54" s="22">
        <f t="shared" si="33"/>
        <v>1296.2994104953211</v>
      </c>
      <c r="G54" s="22">
        <f t="shared" si="33"/>
        <v>0</v>
      </c>
      <c r="H54" s="22">
        <f t="shared" si="33"/>
        <v>998.77160703091283</v>
      </c>
      <c r="I54" s="22">
        <f t="shared" si="33"/>
        <v>0</v>
      </c>
      <c r="J54" s="22">
        <f t="shared" si="33"/>
        <v>1198.6163938667451</v>
      </c>
      <c r="K54" s="22">
        <f t="shared" si="33"/>
        <v>8330.0695176798199</v>
      </c>
      <c r="L54" s="22">
        <f t="shared" si="33"/>
        <v>1082.3970257859896</v>
      </c>
      <c r="M54" s="22">
        <f t="shared" si="33"/>
        <v>295.44121619492699</v>
      </c>
      <c r="N54" s="22">
        <f t="shared" si="33"/>
        <v>0</v>
      </c>
      <c r="O54" s="22">
        <f t="shared" si="33"/>
        <v>5260.1412193676279</v>
      </c>
      <c r="P54" s="22">
        <f t="shared" si="33"/>
        <v>1069.8569553938512</v>
      </c>
      <c r="Q54" s="22">
        <f t="shared" si="33"/>
        <v>9473.9674966157272</v>
      </c>
      <c r="R54" s="22">
        <f t="shared" si="33"/>
        <v>0</v>
      </c>
      <c r="S54" s="22">
        <f t="shared" si="33"/>
        <v>661.86520983283594</v>
      </c>
      <c r="T54" s="22">
        <f t="shared" si="33"/>
        <v>417.29135778532861</v>
      </c>
      <c r="U54" s="22">
        <f t="shared" si="33"/>
        <v>0</v>
      </c>
      <c r="V54" s="22">
        <f t="shared" si="33"/>
        <v>11429.185301033938</v>
      </c>
      <c r="W54" s="22">
        <f t="shared" si="33"/>
        <v>0</v>
      </c>
      <c r="X54" s="22">
        <f t="shared" si="33"/>
        <v>162.45448277941048</v>
      </c>
      <c r="Y54" s="22">
        <f t="shared" si="33"/>
        <v>0</v>
      </c>
      <c r="Z54" s="22">
        <f t="shared" si="33"/>
        <v>0</v>
      </c>
      <c r="AA54" s="22">
        <f t="shared" si="33"/>
        <v>0</v>
      </c>
      <c r="AB54" s="22">
        <f t="shared" si="33"/>
        <v>0</v>
      </c>
      <c r="AC54" s="22">
        <f t="shared" si="33"/>
        <v>0</v>
      </c>
      <c r="AD54" s="22">
        <f t="shared" si="33"/>
        <v>1137.2082587278587</v>
      </c>
      <c r="AE54" s="22">
        <f t="shared" si="33"/>
        <v>943.67306581543733</v>
      </c>
      <c r="AF54" s="22">
        <f t="shared" si="33"/>
        <v>1630.2212005664262</v>
      </c>
      <c r="AG54" s="22">
        <f t="shared" si="33"/>
        <v>627.27161736579751</v>
      </c>
      <c r="AH54" s="22">
        <f t="shared" si="33"/>
        <v>0</v>
      </c>
      <c r="AI54" s="22">
        <f t="shared" si="33"/>
        <v>0</v>
      </c>
      <c r="AJ54" s="22">
        <f>AJ17*AJ48*AJ44</f>
        <v>1273.5995648763403</v>
      </c>
      <c r="AK54" s="22">
        <f t="shared" ref="AK54:AM54" si="34">AK17*AK48*AK44</f>
        <v>0</v>
      </c>
      <c r="AL54" s="22">
        <f t="shared" si="34"/>
        <v>307.38317722853293</v>
      </c>
      <c r="AM54" s="22">
        <f t="shared" si="34"/>
        <v>8099.994731040746</v>
      </c>
    </row>
    <row r="55" spans="1:39" s="3" customFormat="1">
      <c r="A55" s="48"/>
      <c r="B55" s="48">
        <v>2014</v>
      </c>
      <c r="C55" s="53">
        <f t="shared" ref="C55:AI57" si="35">C$54+($B55-$B$54)*(C$58-C$54)/($B$58-$B$54)</f>
        <v>0</v>
      </c>
      <c r="D55" s="53">
        <f t="shared" si="35"/>
        <v>541.54841245427735</v>
      </c>
      <c r="E55" s="53">
        <f t="shared" si="35"/>
        <v>0</v>
      </c>
      <c r="F55" s="53">
        <f t="shared" si="35"/>
        <v>1360.2267756090096</v>
      </c>
      <c r="G55" s="53">
        <f t="shared" si="35"/>
        <v>0</v>
      </c>
      <c r="H55" s="53">
        <f t="shared" si="35"/>
        <v>1033.3629320803739</v>
      </c>
      <c r="I55" s="53">
        <f t="shared" si="35"/>
        <v>0</v>
      </c>
      <c r="J55" s="53">
        <f t="shared" si="35"/>
        <v>1235.2010599370944</v>
      </c>
      <c r="K55" s="53">
        <f t="shared" si="35"/>
        <v>8283.4294630069617</v>
      </c>
      <c r="L55" s="53">
        <f t="shared" si="35"/>
        <v>1100.6981784061409</v>
      </c>
      <c r="M55" s="53">
        <f t="shared" si="35"/>
        <v>290.71285095835719</v>
      </c>
      <c r="N55" s="53">
        <f t="shared" si="35"/>
        <v>0</v>
      </c>
      <c r="O55" s="53">
        <f t="shared" si="35"/>
        <v>5399.7085150349458</v>
      </c>
      <c r="P55" s="53">
        <f t="shared" si="35"/>
        <v>1082.9003054778782</v>
      </c>
      <c r="Q55" s="53">
        <f t="shared" si="35"/>
        <v>9652.3458931618516</v>
      </c>
      <c r="R55" s="53">
        <f t="shared" si="35"/>
        <v>0</v>
      </c>
      <c r="S55" s="53">
        <f t="shared" si="35"/>
        <v>655.68380284954344</v>
      </c>
      <c r="T55" s="53">
        <f t="shared" si="35"/>
        <v>430.36288162064739</v>
      </c>
      <c r="U55" s="53">
        <f t="shared" si="35"/>
        <v>0</v>
      </c>
      <c r="V55" s="53">
        <f t="shared" si="35"/>
        <v>11526.874633532014</v>
      </c>
      <c r="W55" s="53">
        <f t="shared" si="35"/>
        <v>0</v>
      </c>
      <c r="X55" s="53">
        <f t="shared" si="35"/>
        <v>155.89730257282733</v>
      </c>
      <c r="Y55" s="53">
        <f t="shared" si="35"/>
        <v>0</v>
      </c>
      <c r="Z55" s="53">
        <f t="shared" si="35"/>
        <v>0</v>
      </c>
      <c r="AA55" s="53">
        <f t="shared" si="35"/>
        <v>0</v>
      </c>
      <c r="AB55" s="53">
        <f t="shared" si="35"/>
        <v>0</v>
      </c>
      <c r="AC55" s="53">
        <f t="shared" si="35"/>
        <v>0</v>
      </c>
      <c r="AD55" s="53">
        <f t="shared" si="35"/>
        <v>1164.7792560477353</v>
      </c>
      <c r="AE55" s="53">
        <f t="shared" si="35"/>
        <v>977.2987436385813</v>
      </c>
      <c r="AF55" s="53">
        <f t="shared" si="35"/>
        <v>1653.0323944032896</v>
      </c>
      <c r="AG55" s="53">
        <f t="shared" si="35"/>
        <v>703.70580705974521</v>
      </c>
      <c r="AH55" s="53">
        <f t="shared" si="35"/>
        <v>0</v>
      </c>
      <c r="AI55" s="53">
        <f t="shared" si="35"/>
        <v>0</v>
      </c>
      <c r="AJ55" s="53">
        <f t="shared" ref="AJ55:AM57" si="36">AJ$54+($B55-$B$54)*(AJ$58-AJ$54)/($B$58-$B$54)</f>
        <v>1326.0055457682997</v>
      </c>
      <c r="AK55" s="53">
        <f t="shared" si="36"/>
        <v>0</v>
      </c>
      <c r="AL55" s="53">
        <f t="shared" si="36"/>
        <v>316.30282089311419</v>
      </c>
      <c r="AM55" s="53">
        <f t="shared" si="36"/>
        <v>8412.7144562133235</v>
      </c>
    </row>
    <row r="56" spans="1:39" s="3" customFormat="1">
      <c r="A56" s="48"/>
      <c r="B56" s="48">
        <v>2020</v>
      </c>
      <c r="C56" s="53">
        <f t="shared" si="35"/>
        <v>0</v>
      </c>
      <c r="D56" s="53">
        <f t="shared" si="35"/>
        <v>562.10312313868894</v>
      </c>
      <c r="E56" s="53">
        <f t="shared" si="35"/>
        <v>0</v>
      </c>
      <c r="F56" s="53">
        <f t="shared" si="35"/>
        <v>1456.1178232795426</v>
      </c>
      <c r="G56" s="53">
        <f t="shared" si="35"/>
        <v>0</v>
      </c>
      <c r="H56" s="53">
        <f t="shared" si="35"/>
        <v>1085.2499196545657</v>
      </c>
      <c r="I56" s="53">
        <f t="shared" si="35"/>
        <v>0</v>
      </c>
      <c r="J56" s="53">
        <f t="shared" si="35"/>
        <v>1290.0780590426184</v>
      </c>
      <c r="K56" s="53">
        <f t="shared" si="35"/>
        <v>8213.4693809976725</v>
      </c>
      <c r="L56" s="53">
        <f t="shared" si="35"/>
        <v>1128.1499073363677</v>
      </c>
      <c r="M56" s="53">
        <f t="shared" si="35"/>
        <v>283.62030310350247</v>
      </c>
      <c r="N56" s="53">
        <f t="shared" si="35"/>
        <v>0</v>
      </c>
      <c r="O56" s="53">
        <f t="shared" si="35"/>
        <v>5609.0594585359222</v>
      </c>
      <c r="P56" s="53">
        <f t="shared" si="35"/>
        <v>1102.465330603919</v>
      </c>
      <c r="Q56" s="53">
        <f t="shared" si="35"/>
        <v>9919.9134879810408</v>
      </c>
      <c r="R56" s="53">
        <f t="shared" si="35"/>
        <v>0</v>
      </c>
      <c r="S56" s="53">
        <f t="shared" si="35"/>
        <v>646.41169237460474</v>
      </c>
      <c r="T56" s="53">
        <f t="shared" si="35"/>
        <v>449.97016737362549</v>
      </c>
      <c r="U56" s="53">
        <f t="shared" si="35"/>
        <v>0</v>
      </c>
      <c r="V56" s="53">
        <f t="shared" si="35"/>
        <v>11673.408632279125</v>
      </c>
      <c r="W56" s="53">
        <f t="shared" si="35"/>
        <v>0</v>
      </c>
      <c r="X56" s="53">
        <f t="shared" si="35"/>
        <v>146.06153226295262</v>
      </c>
      <c r="Y56" s="53">
        <f t="shared" si="35"/>
        <v>0</v>
      </c>
      <c r="Z56" s="53">
        <f t="shared" si="35"/>
        <v>0</v>
      </c>
      <c r="AA56" s="53">
        <f t="shared" si="35"/>
        <v>0</v>
      </c>
      <c r="AB56" s="53">
        <f t="shared" si="35"/>
        <v>0</v>
      </c>
      <c r="AC56" s="53">
        <f t="shared" si="35"/>
        <v>0</v>
      </c>
      <c r="AD56" s="53">
        <f t="shared" si="35"/>
        <v>1206.1357520275501</v>
      </c>
      <c r="AE56" s="53">
        <f t="shared" si="35"/>
        <v>1027.7372603732972</v>
      </c>
      <c r="AF56" s="53">
        <f t="shared" si="35"/>
        <v>1687.2491851585846</v>
      </c>
      <c r="AG56" s="53">
        <f t="shared" si="35"/>
        <v>818.35709160066676</v>
      </c>
      <c r="AH56" s="53">
        <f t="shared" si="35"/>
        <v>0</v>
      </c>
      <c r="AI56" s="53">
        <f t="shared" si="35"/>
        <v>0</v>
      </c>
      <c r="AJ56" s="53">
        <f t="shared" si="36"/>
        <v>1404.6145171062387</v>
      </c>
      <c r="AK56" s="53">
        <f t="shared" si="36"/>
        <v>0</v>
      </c>
      <c r="AL56" s="53">
        <f t="shared" si="36"/>
        <v>329.68228638998607</v>
      </c>
      <c r="AM56" s="53">
        <f t="shared" si="36"/>
        <v>8881.7940439721897</v>
      </c>
    </row>
    <row r="57" spans="1:39" s="3" customFormat="1">
      <c r="A57" s="48"/>
      <c r="B57" s="48">
        <v>2030</v>
      </c>
      <c r="C57" s="53">
        <f t="shared" si="35"/>
        <v>0</v>
      </c>
      <c r="D57" s="53">
        <f t="shared" si="35"/>
        <v>596.36097427937511</v>
      </c>
      <c r="E57" s="53">
        <f t="shared" si="35"/>
        <v>0</v>
      </c>
      <c r="F57" s="53">
        <f t="shared" si="35"/>
        <v>1615.9362360637638</v>
      </c>
      <c r="G57" s="53">
        <f t="shared" si="35"/>
        <v>0</v>
      </c>
      <c r="H57" s="53">
        <f t="shared" si="35"/>
        <v>1171.7282322782185</v>
      </c>
      <c r="I57" s="53">
        <f t="shared" si="35"/>
        <v>0</v>
      </c>
      <c r="J57" s="53">
        <f t="shared" si="35"/>
        <v>1381.5397242184918</v>
      </c>
      <c r="K57" s="53">
        <f t="shared" si="35"/>
        <v>8096.8692443155251</v>
      </c>
      <c r="L57" s="53">
        <f t="shared" si="35"/>
        <v>1173.9027888867458</v>
      </c>
      <c r="M57" s="53">
        <f t="shared" si="35"/>
        <v>271.79939001207794</v>
      </c>
      <c r="N57" s="53">
        <f t="shared" si="35"/>
        <v>0</v>
      </c>
      <c r="O57" s="53">
        <f t="shared" si="35"/>
        <v>5957.9776977042166</v>
      </c>
      <c r="P57" s="53">
        <f t="shared" si="35"/>
        <v>1135.0737058139866</v>
      </c>
      <c r="Q57" s="53">
        <f t="shared" si="35"/>
        <v>10365.859479346353</v>
      </c>
      <c r="R57" s="53">
        <f t="shared" si="35"/>
        <v>0</v>
      </c>
      <c r="S57" s="53">
        <f t="shared" si="35"/>
        <v>630.95817491637354</v>
      </c>
      <c r="T57" s="53">
        <f t="shared" si="35"/>
        <v>482.64897696192241</v>
      </c>
      <c r="U57" s="53">
        <f t="shared" si="35"/>
        <v>0</v>
      </c>
      <c r="V57" s="53">
        <f t="shared" si="35"/>
        <v>11917.631963524313</v>
      </c>
      <c r="W57" s="53">
        <f t="shared" si="35"/>
        <v>0</v>
      </c>
      <c r="X57" s="53">
        <f t="shared" si="35"/>
        <v>129.66858174649477</v>
      </c>
      <c r="Y57" s="53">
        <f t="shared" si="35"/>
        <v>0</v>
      </c>
      <c r="Z57" s="53">
        <f t="shared" si="35"/>
        <v>0</v>
      </c>
      <c r="AA57" s="53">
        <f t="shared" si="35"/>
        <v>0</v>
      </c>
      <c r="AB57" s="53">
        <f t="shared" si="35"/>
        <v>0</v>
      </c>
      <c r="AC57" s="53">
        <f t="shared" si="35"/>
        <v>0</v>
      </c>
      <c r="AD57" s="53">
        <f t="shared" si="35"/>
        <v>1275.0632453272415</v>
      </c>
      <c r="AE57" s="53">
        <f t="shared" si="35"/>
        <v>1111.801454931157</v>
      </c>
      <c r="AF57" s="53">
        <f t="shared" si="35"/>
        <v>1744.2771697507433</v>
      </c>
      <c r="AG57" s="53">
        <f t="shared" si="35"/>
        <v>1009.4425658355359</v>
      </c>
      <c r="AH57" s="53">
        <f t="shared" si="35"/>
        <v>0</v>
      </c>
      <c r="AI57" s="53">
        <f t="shared" si="35"/>
        <v>0</v>
      </c>
      <c r="AJ57" s="53">
        <f t="shared" si="36"/>
        <v>1535.6294693361374</v>
      </c>
      <c r="AK57" s="53">
        <f t="shared" si="36"/>
        <v>0</v>
      </c>
      <c r="AL57" s="53">
        <f t="shared" si="36"/>
        <v>351.98139555143922</v>
      </c>
      <c r="AM57" s="53">
        <f t="shared" si="36"/>
        <v>9663.5933569036315</v>
      </c>
    </row>
    <row r="58" spans="1:39" s="3" customFormat="1">
      <c r="A58" s="48"/>
      <c r="B58" s="48">
        <f>B18</f>
        <v>2050</v>
      </c>
      <c r="C58" s="54">
        <f t="shared" ref="C58:AI58" si="37">C18*C$48*C44</f>
        <v>0</v>
      </c>
      <c r="D58" s="54">
        <f t="shared" si="37"/>
        <v>664.87667656074723</v>
      </c>
      <c r="E58" s="54">
        <f t="shared" si="37"/>
        <v>0</v>
      </c>
      <c r="F58" s="54">
        <f t="shared" si="37"/>
        <v>1935.5730616322066</v>
      </c>
      <c r="G58" s="54">
        <f t="shared" si="37"/>
        <v>0</v>
      </c>
      <c r="H58" s="54">
        <f t="shared" si="37"/>
        <v>1344.684857525524</v>
      </c>
      <c r="I58" s="54">
        <f t="shared" si="37"/>
        <v>0</v>
      </c>
      <c r="J58" s="54">
        <f t="shared" si="37"/>
        <v>1564.4630545702382</v>
      </c>
      <c r="K58" s="54">
        <f t="shared" si="37"/>
        <v>7863.6689709512293</v>
      </c>
      <c r="L58" s="54">
        <f t="shared" si="37"/>
        <v>1265.4085519875023</v>
      </c>
      <c r="M58" s="54">
        <f t="shared" si="37"/>
        <v>248.15756382922885</v>
      </c>
      <c r="N58" s="54">
        <f t="shared" si="37"/>
        <v>0</v>
      </c>
      <c r="O58" s="54">
        <f t="shared" si="37"/>
        <v>6655.8141760408053</v>
      </c>
      <c r="P58" s="54">
        <f t="shared" si="37"/>
        <v>1200.2904562341221</v>
      </c>
      <c r="Q58" s="54">
        <f t="shared" si="37"/>
        <v>11257.751462076978</v>
      </c>
      <c r="R58" s="54">
        <f t="shared" si="37"/>
        <v>0</v>
      </c>
      <c r="S58" s="54">
        <f t="shared" si="37"/>
        <v>600.05113999991113</v>
      </c>
      <c r="T58" s="54">
        <f t="shared" si="37"/>
        <v>548.00659613851622</v>
      </c>
      <c r="U58" s="54">
        <f t="shared" si="37"/>
        <v>0</v>
      </c>
      <c r="V58" s="54">
        <f t="shared" si="37"/>
        <v>12406.078626014685</v>
      </c>
      <c r="W58" s="54">
        <f t="shared" si="37"/>
        <v>0</v>
      </c>
      <c r="X58" s="54">
        <f t="shared" si="37"/>
        <v>96.882680713579035</v>
      </c>
      <c r="Y58" s="54">
        <f t="shared" si="37"/>
        <v>0</v>
      </c>
      <c r="Z58" s="54">
        <f t="shared" si="37"/>
        <v>0</v>
      </c>
      <c r="AA58" s="54">
        <f t="shared" si="37"/>
        <v>0</v>
      </c>
      <c r="AB58" s="54">
        <f t="shared" si="37"/>
        <v>0</v>
      </c>
      <c r="AC58" s="54">
        <f t="shared" si="37"/>
        <v>0</v>
      </c>
      <c r="AD58" s="54">
        <f t="shared" si="37"/>
        <v>1412.9182319266245</v>
      </c>
      <c r="AE58" s="54">
        <f t="shared" si="37"/>
        <v>1279.9298440468765</v>
      </c>
      <c r="AF58" s="54">
        <f t="shared" si="37"/>
        <v>1858.3331389350603</v>
      </c>
      <c r="AG58" s="54">
        <f>AG18*AG$48*AG44</f>
        <v>1391.6135143052743</v>
      </c>
      <c r="AH58" s="54">
        <f t="shared" si="37"/>
        <v>0</v>
      </c>
      <c r="AI58" s="54">
        <f t="shared" si="37"/>
        <v>0</v>
      </c>
      <c r="AJ58" s="54">
        <f>AJ18*AJ$48*AJ44</f>
        <v>1797.6593737959342</v>
      </c>
      <c r="AK58" s="54">
        <f t="shared" ref="AK58:AM58" si="38">AK18*AK$48*AK44</f>
        <v>0</v>
      </c>
      <c r="AL58" s="54">
        <f t="shared" si="38"/>
        <v>396.57961387434551</v>
      </c>
      <c r="AM58" s="54">
        <f t="shared" si="38"/>
        <v>11227.191982766519</v>
      </c>
    </row>
    <row r="59" spans="1:39" s="3" customFormat="1">
      <c r="A59" s="49" t="s">
        <v>125</v>
      </c>
      <c r="B59" s="49">
        <f>B17</f>
        <v>2010</v>
      </c>
      <c r="C59" s="54">
        <f t="shared" ref="C59:AI59" si="39">(C8*C$50+C11*C$51+C14*C$52)*C45</f>
        <v>0</v>
      </c>
      <c r="D59" s="54">
        <f t="shared" si="39"/>
        <v>545.09303884533756</v>
      </c>
      <c r="E59" s="54">
        <f t="shared" si="39"/>
        <v>0</v>
      </c>
      <c r="F59" s="54">
        <f t="shared" si="39"/>
        <v>201.01723415178478</v>
      </c>
      <c r="G59" s="54">
        <f t="shared" si="39"/>
        <v>0</v>
      </c>
      <c r="H59" s="54">
        <f t="shared" si="39"/>
        <v>353.39036080502683</v>
      </c>
      <c r="I59" s="54">
        <f t="shared" si="39"/>
        <v>0</v>
      </c>
      <c r="J59" s="54">
        <f t="shared" si="39"/>
        <v>382.37584966896532</v>
      </c>
      <c r="K59" s="54">
        <f t="shared" si="39"/>
        <v>4311.1699501074827</v>
      </c>
      <c r="L59" s="54">
        <f t="shared" si="39"/>
        <v>153.02528104347942</v>
      </c>
      <c r="M59" s="54">
        <f t="shared" si="39"/>
        <v>31.728762831363127</v>
      </c>
      <c r="N59" s="54">
        <f t="shared" si="39"/>
        <v>0</v>
      </c>
      <c r="O59" s="54">
        <f t="shared" si="39"/>
        <v>437.7632347889944</v>
      </c>
      <c r="P59" s="54">
        <f t="shared" si="39"/>
        <v>135.51316380312227</v>
      </c>
      <c r="Q59" s="54">
        <f t="shared" si="39"/>
        <v>1109.7116424201838</v>
      </c>
      <c r="R59" s="54">
        <f t="shared" si="39"/>
        <v>0</v>
      </c>
      <c r="S59" s="54">
        <f t="shared" si="39"/>
        <v>666.78699417953146</v>
      </c>
      <c r="T59" s="54">
        <f t="shared" si="39"/>
        <v>121.2396003482577</v>
      </c>
      <c r="U59" s="54">
        <f t="shared" si="39"/>
        <v>0</v>
      </c>
      <c r="V59" s="54">
        <f t="shared" si="39"/>
        <v>968.20930273797012</v>
      </c>
      <c r="W59" s="54">
        <f t="shared" si="39"/>
        <v>0</v>
      </c>
      <c r="X59" s="54">
        <f t="shared" si="39"/>
        <v>204.72618198450246</v>
      </c>
      <c r="Y59" s="54">
        <f t="shared" si="39"/>
        <v>0</v>
      </c>
      <c r="Z59" s="54">
        <f t="shared" si="39"/>
        <v>0</v>
      </c>
      <c r="AA59" s="54">
        <f t="shared" si="39"/>
        <v>0</v>
      </c>
      <c r="AB59" s="54">
        <f t="shared" si="39"/>
        <v>0</v>
      </c>
      <c r="AC59" s="54">
        <f t="shared" si="39"/>
        <v>0</v>
      </c>
      <c r="AD59" s="54">
        <f t="shared" si="39"/>
        <v>602.14428717512669</v>
      </c>
      <c r="AE59" s="54">
        <f t="shared" si="39"/>
        <v>99.710374302697758</v>
      </c>
      <c r="AF59" s="54">
        <f t="shared" si="39"/>
        <v>2230.2873218670029</v>
      </c>
      <c r="AG59" s="54">
        <f t="shared" si="39"/>
        <v>68.185566777990374</v>
      </c>
      <c r="AH59" s="54">
        <f t="shared" si="39"/>
        <v>0</v>
      </c>
      <c r="AI59" s="54">
        <f t="shared" si="39"/>
        <v>0</v>
      </c>
      <c r="AJ59" s="54">
        <f>(AJ8*AJ$50+AJ11*AJ$51+AJ14*AJ$52)*AJ45</f>
        <v>440.41185942414347</v>
      </c>
      <c r="AK59" s="54">
        <f t="shared" ref="AK59:AM59" si="40">(AK8*AK$50+AK11*AK$51+AK14*AK$52)*AK45</f>
        <v>0</v>
      </c>
      <c r="AL59" s="54">
        <f t="shared" si="40"/>
        <v>158.84307898586133</v>
      </c>
      <c r="AM59" s="54">
        <f t="shared" si="40"/>
        <v>913.10537183427357</v>
      </c>
    </row>
    <row r="60" spans="1:39" s="3" customFormat="1">
      <c r="A60" s="49"/>
      <c r="B60" s="48">
        <v>2014</v>
      </c>
      <c r="C60" s="53">
        <f t="shared" ref="C60:AI62" si="41">C$59+($B60-$B$59)*(C$63-C$59)/($B$63-$B$59)</f>
        <v>0</v>
      </c>
      <c r="D60" s="53">
        <f t="shared" si="41"/>
        <v>559.24394038654407</v>
      </c>
      <c r="E60" s="53">
        <f t="shared" si="41"/>
        <v>0</v>
      </c>
      <c r="F60" s="53">
        <f t="shared" si="41"/>
        <v>210.93045483037375</v>
      </c>
      <c r="G60" s="53">
        <f t="shared" si="41"/>
        <v>0</v>
      </c>
      <c r="H60" s="53">
        <f t="shared" si="41"/>
        <v>365.62963628492611</v>
      </c>
      <c r="I60" s="53">
        <f t="shared" si="41"/>
        <v>0</v>
      </c>
      <c r="J60" s="53">
        <f t="shared" si="41"/>
        <v>394.04688374215726</v>
      </c>
      <c r="K60" s="53">
        <f t="shared" si="41"/>
        <v>4287.0317119150832</v>
      </c>
      <c r="L60" s="53">
        <f t="shared" si="41"/>
        <v>155.61263019208283</v>
      </c>
      <c r="M60" s="53">
        <f t="shared" si="41"/>
        <v>31.220962392739825</v>
      </c>
      <c r="N60" s="53">
        <f t="shared" si="41"/>
        <v>0</v>
      </c>
      <c r="O60" s="53">
        <f t="shared" si="41"/>
        <v>449.37840409226686</v>
      </c>
      <c r="P60" s="53">
        <f t="shared" si="41"/>
        <v>137.1652964808292</v>
      </c>
      <c r="Q60" s="53">
        <f t="shared" si="41"/>
        <v>1130.6055903331558</v>
      </c>
      <c r="R60" s="53">
        <f t="shared" si="41"/>
        <v>0</v>
      </c>
      <c r="S60" s="53">
        <f t="shared" si="41"/>
        <v>660.55962080961081</v>
      </c>
      <c r="T60" s="53">
        <f t="shared" si="41"/>
        <v>125.03739365542714</v>
      </c>
      <c r="U60" s="53">
        <f t="shared" si="41"/>
        <v>0</v>
      </c>
      <c r="V60" s="53">
        <f t="shared" si="41"/>
        <v>976.48493376604881</v>
      </c>
      <c r="W60" s="53">
        <f t="shared" si="41"/>
        <v>0</v>
      </c>
      <c r="X60" s="53">
        <f t="shared" si="41"/>
        <v>196.46278139800748</v>
      </c>
      <c r="Y60" s="53">
        <f t="shared" si="41"/>
        <v>0</v>
      </c>
      <c r="Z60" s="53">
        <f t="shared" si="41"/>
        <v>0</v>
      </c>
      <c r="AA60" s="53">
        <f t="shared" si="41"/>
        <v>0</v>
      </c>
      <c r="AB60" s="53">
        <f t="shared" si="41"/>
        <v>0</v>
      </c>
      <c r="AC60" s="53">
        <f t="shared" si="41"/>
        <v>0</v>
      </c>
      <c r="AD60" s="53">
        <f t="shared" si="41"/>
        <v>616.74294876632553</v>
      </c>
      <c r="AE60" s="53">
        <f t="shared" si="41"/>
        <v>103.26333034582737</v>
      </c>
      <c r="AF60" s="53">
        <f t="shared" si="41"/>
        <v>2261.4950600520606</v>
      </c>
      <c r="AG60" s="53">
        <f t="shared" si="41"/>
        <v>76.494102348888063</v>
      </c>
      <c r="AH60" s="53">
        <f t="shared" si="41"/>
        <v>0</v>
      </c>
      <c r="AI60" s="53">
        <f t="shared" si="41"/>
        <v>0</v>
      </c>
      <c r="AJ60" s="53">
        <f>AJ$59+($B60-$B$59)*(AJ$63-AJ$59)/($B$63-$B$59)</f>
        <v>458.53389410920954</v>
      </c>
      <c r="AK60" s="53">
        <f t="shared" ref="AK60:AM62" si="42">AK$59+($B60-$B$59)*(AK$63-AK$59)/($B$63-$B$59)</f>
        <v>0</v>
      </c>
      <c r="AL60" s="53">
        <f t="shared" si="42"/>
        <v>163.45238674275734</v>
      </c>
      <c r="AM60" s="53">
        <f t="shared" si="42"/>
        <v>948.35799488097132</v>
      </c>
    </row>
    <row r="61" spans="1:39" s="3" customFormat="1">
      <c r="A61" s="49"/>
      <c r="B61" s="48">
        <v>2020</v>
      </c>
      <c r="C61" s="53">
        <f t="shared" si="41"/>
        <v>0</v>
      </c>
      <c r="D61" s="53">
        <f t="shared" si="41"/>
        <v>580.47029269835389</v>
      </c>
      <c r="E61" s="53">
        <f t="shared" si="41"/>
        <v>0</v>
      </c>
      <c r="F61" s="53">
        <f t="shared" si="41"/>
        <v>225.8002858482572</v>
      </c>
      <c r="G61" s="53">
        <f t="shared" si="41"/>
        <v>0</v>
      </c>
      <c r="H61" s="53">
        <f t="shared" si="41"/>
        <v>383.98854950477499</v>
      </c>
      <c r="I61" s="53">
        <f t="shared" si="41"/>
        <v>0</v>
      </c>
      <c r="J61" s="53">
        <f t="shared" si="41"/>
        <v>411.55343485194521</v>
      </c>
      <c r="K61" s="53">
        <f t="shared" si="41"/>
        <v>4250.8243546264848</v>
      </c>
      <c r="L61" s="53">
        <f t="shared" si="41"/>
        <v>159.49365391498793</v>
      </c>
      <c r="M61" s="53">
        <f t="shared" si="41"/>
        <v>30.459261734804869</v>
      </c>
      <c r="N61" s="53">
        <f t="shared" si="41"/>
        <v>0</v>
      </c>
      <c r="O61" s="53">
        <f t="shared" si="41"/>
        <v>466.80115804717559</v>
      </c>
      <c r="P61" s="53">
        <f t="shared" si="41"/>
        <v>139.64349549738961</v>
      </c>
      <c r="Q61" s="53">
        <f t="shared" si="41"/>
        <v>1161.9465122026138</v>
      </c>
      <c r="R61" s="53">
        <f t="shared" si="41"/>
        <v>0</v>
      </c>
      <c r="S61" s="53">
        <f t="shared" si="41"/>
        <v>651.21856075472976</v>
      </c>
      <c r="T61" s="53">
        <f t="shared" si="41"/>
        <v>130.73408361618129</v>
      </c>
      <c r="U61" s="53">
        <f t="shared" si="41"/>
        <v>0</v>
      </c>
      <c r="V61" s="53">
        <f t="shared" si="41"/>
        <v>988.89838030816691</v>
      </c>
      <c r="W61" s="53">
        <f t="shared" si="41"/>
        <v>0</v>
      </c>
      <c r="X61" s="53">
        <f t="shared" si="41"/>
        <v>184.06768051826501</v>
      </c>
      <c r="Y61" s="53">
        <f t="shared" si="41"/>
        <v>0</v>
      </c>
      <c r="Z61" s="53">
        <f t="shared" si="41"/>
        <v>0</v>
      </c>
      <c r="AA61" s="53">
        <f t="shared" si="41"/>
        <v>0</v>
      </c>
      <c r="AB61" s="53">
        <f t="shared" si="41"/>
        <v>0</v>
      </c>
      <c r="AC61" s="53">
        <f t="shared" si="41"/>
        <v>0</v>
      </c>
      <c r="AD61" s="53">
        <f t="shared" si="41"/>
        <v>638.64094115312366</v>
      </c>
      <c r="AE61" s="53">
        <f t="shared" si="41"/>
        <v>108.5927644105218</v>
      </c>
      <c r="AF61" s="53">
        <f t="shared" si="41"/>
        <v>2308.3066673296466</v>
      </c>
      <c r="AG61" s="53">
        <f t="shared" si="41"/>
        <v>88.95690570523459</v>
      </c>
      <c r="AH61" s="53">
        <f t="shared" si="41"/>
        <v>0</v>
      </c>
      <c r="AI61" s="53">
        <f t="shared" si="41"/>
        <v>0</v>
      </c>
      <c r="AJ61" s="53">
        <f>AJ$59+($B61-$B$59)*(AJ$63-AJ$59)/($B$63-$B$59)</f>
        <v>485.71694613680859</v>
      </c>
      <c r="AK61" s="53">
        <f t="shared" si="42"/>
        <v>0</v>
      </c>
      <c r="AL61" s="53">
        <f t="shared" si="42"/>
        <v>170.36634837810138</v>
      </c>
      <c r="AM61" s="53">
        <f t="shared" si="42"/>
        <v>1001.236929451018</v>
      </c>
    </row>
    <row r="62" spans="1:39" s="3" customFormat="1">
      <c r="A62" s="49"/>
      <c r="B62" s="48">
        <v>2030</v>
      </c>
      <c r="C62" s="53">
        <f t="shared" si="41"/>
        <v>0</v>
      </c>
      <c r="D62" s="53">
        <f t="shared" si="41"/>
        <v>615.84754655137021</v>
      </c>
      <c r="E62" s="53">
        <f t="shared" si="41"/>
        <v>0</v>
      </c>
      <c r="F62" s="53">
        <f t="shared" si="41"/>
        <v>250.58333754472966</v>
      </c>
      <c r="G62" s="53">
        <f t="shared" si="41"/>
        <v>0</v>
      </c>
      <c r="H62" s="53">
        <f t="shared" si="41"/>
        <v>414.58673820452316</v>
      </c>
      <c r="I62" s="53">
        <f t="shared" si="41"/>
        <v>0</v>
      </c>
      <c r="J62" s="53">
        <f t="shared" si="41"/>
        <v>440.73102003492517</v>
      </c>
      <c r="K62" s="53">
        <f t="shared" si="41"/>
        <v>4190.4787591454869</v>
      </c>
      <c r="L62" s="53">
        <f t="shared" si="41"/>
        <v>165.96202678649644</v>
      </c>
      <c r="M62" s="53">
        <f t="shared" si="41"/>
        <v>29.189760638246611</v>
      </c>
      <c r="N62" s="53">
        <f t="shared" si="41"/>
        <v>0</v>
      </c>
      <c r="O62" s="53">
        <f t="shared" si="41"/>
        <v>495.83908130535673</v>
      </c>
      <c r="P62" s="53">
        <f t="shared" si="41"/>
        <v>143.77382719165695</v>
      </c>
      <c r="Q62" s="53">
        <f t="shared" si="41"/>
        <v>1214.181381985044</v>
      </c>
      <c r="R62" s="53">
        <f t="shared" si="41"/>
        <v>0</v>
      </c>
      <c r="S62" s="53">
        <f t="shared" si="41"/>
        <v>635.65012732992818</v>
      </c>
      <c r="T62" s="53">
        <f t="shared" si="41"/>
        <v>140.22856688410491</v>
      </c>
      <c r="U62" s="53">
        <f t="shared" si="41"/>
        <v>0</v>
      </c>
      <c r="V62" s="53">
        <f t="shared" si="41"/>
        <v>1009.5874578783638</v>
      </c>
      <c r="W62" s="53">
        <f t="shared" si="41"/>
        <v>0</v>
      </c>
      <c r="X62" s="53">
        <f t="shared" si="41"/>
        <v>163.40917905202753</v>
      </c>
      <c r="Y62" s="53">
        <f t="shared" si="41"/>
        <v>0</v>
      </c>
      <c r="Z62" s="53">
        <f t="shared" si="41"/>
        <v>0</v>
      </c>
      <c r="AA62" s="53">
        <f t="shared" si="41"/>
        <v>0</v>
      </c>
      <c r="AB62" s="53">
        <f t="shared" si="41"/>
        <v>0</v>
      </c>
      <c r="AC62" s="53">
        <f t="shared" si="41"/>
        <v>0</v>
      </c>
      <c r="AD62" s="53">
        <f t="shared" si="41"/>
        <v>675.13759513112063</v>
      </c>
      <c r="AE62" s="53">
        <f t="shared" si="41"/>
        <v>117.47515451834585</v>
      </c>
      <c r="AF62" s="53">
        <f t="shared" si="41"/>
        <v>2386.3260127922904</v>
      </c>
      <c r="AG62" s="53">
        <f t="shared" si="41"/>
        <v>109.72824463247881</v>
      </c>
      <c r="AH62" s="53">
        <f t="shared" si="41"/>
        <v>0</v>
      </c>
      <c r="AI62" s="53">
        <f t="shared" si="41"/>
        <v>0</v>
      </c>
      <c r="AJ62" s="53">
        <f>AJ$59+($B62-$B$59)*(AJ$63-AJ$59)/($B$63-$B$59)</f>
        <v>531.02203284947382</v>
      </c>
      <c r="AK62" s="53">
        <f t="shared" si="42"/>
        <v>0</v>
      </c>
      <c r="AL62" s="53">
        <f t="shared" si="42"/>
        <v>181.88961777034143</v>
      </c>
      <c r="AM62" s="53">
        <f t="shared" si="42"/>
        <v>1089.3684870677623</v>
      </c>
    </row>
    <row r="63" spans="1:39" s="3" customFormat="1">
      <c r="A63" s="50"/>
      <c r="B63" s="50">
        <f>B18</f>
        <v>2050</v>
      </c>
      <c r="C63" s="55">
        <f t="shared" ref="C63:AI63" si="43">(C9*C$50+C12*C$51+C15*C$52)*C45</f>
        <v>0</v>
      </c>
      <c r="D63" s="55">
        <f t="shared" si="43"/>
        <v>686.60205425740298</v>
      </c>
      <c r="E63" s="55">
        <f t="shared" si="43"/>
        <v>0</v>
      </c>
      <c r="F63" s="55">
        <f t="shared" si="43"/>
        <v>300.14944093767451</v>
      </c>
      <c r="G63" s="55">
        <f t="shared" si="43"/>
        <v>0</v>
      </c>
      <c r="H63" s="55">
        <f t="shared" si="43"/>
        <v>475.78311560401943</v>
      </c>
      <c r="I63" s="55">
        <f t="shared" si="43"/>
        <v>0</v>
      </c>
      <c r="J63" s="55">
        <f t="shared" si="43"/>
        <v>499.08619040088502</v>
      </c>
      <c r="K63" s="55">
        <f t="shared" si="43"/>
        <v>4069.7875681834912</v>
      </c>
      <c r="L63" s="55">
        <f t="shared" si="43"/>
        <v>178.89877252951345</v>
      </c>
      <c r="M63" s="55">
        <f t="shared" si="43"/>
        <v>26.650758445130094</v>
      </c>
      <c r="N63" s="55">
        <f t="shared" si="43"/>
        <v>0</v>
      </c>
      <c r="O63" s="55">
        <f t="shared" si="43"/>
        <v>553.91492782171906</v>
      </c>
      <c r="P63" s="55">
        <f t="shared" si="43"/>
        <v>152.03449058019166</v>
      </c>
      <c r="Q63" s="55">
        <f t="shared" si="43"/>
        <v>1318.651121549904</v>
      </c>
      <c r="R63" s="55">
        <f t="shared" si="43"/>
        <v>0</v>
      </c>
      <c r="S63" s="55">
        <f t="shared" si="43"/>
        <v>604.51326048032479</v>
      </c>
      <c r="T63" s="55">
        <f t="shared" si="43"/>
        <v>159.21753341995213</v>
      </c>
      <c r="U63" s="55">
        <f t="shared" si="43"/>
        <v>0</v>
      </c>
      <c r="V63" s="55">
        <f t="shared" si="43"/>
        <v>1050.9656130187575</v>
      </c>
      <c r="W63" s="55">
        <f t="shared" si="43"/>
        <v>0</v>
      </c>
      <c r="X63" s="55">
        <f t="shared" si="43"/>
        <v>122.0921761195526</v>
      </c>
      <c r="Y63" s="55">
        <f t="shared" si="43"/>
        <v>0</v>
      </c>
      <c r="Z63" s="55">
        <f t="shared" si="43"/>
        <v>0</v>
      </c>
      <c r="AA63" s="55">
        <f t="shared" si="43"/>
        <v>0</v>
      </c>
      <c r="AB63" s="55">
        <f t="shared" si="43"/>
        <v>0</v>
      </c>
      <c r="AC63" s="55">
        <f t="shared" si="43"/>
        <v>0</v>
      </c>
      <c r="AD63" s="55">
        <f t="shared" si="43"/>
        <v>748.13090308711446</v>
      </c>
      <c r="AE63" s="55">
        <f t="shared" si="43"/>
        <v>135.23993473399392</v>
      </c>
      <c r="AF63" s="55">
        <f t="shared" si="43"/>
        <v>2542.3647037175774</v>
      </c>
      <c r="AG63" s="55">
        <f t="shared" si="43"/>
        <v>151.27092248696724</v>
      </c>
      <c r="AH63" s="55">
        <f t="shared" si="43"/>
        <v>0</v>
      </c>
      <c r="AI63" s="55">
        <f t="shared" si="43"/>
        <v>0</v>
      </c>
      <c r="AJ63" s="55">
        <f>(AJ9*AJ$50+AJ12*AJ$51+AJ15*AJ$52)*AJ45</f>
        <v>621.63220627480405</v>
      </c>
      <c r="AK63" s="55">
        <f t="shared" ref="AK63:AM63" si="44">(AK9*AK$50+AK12*AK$51+AK15*AK$52)*AK45</f>
        <v>0</v>
      </c>
      <c r="AL63" s="55">
        <f t="shared" si="44"/>
        <v>204.93615655482154</v>
      </c>
      <c r="AM63" s="55">
        <f t="shared" si="44"/>
        <v>1265.6316023012512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workbookViewId="0">
      <selection activeCell="O29" sqref="O29"/>
    </sheetView>
  </sheetViews>
  <sheetFormatPr defaultRowHeight="15"/>
  <cols>
    <col min="4" max="4" width="10.7109375" bestFit="1" customWidth="1"/>
  </cols>
  <sheetData>
    <row r="2" spans="2:10">
      <c r="B2" s="16" t="s">
        <v>104</v>
      </c>
    </row>
    <row r="3" spans="2:10">
      <c r="B3" t="s">
        <v>97</v>
      </c>
      <c r="C3" t="s">
        <v>98</v>
      </c>
      <c r="D3" t="s">
        <v>99</v>
      </c>
      <c r="E3" t="s">
        <v>35</v>
      </c>
      <c r="F3" t="s">
        <v>100</v>
      </c>
      <c r="G3" t="s">
        <v>101</v>
      </c>
      <c r="H3" t="s">
        <v>36</v>
      </c>
      <c r="I3" t="s">
        <v>102</v>
      </c>
      <c r="J3" t="s">
        <v>103</v>
      </c>
    </row>
    <row r="4" spans="2:10">
      <c r="D4" s="17" t="s">
        <v>105</v>
      </c>
      <c r="F4">
        <v>1</v>
      </c>
      <c r="G4" s="16"/>
      <c r="H4" s="16"/>
      <c r="I4" s="16"/>
      <c r="J4" t="s">
        <v>106</v>
      </c>
    </row>
    <row r="5" spans="2:10">
      <c r="D5" s="17" t="s">
        <v>105</v>
      </c>
      <c r="F5">
        <v>1</v>
      </c>
      <c r="G5" s="16"/>
      <c r="H5" s="16"/>
      <c r="J5" t="s">
        <v>107</v>
      </c>
    </row>
    <row r="6" spans="2:10">
      <c r="D6" s="17" t="s">
        <v>105</v>
      </c>
      <c r="F6">
        <v>1</v>
      </c>
      <c r="G6" s="16"/>
      <c r="H6" s="16"/>
      <c r="J6" t="s">
        <v>108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"/>
  <sheetViews>
    <sheetView tabSelected="1" workbookViewId="0">
      <selection activeCell="A4" sqref="A4"/>
    </sheetView>
  </sheetViews>
  <sheetFormatPr defaultRowHeight="15"/>
  <cols>
    <col min="1" max="1" width="24.5703125" bestFit="1" customWidth="1"/>
    <col min="2" max="2" width="10.7109375" bestFit="1" customWidth="1"/>
  </cols>
  <sheetData>
    <row r="1" spans="1:48">
      <c r="A1" s="18" t="s">
        <v>109</v>
      </c>
      <c r="B1" s="19" t="s">
        <v>99</v>
      </c>
      <c r="C1" s="19" t="s">
        <v>110</v>
      </c>
      <c r="D1" s="19" t="s">
        <v>111</v>
      </c>
      <c r="E1" s="19" t="s">
        <v>98</v>
      </c>
      <c r="F1" s="19" t="s">
        <v>97</v>
      </c>
      <c r="G1" s="19" t="s">
        <v>35</v>
      </c>
      <c r="H1" s="19" t="s">
        <v>112</v>
      </c>
      <c r="I1" s="19" t="s">
        <v>113</v>
      </c>
      <c r="J1" s="19" t="s">
        <v>114</v>
      </c>
      <c r="K1" s="19" t="s">
        <v>115</v>
      </c>
      <c r="L1" s="19" t="s">
        <v>86</v>
      </c>
      <c r="M1" s="19" t="s">
        <v>0</v>
      </c>
      <c r="N1" s="19" t="s">
        <v>87</v>
      </c>
      <c r="O1" s="19" t="s">
        <v>1</v>
      </c>
      <c r="P1" s="19" t="s">
        <v>76</v>
      </c>
      <c r="Q1" s="19" t="s">
        <v>20</v>
      </c>
      <c r="R1" s="19" t="s">
        <v>77</v>
      </c>
      <c r="S1" s="19" t="s">
        <v>2</v>
      </c>
      <c r="T1" s="19" t="s">
        <v>3</v>
      </c>
      <c r="U1" s="19" t="s">
        <v>4</v>
      </c>
      <c r="V1" s="19" t="s">
        <v>5</v>
      </c>
      <c r="W1" s="19" t="s">
        <v>78</v>
      </c>
      <c r="X1" s="19" t="s">
        <v>6</v>
      </c>
      <c r="Y1" s="19" t="s">
        <v>7</v>
      </c>
      <c r="Z1" s="19" t="s">
        <v>8</v>
      </c>
      <c r="AA1" s="19" t="s">
        <v>79</v>
      </c>
      <c r="AB1" s="19" t="s">
        <v>9</v>
      </c>
      <c r="AC1" s="19" t="s">
        <v>10</v>
      </c>
      <c r="AD1" s="19" t="s">
        <v>80</v>
      </c>
      <c r="AE1" s="19" t="s">
        <v>11</v>
      </c>
      <c r="AF1" s="19" t="s">
        <v>91</v>
      </c>
      <c r="AG1" s="19" t="s">
        <v>12</v>
      </c>
      <c r="AH1" s="19" t="s">
        <v>81</v>
      </c>
      <c r="AI1" s="19" t="s">
        <v>82</v>
      </c>
      <c r="AJ1" s="19" t="s">
        <v>88</v>
      </c>
      <c r="AK1" s="19" t="s">
        <v>89</v>
      </c>
      <c r="AL1" s="19" t="s">
        <v>83</v>
      </c>
      <c r="AM1" s="19" t="s">
        <v>13</v>
      </c>
      <c r="AN1" s="19" t="s">
        <v>19</v>
      </c>
      <c r="AO1" s="19" t="s">
        <v>14</v>
      </c>
      <c r="AP1" s="19" t="s">
        <v>15</v>
      </c>
      <c r="AQ1" s="19" t="s">
        <v>84</v>
      </c>
      <c r="AR1" s="19" t="s">
        <v>90</v>
      </c>
      <c r="AS1" s="19" t="s">
        <v>16</v>
      </c>
      <c r="AT1" s="19" t="s">
        <v>85</v>
      </c>
      <c r="AU1" s="19" t="s">
        <v>17</v>
      </c>
      <c r="AV1" s="20" t="s">
        <v>18</v>
      </c>
    </row>
    <row r="2" spans="1:48">
      <c r="A2" s="21" t="s">
        <v>116</v>
      </c>
      <c r="B2" s="21" t="s">
        <v>105</v>
      </c>
      <c r="C2" s="21" t="s">
        <v>117</v>
      </c>
      <c r="D2" s="21" t="s">
        <v>106</v>
      </c>
      <c r="E2" s="21" t="s">
        <v>117</v>
      </c>
      <c r="F2" s="21" t="s">
        <v>117</v>
      </c>
      <c r="G2" s="21">
        <v>2010</v>
      </c>
      <c r="H2" s="21" t="s">
        <v>117</v>
      </c>
      <c r="I2" s="21" t="s">
        <v>117</v>
      </c>
      <c r="J2" s="21" t="s">
        <v>117</v>
      </c>
      <c r="K2" s="21" t="s">
        <v>117</v>
      </c>
      <c r="L2" s="21">
        <v>85.3656586548327</v>
      </c>
      <c r="M2" s="21">
        <v>1015.16174206673</v>
      </c>
      <c r="N2" s="21">
        <v>223.10096467272101</v>
      </c>
      <c r="O2" s="21">
        <v>950.38721758799704</v>
      </c>
      <c r="P2" s="21">
        <v>617.01235048221099</v>
      </c>
      <c r="Q2" s="21">
        <v>841.55023836199905</v>
      </c>
      <c r="R2" s="21">
        <v>105.852106508966</v>
      </c>
      <c r="S2" s="21">
        <v>1027.0583960859799</v>
      </c>
      <c r="T2" s="21">
        <v>7733.6445777729896</v>
      </c>
      <c r="U2" s="21">
        <v>997.38128975028405</v>
      </c>
      <c r="V2" s="21">
        <v>111.667940704348</v>
      </c>
      <c r="W2" s="21">
        <v>728.81258452857503</v>
      </c>
      <c r="X2" s="21">
        <v>972.98461512062397</v>
      </c>
      <c r="Y2" s="21">
        <v>792.12146873134998</v>
      </c>
      <c r="Z2" s="21">
        <v>6298.8611265069103</v>
      </c>
      <c r="AA2" s="21">
        <v>636.08385108705204</v>
      </c>
      <c r="AB2" s="21">
        <v>1536.6620681291099</v>
      </c>
      <c r="AC2" s="21">
        <v>465.49381736675798</v>
      </c>
      <c r="AD2" s="21">
        <v>43.582503702093703</v>
      </c>
      <c r="AE2" s="21">
        <v>2111.8077464892099</v>
      </c>
      <c r="AF2" s="21">
        <v>131.328233614646</v>
      </c>
      <c r="AG2" s="21">
        <v>260.62604263653401</v>
      </c>
      <c r="AH2" s="21">
        <v>52.311376967257097</v>
      </c>
      <c r="AI2" s="21">
        <v>184.32886489158901</v>
      </c>
      <c r="AJ2" s="21">
        <v>42.777194524504402</v>
      </c>
      <c r="AK2" s="21">
        <v>116.45012006921699</v>
      </c>
      <c r="AL2" s="21">
        <v>3.5681226167323801</v>
      </c>
      <c r="AM2" s="21">
        <v>635.78907725143904</v>
      </c>
      <c r="AN2" s="21">
        <v>463.61250295081101</v>
      </c>
      <c r="AO2" s="21">
        <v>3324.8675845301</v>
      </c>
      <c r="AP2" s="21">
        <v>409.81535958290499</v>
      </c>
      <c r="AQ2" s="21">
        <v>2103.4798267105398</v>
      </c>
      <c r="AR2" s="21">
        <v>659.19651017847605</v>
      </c>
      <c r="AS2" s="21">
        <v>1178.7306369579401</v>
      </c>
      <c r="AT2" s="21">
        <v>195.064759004107</v>
      </c>
      <c r="AU2" s="21">
        <v>431.50300624068501</v>
      </c>
      <c r="AV2" s="21">
        <v>3810.9775435169399</v>
      </c>
    </row>
    <row r="3" spans="1:48">
      <c r="A3" s="21" t="s">
        <v>116</v>
      </c>
      <c r="B3" s="21" t="s">
        <v>105</v>
      </c>
      <c r="C3" s="21" t="s">
        <v>117</v>
      </c>
      <c r="D3" s="21" t="s">
        <v>106</v>
      </c>
      <c r="E3" s="21" t="s">
        <v>117</v>
      </c>
      <c r="F3" s="21" t="s">
        <v>117</v>
      </c>
      <c r="G3" s="21">
        <v>2050</v>
      </c>
      <c r="H3" s="21" t="s">
        <v>117</v>
      </c>
      <c r="I3" s="21" t="s">
        <v>117</v>
      </c>
      <c r="J3" s="21" t="s">
        <v>117</v>
      </c>
      <c r="K3" s="21" t="s">
        <v>117</v>
      </c>
      <c r="L3" s="21">
        <v>258.234679733902</v>
      </c>
      <c r="M3" s="21">
        <v>1278.70306137648</v>
      </c>
      <c r="N3" s="21">
        <v>439.048196569867</v>
      </c>
      <c r="O3" s="21">
        <v>1419.0733109876301</v>
      </c>
      <c r="P3" s="21">
        <v>697.64544028693797</v>
      </c>
      <c r="Q3" s="21">
        <v>1133.01164591211</v>
      </c>
      <c r="R3" s="21">
        <v>141.67290961975601</v>
      </c>
      <c r="S3" s="21">
        <v>1340.5414140708999</v>
      </c>
      <c r="T3" s="21">
        <v>7300.6378601672895</v>
      </c>
      <c r="U3" s="21">
        <v>1166.0183680991299</v>
      </c>
      <c r="V3" s="21">
        <v>93.796134743550297</v>
      </c>
      <c r="W3" s="21">
        <v>760.24588994830299</v>
      </c>
      <c r="X3" s="21">
        <v>1231.1465651425999</v>
      </c>
      <c r="Y3" s="21">
        <v>888.69435703802401</v>
      </c>
      <c r="Z3" s="21">
        <v>7484.8275637090501</v>
      </c>
      <c r="AA3" s="21">
        <v>737.077164424741</v>
      </c>
      <c r="AB3" s="21">
        <v>1393.1474446411501</v>
      </c>
      <c r="AC3" s="21">
        <v>611.30832838841502</v>
      </c>
      <c r="AD3" s="21">
        <v>56.214271478305598</v>
      </c>
      <c r="AE3" s="21">
        <v>2292.3115039181198</v>
      </c>
      <c r="AF3" s="21">
        <v>281.710765122834</v>
      </c>
      <c r="AG3" s="21">
        <v>155.42907306956201</v>
      </c>
      <c r="AH3" s="21">
        <v>126.490301439674</v>
      </c>
      <c r="AI3" s="21">
        <v>124.338717520546</v>
      </c>
      <c r="AJ3" s="21">
        <v>52.1241697507688</v>
      </c>
      <c r="AK3" s="21">
        <v>218.03879005756599</v>
      </c>
      <c r="AL3" s="21">
        <v>7.3838202847142602</v>
      </c>
      <c r="AM3" s="21">
        <v>789.93269000110001</v>
      </c>
      <c r="AN3" s="21">
        <v>628.81044303967599</v>
      </c>
      <c r="AO3" s="21">
        <v>3790.1062829734001</v>
      </c>
      <c r="AP3" s="21">
        <v>909.18284356690299</v>
      </c>
      <c r="AQ3" s="21">
        <v>2527.5219381861998</v>
      </c>
      <c r="AR3" s="21">
        <v>932.18797497234095</v>
      </c>
      <c r="AS3" s="21">
        <v>1663.75384943983</v>
      </c>
      <c r="AT3" s="21">
        <v>231.37676448883599</v>
      </c>
      <c r="AU3" s="21">
        <v>556.71652932822099</v>
      </c>
      <c r="AV3" s="21">
        <v>5282.2968339855997</v>
      </c>
    </row>
    <row r="4" spans="1:48">
      <c r="A4" s="21" t="s">
        <v>116</v>
      </c>
      <c r="B4" s="21" t="s">
        <v>105</v>
      </c>
      <c r="C4" s="21" t="s">
        <v>117</v>
      </c>
      <c r="D4" s="21" t="s">
        <v>106</v>
      </c>
      <c r="E4" s="21" t="s">
        <v>117</v>
      </c>
      <c r="F4" s="21" t="s">
        <v>117</v>
      </c>
      <c r="G4" s="21">
        <v>2060</v>
      </c>
      <c r="H4" s="21" t="s">
        <v>117</v>
      </c>
      <c r="I4" s="21" t="s">
        <v>117</v>
      </c>
      <c r="J4" s="21" t="s">
        <v>117</v>
      </c>
      <c r="K4" s="21" t="s">
        <v>117</v>
      </c>
      <c r="L4" s="21">
        <v>258.234679733902</v>
      </c>
      <c r="M4" s="21">
        <v>1278.70306137648</v>
      </c>
      <c r="N4" s="21">
        <v>439.048196569867</v>
      </c>
      <c r="O4" s="21">
        <v>1419.0733109876301</v>
      </c>
      <c r="P4" s="21">
        <v>697.64544028693797</v>
      </c>
      <c r="Q4" s="21">
        <v>1133.01164591211</v>
      </c>
      <c r="R4" s="21">
        <v>141.67290961975601</v>
      </c>
      <c r="S4" s="21">
        <v>1340.5414140708999</v>
      </c>
      <c r="T4" s="21">
        <v>7300.6378601672895</v>
      </c>
      <c r="U4" s="21">
        <v>1166.0183680991299</v>
      </c>
      <c r="V4" s="21">
        <v>93.796134743550297</v>
      </c>
      <c r="W4" s="21">
        <v>760.24588994830299</v>
      </c>
      <c r="X4" s="21">
        <v>1231.1465651425999</v>
      </c>
      <c r="Y4" s="21">
        <v>888.69435703802401</v>
      </c>
      <c r="Z4" s="21">
        <v>7484.8275637090501</v>
      </c>
      <c r="AA4" s="21">
        <v>737.077164424741</v>
      </c>
      <c r="AB4" s="21">
        <v>1393.1474446411501</v>
      </c>
      <c r="AC4" s="21">
        <v>611.30832838841502</v>
      </c>
      <c r="AD4" s="21">
        <v>56.214271478305598</v>
      </c>
      <c r="AE4" s="21">
        <v>2292.3115039181198</v>
      </c>
      <c r="AF4" s="21">
        <v>281.710765122834</v>
      </c>
      <c r="AG4" s="21">
        <v>155.42907306956201</v>
      </c>
      <c r="AH4" s="21">
        <v>126.490301439674</v>
      </c>
      <c r="AI4" s="21">
        <v>124.338717520546</v>
      </c>
      <c r="AJ4" s="21">
        <v>52.1241697507688</v>
      </c>
      <c r="AK4" s="21">
        <v>218.03879005756599</v>
      </c>
      <c r="AL4" s="21">
        <v>7.3838202847142602</v>
      </c>
      <c r="AM4" s="21">
        <v>789.93269000110001</v>
      </c>
      <c r="AN4" s="21">
        <v>628.81044303967599</v>
      </c>
      <c r="AO4" s="21">
        <v>3790.1062829734001</v>
      </c>
      <c r="AP4" s="21">
        <v>909.18284356690299</v>
      </c>
      <c r="AQ4" s="21">
        <v>2527.5219381861998</v>
      </c>
      <c r="AR4" s="21">
        <v>932.18797497234095</v>
      </c>
      <c r="AS4" s="21">
        <v>1663.75384943983</v>
      </c>
      <c r="AT4" s="21">
        <v>231.37676448883599</v>
      </c>
      <c r="AU4" s="21">
        <v>556.71652932822099</v>
      </c>
      <c r="AV4" s="21">
        <v>5282.2968339855997</v>
      </c>
    </row>
    <row r="5" spans="1:48">
      <c r="A5" s="21" t="s">
        <v>116</v>
      </c>
      <c r="B5" s="21" t="s">
        <v>105</v>
      </c>
      <c r="C5" s="21" t="s">
        <v>117</v>
      </c>
      <c r="D5" s="21" t="s">
        <v>107</v>
      </c>
      <c r="E5" s="21" t="s">
        <v>117</v>
      </c>
      <c r="F5" s="21" t="s">
        <v>117</v>
      </c>
      <c r="G5" s="21">
        <v>2010</v>
      </c>
      <c r="H5" s="21" t="s">
        <v>117</v>
      </c>
      <c r="I5" s="21" t="s">
        <v>117</v>
      </c>
      <c r="J5" s="21" t="s">
        <v>117</v>
      </c>
      <c r="K5" s="21" t="s">
        <v>117</v>
      </c>
      <c r="L5" s="21">
        <v>196.66972424213901</v>
      </c>
      <c r="M5" s="21">
        <v>1468.1931444905699</v>
      </c>
      <c r="N5" s="21">
        <v>271.18740136497502</v>
      </c>
      <c r="O5" s="21">
        <v>905.52301441199199</v>
      </c>
      <c r="P5" s="21">
        <v>777.21770601382195</v>
      </c>
      <c r="Q5" s="21">
        <v>1648.28521152997</v>
      </c>
      <c r="R5" s="21">
        <v>83.5448736928291</v>
      </c>
      <c r="S5" s="21">
        <v>2208.0312140248402</v>
      </c>
      <c r="T5" s="21">
        <v>18507.478934742299</v>
      </c>
      <c r="U5" s="21">
        <v>1066.67625172521</v>
      </c>
      <c r="V5" s="21">
        <v>488.146378750765</v>
      </c>
      <c r="W5" s="21">
        <v>1679.0753129779901</v>
      </c>
      <c r="X5" s="21">
        <v>7433.1088118539301</v>
      </c>
      <c r="Y5" s="21">
        <v>1108.17231523071</v>
      </c>
      <c r="Z5" s="21">
        <v>9195.3526981771192</v>
      </c>
      <c r="AA5" s="21">
        <v>505.02472685864501</v>
      </c>
      <c r="AB5" s="21">
        <v>1314.8023053054101</v>
      </c>
      <c r="AC5" s="21">
        <v>148.11826981025001</v>
      </c>
      <c r="AD5" s="21">
        <v>67.1621346364728</v>
      </c>
      <c r="AE5" s="21">
        <v>17047.8841549219</v>
      </c>
      <c r="AF5" s="21">
        <v>159.63428240686099</v>
      </c>
      <c r="AG5" s="21">
        <v>725.543466048396</v>
      </c>
      <c r="AH5" s="21">
        <v>67.999999638297794</v>
      </c>
      <c r="AI5" s="21">
        <v>576.16017362476396</v>
      </c>
      <c r="AJ5" s="21">
        <v>98.552265437365506</v>
      </c>
      <c r="AK5" s="21">
        <v>160.89708606675001</v>
      </c>
      <c r="AL5" s="21">
        <v>16.335462474584801</v>
      </c>
      <c r="AM5" s="21">
        <v>1728.7005676351</v>
      </c>
      <c r="AN5" s="21">
        <v>1151.6628112433</v>
      </c>
      <c r="AO5" s="21">
        <v>6734.1391844108903</v>
      </c>
      <c r="AP5" s="21">
        <v>514.68576543917504</v>
      </c>
      <c r="AQ5" s="21">
        <v>2050.9073432785099</v>
      </c>
      <c r="AR5" s="21">
        <v>801.27752404119997</v>
      </c>
      <c r="AS5" s="21">
        <v>2426.7814922366401</v>
      </c>
      <c r="AT5" s="21">
        <v>461.41891138861399</v>
      </c>
      <c r="AU5" s="21">
        <v>580.36075202452605</v>
      </c>
      <c r="AV5" s="21">
        <v>3928.2270816740302</v>
      </c>
    </row>
    <row r="6" spans="1:48">
      <c r="A6" s="21" t="s">
        <v>116</v>
      </c>
      <c r="B6" s="21" t="s">
        <v>105</v>
      </c>
      <c r="C6" s="21" t="s">
        <v>117</v>
      </c>
      <c r="D6" s="21" t="s">
        <v>107</v>
      </c>
      <c r="E6" s="21" t="s">
        <v>117</v>
      </c>
      <c r="F6" s="21" t="s">
        <v>117</v>
      </c>
      <c r="G6" s="21">
        <v>2050</v>
      </c>
      <c r="H6" s="21" t="s">
        <v>117</v>
      </c>
      <c r="I6" s="21" t="s">
        <v>117</v>
      </c>
      <c r="J6" s="21" t="s">
        <v>117</v>
      </c>
      <c r="K6" s="21" t="s">
        <v>117</v>
      </c>
      <c r="L6" s="21">
        <v>594.93412284646195</v>
      </c>
      <c r="M6" s="21">
        <v>1849.3437949404499</v>
      </c>
      <c r="N6" s="21">
        <v>533.67917828783504</v>
      </c>
      <c r="O6" s="21">
        <v>1352.0842015303599</v>
      </c>
      <c r="P6" s="21">
        <v>878.78692912233498</v>
      </c>
      <c r="Q6" s="21">
        <v>2219.15015327323</v>
      </c>
      <c r="R6" s="21">
        <v>111.816814329298</v>
      </c>
      <c r="S6" s="21">
        <v>2881.97564738445</v>
      </c>
      <c r="T6" s="21">
        <v>17471.245290423802</v>
      </c>
      <c r="U6" s="21">
        <v>1247.02971181476</v>
      </c>
      <c r="V6" s="21">
        <v>410.02138328230302</v>
      </c>
      <c r="W6" s="21">
        <v>1751.49295265102</v>
      </c>
      <c r="X6" s="21">
        <v>9405.3351305155393</v>
      </c>
      <c r="Y6" s="21">
        <v>1243.27710085749</v>
      </c>
      <c r="Z6" s="21">
        <v>10926.6783234369</v>
      </c>
      <c r="AA6" s="21">
        <v>585.209313207994</v>
      </c>
      <c r="AB6" s="21">
        <v>1192.00799566468</v>
      </c>
      <c r="AC6" s="21">
        <v>194.51586367719199</v>
      </c>
      <c r="AD6" s="21">
        <v>86.628122498979195</v>
      </c>
      <c r="AE6" s="21">
        <v>18505.0277567919</v>
      </c>
      <c r="AF6" s="21">
        <v>342.42976242738501</v>
      </c>
      <c r="AG6" s="21">
        <v>432.69102066230698</v>
      </c>
      <c r="AH6" s="21">
        <v>164.42580851063801</v>
      </c>
      <c r="AI6" s="21">
        <v>388.64785022710402</v>
      </c>
      <c r="AJ6" s="21">
        <v>120.086299956801</v>
      </c>
      <c r="AK6" s="21">
        <v>301.26036751984299</v>
      </c>
      <c r="AL6" s="21">
        <v>33.804364966159</v>
      </c>
      <c r="AM6" s="21">
        <v>2147.81464239968</v>
      </c>
      <c r="AN6" s="21">
        <v>1562.0320805865999</v>
      </c>
      <c r="AO6" s="21">
        <v>7676.4269807335004</v>
      </c>
      <c r="AP6" s="21">
        <v>1141.83975008075</v>
      </c>
      <c r="AQ6" s="21">
        <v>2464.3513275</v>
      </c>
      <c r="AR6" s="21">
        <v>1133.1086572721499</v>
      </c>
      <c r="AS6" s="21">
        <v>3425.3517494702101</v>
      </c>
      <c r="AT6" s="21">
        <v>547.313698979376</v>
      </c>
      <c r="AU6" s="21">
        <v>748.76980913823002</v>
      </c>
      <c r="AV6" s="21">
        <v>5444.8133686860201</v>
      </c>
    </row>
    <row r="7" spans="1:48">
      <c r="A7" s="21" t="s">
        <v>116</v>
      </c>
      <c r="B7" s="21" t="s">
        <v>105</v>
      </c>
      <c r="C7" s="21" t="s">
        <v>117</v>
      </c>
      <c r="D7" s="21" t="s">
        <v>107</v>
      </c>
      <c r="E7" s="21" t="s">
        <v>117</v>
      </c>
      <c r="F7" s="21" t="s">
        <v>117</v>
      </c>
      <c r="G7" s="21">
        <v>2060</v>
      </c>
      <c r="H7" s="21" t="s">
        <v>117</v>
      </c>
      <c r="I7" s="21" t="s">
        <v>117</v>
      </c>
      <c r="J7" s="21" t="s">
        <v>117</v>
      </c>
      <c r="K7" s="21" t="s">
        <v>117</v>
      </c>
      <c r="L7" s="21">
        <v>594.93412284646195</v>
      </c>
      <c r="M7" s="21">
        <v>1849.3437949404499</v>
      </c>
      <c r="N7" s="21">
        <v>533.67917828783504</v>
      </c>
      <c r="O7" s="21">
        <v>1352.0842015303599</v>
      </c>
      <c r="P7" s="21">
        <v>878.78692912233498</v>
      </c>
      <c r="Q7" s="21">
        <v>2219.15015327323</v>
      </c>
      <c r="R7" s="21">
        <v>111.816814329298</v>
      </c>
      <c r="S7" s="21">
        <v>2881.97564738445</v>
      </c>
      <c r="T7" s="21">
        <v>17471.245290423802</v>
      </c>
      <c r="U7" s="21">
        <v>1247.02971181476</v>
      </c>
      <c r="V7" s="21">
        <v>410.02138328230302</v>
      </c>
      <c r="W7" s="21">
        <v>1751.49295265102</v>
      </c>
      <c r="X7" s="21">
        <v>9405.3351305155393</v>
      </c>
      <c r="Y7" s="21">
        <v>1243.27710085749</v>
      </c>
      <c r="Z7" s="21">
        <v>10926.6783234369</v>
      </c>
      <c r="AA7" s="21">
        <v>585.209313207994</v>
      </c>
      <c r="AB7" s="21">
        <v>1192.00799566468</v>
      </c>
      <c r="AC7" s="21">
        <v>194.51586367719199</v>
      </c>
      <c r="AD7" s="21">
        <v>86.628122498979195</v>
      </c>
      <c r="AE7" s="21">
        <v>18505.0277567919</v>
      </c>
      <c r="AF7" s="21">
        <v>342.42976242738501</v>
      </c>
      <c r="AG7" s="21">
        <v>432.69102066230698</v>
      </c>
      <c r="AH7" s="21">
        <v>164.42580851063801</v>
      </c>
      <c r="AI7" s="21">
        <v>388.64785022710402</v>
      </c>
      <c r="AJ7" s="21">
        <v>120.086299956801</v>
      </c>
      <c r="AK7" s="21">
        <v>301.26036751984299</v>
      </c>
      <c r="AL7" s="21">
        <v>33.804364966159</v>
      </c>
      <c r="AM7" s="21">
        <v>2147.81464239968</v>
      </c>
      <c r="AN7" s="21">
        <v>1562.0320805865999</v>
      </c>
      <c r="AO7" s="21">
        <v>7676.4269807335004</v>
      </c>
      <c r="AP7" s="21">
        <v>1141.83975008075</v>
      </c>
      <c r="AQ7" s="21">
        <v>2464.3513275</v>
      </c>
      <c r="AR7" s="21">
        <v>1133.1086572721499</v>
      </c>
      <c r="AS7" s="21">
        <v>3425.3517494702101</v>
      </c>
      <c r="AT7" s="21">
        <v>547.313698979376</v>
      </c>
      <c r="AU7" s="21">
        <v>748.76980913823002</v>
      </c>
      <c r="AV7" s="21">
        <v>5444.8133686860201</v>
      </c>
    </row>
    <row r="8" spans="1:48">
      <c r="A8" s="21" t="s">
        <v>116</v>
      </c>
      <c r="B8" s="21" t="s">
        <v>105</v>
      </c>
      <c r="C8" s="21" t="s">
        <v>117</v>
      </c>
      <c r="D8" s="21" t="s">
        <v>108</v>
      </c>
      <c r="E8" s="21" t="s">
        <v>117</v>
      </c>
      <c r="F8" s="21" t="s">
        <v>117</v>
      </c>
      <c r="G8" s="21">
        <v>2010</v>
      </c>
      <c r="H8" s="21" t="s">
        <v>117</v>
      </c>
      <c r="I8" s="21" t="s">
        <v>117</v>
      </c>
      <c r="J8" s="21" t="s">
        <v>117</v>
      </c>
      <c r="K8" s="21" t="s">
        <v>117</v>
      </c>
      <c r="L8" s="21">
        <v>48.267498585209196</v>
      </c>
      <c r="M8" s="21">
        <v>470.44080729921598</v>
      </c>
      <c r="N8" s="21">
        <v>79.842639754449607</v>
      </c>
      <c r="O8" s="21">
        <v>1585.6864897222899</v>
      </c>
      <c r="P8" s="21">
        <v>335.33279917511499</v>
      </c>
      <c r="Q8" s="21">
        <v>944.09207412879698</v>
      </c>
      <c r="R8" s="21">
        <v>108.10427898787999</v>
      </c>
      <c r="S8" s="21">
        <v>608.78058155096699</v>
      </c>
      <c r="T8" s="21">
        <v>8085.1738767626803</v>
      </c>
      <c r="U8" s="21">
        <v>531.00509997212998</v>
      </c>
      <c r="V8" s="21">
        <v>51.8056805448864</v>
      </c>
      <c r="W8" s="21">
        <v>412.08562022410098</v>
      </c>
      <c r="X8" s="21">
        <v>2157.0210401387399</v>
      </c>
      <c r="Y8" s="21">
        <v>598.70621603794302</v>
      </c>
      <c r="Z8" s="21">
        <v>5600.5710921203899</v>
      </c>
      <c r="AA8" s="21">
        <v>227.63959739245499</v>
      </c>
      <c r="AB8" s="21">
        <v>567.53090466114202</v>
      </c>
      <c r="AC8" s="21">
        <v>700.17966555581404</v>
      </c>
      <c r="AD8" s="21">
        <v>40.710304317715099</v>
      </c>
      <c r="AE8" s="21">
        <v>3755.6580946086501</v>
      </c>
      <c r="AF8" s="21">
        <v>46.999316481953798</v>
      </c>
      <c r="AG8" s="21">
        <v>131.79385110597499</v>
      </c>
      <c r="AH8" s="21">
        <v>67.688622394445105</v>
      </c>
      <c r="AI8" s="21">
        <v>73.615615852930205</v>
      </c>
      <c r="AJ8" s="21">
        <v>24.187105315257199</v>
      </c>
      <c r="AK8" s="21">
        <v>63.288108733270299</v>
      </c>
      <c r="AL8" s="21">
        <v>45.592677880469303</v>
      </c>
      <c r="AM8" s="21">
        <v>3357.5157752383102</v>
      </c>
      <c r="AN8" s="21">
        <v>364.130577894233</v>
      </c>
      <c r="AO8" s="21">
        <v>1247.67525922551</v>
      </c>
      <c r="AP8" s="21">
        <v>330.83001010664299</v>
      </c>
      <c r="AQ8" s="21">
        <v>604.098545274309</v>
      </c>
      <c r="AR8" s="21">
        <v>235.91107984126899</v>
      </c>
      <c r="AS8" s="21">
        <v>565.48786980541695</v>
      </c>
      <c r="AT8" s="21">
        <v>64.875141320435105</v>
      </c>
      <c r="AU8" s="21">
        <v>128.41321929206799</v>
      </c>
      <c r="AV8" s="21">
        <v>13230.7891913522</v>
      </c>
    </row>
    <row r="9" spans="1:48">
      <c r="A9" s="21" t="s">
        <v>116</v>
      </c>
      <c r="B9" s="21" t="s">
        <v>105</v>
      </c>
      <c r="C9" s="21" t="s">
        <v>117</v>
      </c>
      <c r="D9" s="21" t="s">
        <v>108</v>
      </c>
      <c r="E9" s="21" t="s">
        <v>117</v>
      </c>
      <c r="F9" s="21" t="s">
        <v>117</v>
      </c>
      <c r="G9" s="21">
        <v>2050</v>
      </c>
      <c r="H9" s="21" t="s">
        <v>117</v>
      </c>
      <c r="I9" s="21" t="s">
        <v>117</v>
      </c>
      <c r="J9" s="21" t="s">
        <v>117</v>
      </c>
      <c r="K9" s="21" t="s">
        <v>117</v>
      </c>
      <c r="L9" s="21">
        <v>146.01119741963601</v>
      </c>
      <c r="M9" s="21">
        <v>592.56971136958896</v>
      </c>
      <c r="N9" s="21">
        <v>157.125125142298</v>
      </c>
      <c r="O9" s="21">
        <v>2367.6721819443301</v>
      </c>
      <c r="P9" s="21">
        <v>379.15513059072703</v>
      </c>
      <c r="Q9" s="21">
        <v>1271.0676868005601</v>
      </c>
      <c r="R9" s="21">
        <v>144.68722684570801</v>
      </c>
      <c r="S9" s="21">
        <v>794.59511237266895</v>
      </c>
      <c r="T9" s="21">
        <v>7632.4850356294401</v>
      </c>
      <c r="U9" s="21">
        <v>620.78736235050201</v>
      </c>
      <c r="V9" s="21">
        <v>43.514481974147202</v>
      </c>
      <c r="W9" s="21">
        <v>429.85865740067601</v>
      </c>
      <c r="X9" s="21">
        <v>2729.34330434187</v>
      </c>
      <c r="Y9" s="21">
        <v>671.69854210448204</v>
      </c>
      <c r="Z9" s="21">
        <v>6655.0616120761497</v>
      </c>
      <c r="AA9" s="21">
        <v>263.78275233693603</v>
      </c>
      <c r="AB9" s="21">
        <v>514.52706875635602</v>
      </c>
      <c r="AC9" s="21">
        <v>919.50879894339596</v>
      </c>
      <c r="AD9" s="21">
        <v>52.509606022715197</v>
      </c>
      <c r="AE9" s="21">
        <v>4076.6676177634799</v>
      </c>
      <c r="AF9" s="21">
        <v>100.817722449781</v>
      </c>
      <c r="AG9" s="21">
        <v>78.597656268131004</v>
      </c>
      <c r="AH9" s="21">
        <v>163.67289004968799</v>
      </c>
      <c r="AI9" s="21">
        <v>49.657286556947703</v>
      </c>
      <c r="AJ9" s="21">
        <v>29.4720772889861</v>
      </c>
      <c r="AK9" s="21">
        <v>118.49934242259</v>
      </c>
      <c r="AL9" s="21">
        <v>94.348814749126703</v>
      </c>
      <c r="AM9" s="21">
        <v>4171.5272610860502</v>
      </c>
      <c r="AN9" s="21">
        <v>493.88036032811499</v>
      </c>
      <c r="AO9" s="21">
        <v>1422.25869718941</v>
      </c>
      <c r="AP9" s="21">
        <v>733.95240635234597</v>
      </c>
      <c r="AQ9" s="21">
        <v>725.87923431380398</v>
      </c>
      <c r="AR9" s="21">
        <v>333.60836775551201</v>
      </c>
      <c r="AS9" s="21">
        <v>798.17440108995697</v>
      </c>
      <c r="AT9" s="21">
        <v>76.951881883299095</v>
      </c>
      <c r="AU9" s="21">
        <v>165.67616153354899</v>
      </c>
      <c r="AV9" s="21">
        <v>18338.8527112952</v>
      </c>
    </row>
    <row r="10" spans="1:48">
      <c r="A10" s="21" t="s">
        <v>116</v>
      </c>
      <c r="B10" s="21" t="s">
        <v>105</v>
      </c>
      <c r="C10" s="21" t="s">
        <v>117</v>
      </c>
      <c r="D10" s="21" t="s">
        <v>108</v>
      </c>
      <c r="E10" s="21" t="s">
        <v>117</v>
      </c>
      <c r="F10" s="21" t="s">
        <v>117</v>
      </c>
      <c r="G10" s="21">
        <v>2060</v>
      </c>
      <c r="H10" s="21" t="s">
        <v>117</v>
      </c>
      <c r="I10" s="21" t="s">
        <v>117</v>
      </c>
      <c r="J10" s="21" t="s">
        <v>117</v>
      </c>
      <c r="K10" s="21" t="s">
        <v>117</v>
      </c>
      <c r="L10" s="21">
        <v>146.01119741963601</v>
      </c>
      <c r="M10" s="21">
        <v>592.56971136958896</v>
      </c>
      <c r="N10" s="21">
        <v>157.125125142298</v>
      </c>
      <c r="O10" s="21">
        <v>2367.6721819443301</v>
      </c>
      <c r="P10" s="21">
        <v>379.15513059072703</v>
      </c>
      <c r="Q10" s="21">
        <v>1271.0676868005601</v>
      </c>
      <c r="R10" s="21">
        <v>144.68722684570801</v>
      </c>
      <c r="S10" s="21">
        <v>794.59511237266895</v>
      </c>
      <c r="T10" s="21">
        <v>7632.4850356294401</v>
      </c>
      <c r="U10" s="21">
        <v>620.78736235050201</v>
      </c>
      <c r="V10" s="21">
        <v>43.514481974147202</v>
      </c>
      <c r="W10" s="21">
        <v>429.85865740067601</v>
      </c>
      <c r="X10" s="21">
        <v>2729.34330434187</v>
      </c>
      <c r="Y10" s="21">
        <v>671.69854210448204</v>
      </c>
      <c r="Z10" s="21">
        <v>6655.0616120761497</v>
      </c>
      <c r="AA10" s="21">
        <v>263.78275233693603</v>
      </c>
      <c r="AB10" s="21">
        <v>514.52706875635602</v>
      </c>
      <c r="AC10" s="21">
        <v>919.50879894339596</v>
      </c>
      <c r="AD10" s="21">
        <v>52.509606022715197</v>
      </c>
      <c r="AE10" s="21">
        <v>4076.6676177634799</v>
      </c>
      <c r="AF10" s="21">
        <v>100.817722449781</v>
      </c>
      <c r="AG10" s="21">
        <v>78.597656268131004</v>
      </c>
      <c r="AH10" s="21">
        <v>163.67289004968799</v>
      </c>
      <c r="AI10" s="21">
        <v>49.657286556947703</v>
      </c>
      <c r="AJ10" s="21">
        <v>29.4720772889861</v>
      </c>
      <c r="AK10" s="21">
        <v>118.49934242259</v>
      </c>
      <c r="AL10" s="21">
        <v>94.348814749126703</v>
      </c>
      <c r="AM10" s="21">
        <v>4171.5272610860502</v>
      </c>
      <c r="AN10" s="21">
        <v>493.88036032811499</v>
      </c>
      <c r="AO10" s="21">
        <v>1422.25869718941</v>
      </c>
      <c r="AP10" s="21">
        <v>733.95240635234597</v>
      </c>
      <c r="AQ10" s="21">
        <v>725.87923431380398</v>
      </c>
      <c r="AR10" s="21">
        <v>333.60836775551201</v>
      </c>
      <c r="AS10" s="21">
        <v>798.17440108995697</v>
      </c>
      <c r="AT10" s="21">
        <v>76.951881883299095</v>
      </c>
      <c r="AU10" s="21">
        <v>165.67616153354899</v>
      </c>
      <c r="AV10" s="21">
        <v>18338.8527112952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P25"/>
  <sheetViews>
    <sheetView topLeftCell="E1" zoomScale="115" zoomScaleNormal="115" workbookViewId="0">
      <selection activeCell="O29" sqref="O29"/>
    </sheetView>
  </sheetViews>
  <sheetFormatPr defaultRowHeight="15"/>
  <sheetData>
    <row r="2" spans="2:16">
      <c r="B2" t="s">
        <v>27</v>
      </c>
      <c r="K2" t="s">
        <v>28</v>
      </c>
    </row>
    <row r="4" spans="2:16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</row>
    <row r="5" spans="2:16">
      <c r="B5" t="s">
        <v>12</v>
      </c>
      <c r="C5" s="1">
        <v>0</v>
      </c>
      <c r="D5" s="1">
        <v>302</v>
      </c>
      <c r="E5" s="1">
        <v>769</v>
      </c>
      <c r="F5" s="1">
        <v>0</v>
      </c>
      <c r="G5" s="1">
        <v>0</v>
      </c>
      <c r="H5" s="1">
        <v>0</v>
      </c>
      <c r="K5" s="23" t="s">
        <v>0</v>
      </c>
      <c r="L5" s="1">
        <f>D18</f>
        <v>21063</v>
      </c>
      <c r="M5" s="1">
        <f>F18</f>
        <v>0</v>
      </c>
      <c r="N5" s="1">
        <f>H18</f>
        <v>80685</v>
      </c>
      <c r="O5" s="1">
        <f>E18</f>
        <v>69213</v>
      </c>
      <c r="P5" s="1"/>
    </row>
    <row r="6" spans="2:16">
      <c r="B6" t="s">
        <v>9</v>
      </c>
      <c r="C6" s="1">
        <v>71</v>
      </c>
      <c r="D6" s="1">
        <v>164</v>
      </c>
      <c r="E6" s="1">
        <v>520</v>
      </c>
      <c r="F6" s="1">
        <v>268.02</v>
      </c>
      <c r="G6" s="1">
        <v>663.8</v>
      </c>
      <c r="H6" s="1">
        <v>38</v>
      </c>
      <c r="K6" s="23" t="s">
        <v>1</v>
      </c>
      <c r="L6" s="1">
        <f>D9</f>
        <v>2879</v>
      </c>
      <c r="M6" s="1">
        <f>F9</f>
        <v>0</v>
      </c>
      <c r="N6" s="1">
        <f>H9</f>
        <v>1611</v>
      </c>
      <c r="O6" s="1">
        <f>E9</f>
        <v>1954</v>
      </c>
      <c r="P6" s="1"/>
    </row>
    <row r="7" spans="2:16">
      <c r="B7" t="s">
        <v>17</v>
      </c>
      <c r="C7" s="1">
        <v>71</v>
      </c>
      <c r="D7" s="1">
        <v>650</v>
      </c>
      <c r="E7" s="1">
        <v>500</v>
      </c>
      <c r="F7" s="1">
        <v>58.5</v>
      </c>
      <c r="G7" s="1">
        <v>100</v>
      </c>
      <c r="H7" s="1">
        <v>0</v>
      </c>
      <c r="K7" s="23" t="s">
        <v>20</v>
      </c>
      <c r="L7" s="1">
        <f>D17</f>
        <v>59579</v>
      </c>
      <c r="M7" s="1">
        <f>F17</f>
        <v>0</v>
      </c>
      <c r="N7" s="1">
        <f>H17</f>
        <v>1487</v>
      </c>
      <c r="O7" s="1">
        <f>E17</f>
        <v>45733</v>
      </c>
      <c r="P7" s="1"/>
    </row>
    <row r="8" spans="2:16">
      <c r="B8" t="s">
        <v>10</v>
      </c>
      <c r="C8" s="1">
        <v>90</v>
      </c>
      <c r="D8" s="1">
        <v>927</v>
      </c>
      <c r="E8" s="1">
        <v>1279</v>
      </c>
      <c r="F8" s="1">
        <v>0</v>
      </c>
      <c r="G8" s="1">
        <v>0</v>
      </c>
      <c r="H8" s="1">
        <v>3</v>
      </c>
      <c r="K8" s="23" t="s">
        <v>2</v>
      </c>
      <c r="L8" s="1">
        <f>D10</f>
        <v>9724</v>
      </c>
      <c r="M8" s="1">
        <f>F10</f>
        <v>0</v>
      </c>
      <c r="N8" s="1">
        <f>H10</f>
        <v>10</v>
      </c>
      <c r="O8" s="1">
        <f>E10</f>
        <v>8747</v>
      </c>
      <c r="P8" s="1"/>
    </row>
    <row r="9" spans="2:16">
      <c r="B9" t="s">
        <v>1</v>
      </c>
      <c r="C9" s="1">
        <v>135</v>
      </c>
      <c r="D9" s="1">
        <v>2879</v>
      </c>
      <c r="E9" s="1">
        <v>1954</v>
      </c>
      <c r="F9" s="1">
        <v>0</v>
      </c>
      <c r="G9" s="1">
        <v>0</v>
      </c>
      <c r="H9" s="1">
        <v>1611</v>
      </c>
      <c r="K9" s="23" t="s">
        <v>3</v>
      </c>
      <c r="L9" s="1">
        <f>D21</f>
        <v>130781</v>
      </c>
      <c r="M9" s="1">
        <f>F21</f>
        <v>1371.6</v>
      </c>
      <c r="N9" s="1">
        <f>H21</f>
        <v>102515</v>
      </c>
      <c r="O9" s="1">
        <f>E21</f>
        <v>216821</v>
      </c>
      <c r="P9" s="1"/>
    </row>
    <row r="10" spans="2:16">
      <c r="B10" t="s">
        <v>2</v>
      </c>
      <c r="C10" s="1">
        <v>0</v>
      </c>
      <c r="D10" s="1">
        <v>9724</v>
      </c>
      <c r="E10" s="1">
        <v>8747</v>
      </c>
      <c r="F10" s="1">
        <v>0</v>
      </c>
      <c r="G10" s="1">
        <v>55</v>
      </c>
      <c r="H10" s="1">
        <v>10</v>
      </c>
      <c r="K10" s="23" t="s">
        <v>4</v>
      </c>
      <c r="L10" s="1">
        <f>D16</f>
        <v>4226</v>
      </c>
      <c r="M10" s="1">
        <f>F16</f>
        <v>42163</v>
      </c>
      <c r="N10" s="1">
        <f>H16</f>
        <v>6580</v>
      </c>
      <c r="O10" s="1">
        <f>E16</f>
        <v>13528</v>
      </c>
      <c r="P10" s="1"/>
    </row>
    <row r="11" spans="2:16">
      <c r="B11" t="s">
        <v>14</v>
      </c>
      <c r="C11" s="1">
        <v>95</v>
      </c>
      <c r="D11" s="1">
        <v>1200</v>
      </c>
      <c r="E11" s="1">
        <v>4120</v>
      </c>
      <c r="F11" s="1">
        <v>0</v>
      </c>
      <c r="G11" s="1">
        <v>770</v>
      </c>
      <c r="H11" s="1">
        <v>2060</v>
      </c>
      <c r="K11" s="23" t="s">
        <v>5</v>
      </c>
      <c r="L11" s="1">
        <f>D13</f>
        <v>1520</v>
      </c>
      <c r="M11" s="1">
        <f>F13</f>
        <v>34320</v>
      </c>
      <c r="N11" s="1">
        <f>H13</f>
        <v>0</v>
      </c>
      <c r="O11" s="1">
        <f>E13</f>
        <v>3735</v>
      </c>
      <c r="P11" s="1"/>
    </row>
    <row r="12" spans="2:16">
      <c r="B12" t="s">
        <v>13</v>
      </c>
      <c r="C12" s="1">
        <v>922</v>
      </c>
      <c r="D12" s="1">
        <v>9070.2649889999993</v>
      </c>
      <c r="E12" s="1">
        <v>18652.7350114</v>
      </c>
      <c r="F12" s="1">
        <v>130.5</v>
      </c>
      <c r="G12" s="1">
        <v>361</v>
      </c>
      <c r="H12" s="1">
        <v>5901</v>
      </c>
      <c r="K12" s="23" t="s">
        <v>6</v>
      </c>
      <c r="L12" s="1">
        <f>D19</f>
        <v>0</v>
      </c>
      <c r="M12" s="1">
        <f>F19</f>
        <v>67229.95</v>
      </c>
      <c r="N12" s="1">
        <f>H19</f>
        <v>0</v>
      </c>
      <c r="O12" s="1">
        <f>E19</f>
        <v>0</v>
      </c>
      <c r="P12" s="1"/>
    </row>
    <row r="13" spans="2:16">
      <c r="B13" t="s">
        <v>5</v>
      </c>
      <c r="C13" s="1">
        <v>176</v>
      </c>
      <c r="D13" s="1">
        <v>1520</v>
      </c>
      <c r="E13" s="1">
        <v>3735</v>
      </c>
      <c r="F13" s="1">
        <v>34320</v>
      </c>
      <c r="G13" s="1">
        <v>0</v>
      </c>
      <c r="H13" s="1">
        <v>0</v>
      </c>
      <c r="K13" s="23" t="s">
        <v>7</v>
      </c>
      <c r="L13" s="1">
        <f>D20</f>
        <v>6326</v>
      </c>
      <c r="M13" s="1">
        <f>F20</f>
        <v>297948</v>
      </c>
      <c r="N13" s="1">
        <f>H20</f>
        <v>0</v>
      </c>
      <c r="O13" s="1">
        <f>E20</f>
        <v>34934</v>
      </c>
      <c r="P13" s="1"/>
    </row>
    <row r="14" spans="2:16">
      <c r="B14" t="s">
        <v>15</v>
      </c>
      <c r="C14" s="1">
        <v>0</v>
      </c>
      <c r="D14" s="1">
        <v>0</v>
      </c>
      <c r="E14" s="1">
        <v>0</v>
      </c>
      <c r="F14" s="1">
        <v>49669.254999999997</v>
      </c>
      <c r="G14" s="1">
        <v>4588.6000000000004</v>
      </c>
      <c r="H14" s="1">
        <v>427</v>
      </c>
      <c r="K14" s="23" t="s">
        <v>8</v>
      </c>
      <c r="L14" s="1">
        <f>D24</f>
        <v>366053</v>
      </c>
      <c r="M14" s="1">
        <f>F24</f>
        <v>217550.715</v>
      </c>
      <c r="N14" s="1">
        <f>H24</f>
        <v>29000</v>
      </c>
      <c r="O14" s="1">
        <f>E24</f>
        <v>84737</v>
      </c>
      <c r="P14" s="1"/>
    </row>
    <row r="15" spans="2:16">
      <c r="B15" t="s">
        <v>18</v>
      </c>
      <c r="C15" s="1">
        <v>8770</v>
      </c>
      <c r="D15" s="1">
        <v>25245</v>
      </c>
      <c r="E15" s="1">
        <v>16160</v>
      </c>
      <c r="F15" s="1">
        <v>0</v>
      </c>
      <c r="G15" s="1">
        <v>0</v>
      </c>
      <c r="H15" s="1">
        <v>0</v>
      </c>
      <c r="K15" s="23" t="s">
        <v>9</v>
      </c>
      <c r="L15" s="1">
        <f>D6</f>
        <v>164</v>
      </c>
      <c r="M15" s="1">
        <f>F6</f>
        <v>268.02</v>
      </c>
      <c r="N15" s="1">
        <f>H6</f>
        <v>38</v>
      </c>
      <c r="O15" s="1">
        <f>E6</f>
        <v>520</v>
      </c>
      <c r="P15" s="1"/>
    </row>
    <row r="16" spans="2:16">
      <c r="B16" t="s">
        <v>4</v>
      </c>
      <c r="C16" s="1">
        <v>4224</v>
      </c>
      <c r="D16" s="1">
        <v>4226</v>
      </c>
      <c r="E16" s="1">
        <v>13528</v>
      </c>
      <c r="F16" s="1">
        <v>42163</v>
      </c>
      <c r="G16" s="1">
        <v>0</v>
      </c>
      <c r="H16" s="1">
        <v>6580</v>
      </c>
      <c r="K16" s="23" t="s">
        <v>10</v>
      </c>
      <c r="L16" s="1">
        <f>D8</f>
        <v>927</v>
      </c>
      <c r="M16" s="1">
        <f>F8</f>
        <v>0</v>
      </c>
      <c r="N16" s="1">
        <f>H8</f>
        <v>3</v>
      </c>
      <c r="O16" s="1">
        <f>E8</f>
        <v>1279</v>
      </c>
      <c r="P16" s="1"/>
    </row>
    <row r="17" spans="2:16">
      <c r="B17" t="s">
        <v>20</v>
      </c>
      <c r="C17" s="1">
        <v>478</v>
      </c>
      <c r="D17" s="1">
        <v>59579</v>
      </c>
      <c r="E17" s="1">
        <v>45733</v>
      </c>
      <c r="F17" s="1">
        <v>0</v>
      </c>
      <c r="G17" s="1">
        <v>0</v>
      </c>
      <c r="H17" s="1">
        <v>1487</v>
      </c>
      <c r="K17" s="23" t="s">
        <v>11</v>
      </c>
      <c r="L17" s="1">
        <f>D23</f>
        <v>1240</v>
      </c>
      <c r="M17" s="1">
        <f>F23</f>
        <v>715200.73</v>
      </c>
      <c r="N17" s="1">
        <f>H23</f>
        <v>0</v>
      </c>
      <c r="O17" s="1">
        <f>E23</f>
        <v>357</v>
      </c>
      <c r="P17" s="1"/>
    </row>
    <row r="18" spans="2:16">
      <c r="B18" t="s">
        <v>0</v>
      </c>
      <c r="C18" s="1">
        <v>4036</v>
      </c>
      <c r="D18" s="1">
        <v>21063</v>
      </c>
      <c r="E18" s="1">
        <v>69213</v>
      </c>
      <c r="F18" s="1">
        <v>0</v>
      </c>
      <c r="G18" s="1">
        <v>0</v>
      </c>
      <c r="H18" s="1">
        <v>80685</v>
      </c>
      <c r="K18" s="23" t="s">
        <v>12</v>
      </c>
      <c r="L18" s="1">
        <f>D5</f>
        <v>302</v>
      </c>
      <c r="M18" s="1">
        <f>F5</f>
        <v>0</v>
      </c>
      <c r="N18" s="1">
        <f>H5</f>
        <v>0</v>
      </c>
      <c r="O18" s="1">
        <f>E5</f>
        <v>769</v>
      </c>
      <c r="P18" s="1"/>
    </row>
    <row r="19" spans="2:16">
      <c r="B19" t="s">
        <v>6</v>
      </c>
      <c r="C19" s="1">
        <v>0</v>
      </c>
      <c r="D19" s="1">
        <v>0</v>
      </c>
      <c r="E19" s="1">
        <v>0</v>
      </c>
      <c r="F19" s="1">
        <v>67229.95</v>
      </c>
      <c r="G19" s="1">
        <v>3259</v>
      </c>
      <c r="H19" s="1">
        <v>0</v>
      </c>
      <c r="K19" s="23" t="s">
        <v>13</v>
      </c>
      <c r="L19" s="1">
        <f>D12</f>
        <v>9070.2649889999993</v>
      </c>
      <c r="M19" s="1">
        <f>F12</f>
        <v>130.5</v>
      </c>
      <c r="N19" s="1">
        <f>H12</f>
        <v>5901</v>
      </c>
      <c r="O19" s="1">
        <f>E12</f>
        <v>18652.7350114</v>
      </c>
      <c r="P19" s="1"/>
    </row>
    <row r="20" spans="2:16">
      <c r="B20" t="s">
        <v>7</v>
      </c>
      <c r="C20" s="1">
        <v>12707</v>
      </c>
      <c r="D20" s="1">
        <v>6326</v>
      </c>
      <c r="E20" s="1">
        <v>34934</v>
      </c>
      <c r="F20" s="1">
        <v>297948</v>
      </c>
      <c r="G20" s="1">
        <v>0</v>
      </c>
      <c r="H20" s="1">
        <v>0</v>
      </c>
      <c r="K20" s="23" t="s">
        <v>19</v>
      </c>
      <c r="L20" s="1">
        <f>D22</f>
        <v>20941</v>
      </c>
      <c r="M20" s="1">
        <f>F22</f>
        <v>504182</v>
      </c>
      <c r="N20" s="1">
        <f>H22</f>
        <v>0</v>
      </c>
      <c r="O20" s="1">
        <f>E22</f>
        <v>25248</v>
      </c>
      <c r="P20" s="1"/>
    </row>
    <row r="21" spans="2:16">
      <c r="B21" t="s">
        <v>3</v>
      </c>
      <c r="C21" s="1">
        <v>0</v>
      </c>
      <c r="D21" s="1">
        <v>130781</v>
      </c>
      <c r="E21" s="1">
        <v>216821</v>
      </c>
      <c r="F21" s="1">
        <v>1371.6</v>
      </c>
      <c r="G21" s="1">
        <v>3313</v>
      </c>
      <c r="H21" s="1">
        <v>102515</v>
      </c>
      <c r="K21" s="23" t="s">
        <v>14</v>
      </c>
      <c r="L21" s="1">
        <f>D11</f>
        <v>1200</v>
      </c>
      <c r="M21" s="1">
        <f>F11</f>
        <v>0</v>
      </c>
      <c r="N21" s="1">
        <f>H11</f>
        <v>2060</v>
      </c>
      <c r="O21" s="1">
        <f>E11</f>
        <v>4120</v>
      </c>
      <c r="P21" s="1"/>
    </row>
    <row r="22" spans="2:16">
      <c r="B22" t="s">
        <v>19</v>
      </c>
      <c r="C22" s="1">
        <v>7632</v>
      </c>
      <c r="D22" s="1">
        <v>20941</v>
      </c>
      <c r="E22" s="1">
        <v>25248</v>
      </c>
      <c r="F22" s="1">
        <v>504182</v>
      </c>
      <c r="G22" s="1">
        <v>0</v>
      </c>
      <c r="H22" s="1">
        <v>0</v>
      </c>
      <c r="K22" s="23" t="s">
        <v>15</v>
      </c>
      <c r="L22" s="1">
        <f>D14</f>
        <v>0</v>
      </c>
      <c r="M22" s="1">
        <f>F14</f>
        <v>49669.254999999997</v>
      </c>
      <c r="N22" s="1">
        <f>H14</f>
        <v>427</v>
      </c>
      <c r="O22" s="1">
        <f>E14</f>
        <v>0</v>
      </c>
      <c r="P22" s="1"/>
    </row>
    <row r="23" spans="2:16">
      <c r="B23" t="s">
        <v>11</v>
      </c>
      <c r="C23" s="1">
        <v>0</v>
      </c>
      <c r="D23" s="1">
        <v>1240</v>
      </c>
      <c r="E23" s="1">
        <v>357</v>
      </c>
      <c r="F23" s="1">
        <v>715200.73</v>
      </c>
      <c r="G23" s="1">
        <v>62038</v>
      </c>
      <c r="H23" s="1">
        <v>0</v>
      </c>
      <c r="K23" s="23" t="s">
        <v>16</v>
      </c>
      <c r="L23" s="1">
        <f>D25</f>
        <v>96565</v>
      </c>
      <c r="M23" s="1">
        <f>F25</f>
        <v>402543</v>
      </c>
      <c r="N23" s="1">
        <f>H25</f>
        <v>0</v>
      </c>
      <c r="O23" s="1">
        <f>E25</f>
        <v>372685</v>
      </c>
      <c r="P23" s="1"/>
    </row>
    <row r="24" spans="2:16">
      <c r="B24" t="s">
        <v>8</v>
      </c>
      <c r="C24" s="1">
        <v>0</v>
      </c>
      <c r="D24" s="1">
        <v>366053</v>
      </c>
      <c r="E24" s="1">
        <v>84737</v>
      </c>
      <c r="F24" s="1">
        <v>217550.715</v>
      </c>
      <c r="G24" s="1">
        <v>33122</v>
      </c>
      <c r="H24" s="1">
        <v>29000</v>
      </c>
      <c r="K24" s="23" t="s">
        <v>17</v>
      </c>
      <c r="L24" s="1">
        <f>D7</f>
        <v>650</v>
      </c>
      <c r="M24" s="1">
        <f>F7</f>
        <v>58.5</v>
      </c>
      <c r="N24" s="1">
        <f>H7</f>
        <v>0</v>
      </c>
      <c r="O24" s="1">
        <f>E7</f>
        <v>500</v>
      </c>
      <c r="P24" s="1"/>
    </row>
    <row r="25" spans="2:16">
      <c r="B25" t="s">
        <v>16</v>
      </c>
      <c r="C25" s="1">
        <v>176180</v>
      </c>
      <c r="D25" s="1">
        <v>96565</v>
      </c>
      <c r="E25" s="1">
        <v>372685</v>
      </c>
      <c r="F25" s="1">
        <v>402543</v>
      </c>
      <c r="G25" s="1">
        <v>0</v>
      </c>
      <c r="H25" s="1">
        <v>0</v>
      </c>
      <c r="K25" s="23" t="s">
        <v>18</v>
      </c>
      <c r="L25" s="1">
        <f>D15</f>
        <v>25245</v>
      </c>
      <c r="M25" s="1">
        <f>F15</f>
        <v>0</v>
      </c>
      <c r="N25" s="1">
        <f>H15</f>
        <v>0</v>
      </c>
      <c r="O25" s="1">
        <f>E15</f>
        <v>16160</v>
      </c>
      <c r="P25" s="1"/>
    </row>
  </sheetData>
  <sortState ref="K5:O25">
    <sortCondition ref="K5:K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25"/>
  <sheetViews>
    <sheetView zoomScaleNormal="100" workbookViewId="0">
      <selection activeCell="L6" sqref="L6"/>
    </sheetView>
  </sheetViews>
  <sheetFormatPr defaultRowHeight="15"/>
  <cols>
    <col min="24" max="24" width="21.42578125" bestFit="1" customWidth="1"/>
    <col min="25" max="45" width="9" customWidth="1"/>
  </cols>
  <sheetData>
    <row r="1" spans="2:22">
      <c r="R1" t="s">
        <v>34</v>
      </c>
    </row>
    <row r="2" spans="2:22">
      <c r="B2" t="s">
        <v>27</v>
      </c>
      <c r="K2" t="s">
        <v>28</v>
      </c>
      <c r="R2" t="s">
        <v>33</v>
      </c>
      <c r="V2" s="1"/>
    </row>
    <row r="4" spans="2:22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  <c r="Q4" t="s">
        <v>95</v>
      </c>
      <c r="R4" t="s">
        <v>29</v>
      </c>
      <c r="S4" t="s">
        <v>31</v>
      </c>
      <c r="T4" t="s">
        <v>32</v>
      </c>
      <c r="U4" t="s">
        <v>30</v>
      </c>
    </row>
    <row r="5" spans="2:22">
      <c r="B5" t="s">
        <v>12</v>
      </c>
      <c r="C5" s="1"/>
      <c r="D5" s="1">
        <v>1175</v>
      </c>
      <c r="E5" s="1">
        <v>2868</v>
      </c>
      <c r="F5" s="1"/>
      <c r="G5" s="1">
        <v>45</v>
      </c>
      <c r="H5" s="1"/>
      <c r="K5" t="s">
        <v>12</v>
      </c>
      <c r="L5" s="1">
        <f>D5</f>
        <v>1175</v>
      </c>
      <c r="M5" s="1">
        <f t="shared" ref="M5:M25" si="0">F5</f>
        <v>0</v>
      </c>
      <c r="N5" s="1">
        <f t="shared" ref="N5:N25" si="1">H5</f>
        <v>0</v>
      </c>
      <c r="O5" s="1">
        <f t="shared" ref="O5:O25" si="2">E5</f>
        <v>2868</v>
      </c>
      <c r="P5" s="1"/>
      <c r="Q5" s="1" t="e">
        <f>R5+S5</f>
        <v>#REF!</v>
      </c>
      <c r="R5" s="1" t="e">
        <f>(L5-'STOCK 2010'!#REF!)/4</f>
        <v>#REF!</v>
      </c>
      <c r="S5" s="1" t="e">
        <f>(M5-'STOCK 2010'!#REF!)/4</f>
        <v>#REF!</v>
      </c>
      <c r="T5" s="1" t="e">
        <f>(N5-'STOCK 2010'!#REF!)/4</f>
        <v>#REF!</v>
      </c>
      <c r="U5" s="1" t="e">
        <f>(O5-'STOCK 2010'!#REF!)/4</f>
        <v>#REF!</v>
      </c>
      <c r="V5" s="1" t="e">
        <f t="shared" ref="V5:V25" si="3">SUM(R5:U5)</f>
        <v>#REF!</v>
      </c>
    </row>
    <row r="6" spans="2:22">
      <c r="B6" t="s">
        <v>9</v>
      </c>
      <c r="C6" s="1">
        <v>195</v>
      </c>
      <c r="D6" s="1">
        <v>552</v>
      </c>
      <c r="E6" s="1">
        <v>1845</v>
      </c>
      <c r="F6" s="1">
        <v>613.62</v>
      </c>
      <c r="G6" s="1">
        <v>1180.8</v>
      </c>
      <c r="H6" s="1">
        <v>71</v>
      </c>
      <c r="K6" t="s">
        <v>9</v>
      </c>
      <c r="L6" s="1">
        <f t="shared" ref="L6:L25" si="4">D6</f>
        <v>552</v>
      </c>
      <c r="M6" s="1">
        <f t="shared" si="0"/>
        <v>613.62</v>
      </c>
      <c r="N6" s="1">
        <f t="shared" si="1"/>
        <v>71</v>
      </c>
      <c r="O6" s="1">
        <f t="shared" si="2"/>
        <v>1845</v>
      </c>
      <c r="P6" s="1"/>
      <c r="Q6" s="1">
        <f t="shared" ref="Q6:Q25" si="5">R6+S6</f>
        <v>-4974.3450000000003</v>
      </c>
      <c r="R6" s="1">
        <f>(L6-'STOCK 2010'!L5)/4</f>
        <v>-5127.75</v>
      </c>
      <c r="S6" s="1">
        <f>(M6-'STOCK 2010'!M5)/4</f>
        <v>153.405</v>
      </c>
      <c r="T6" s="1">
        <f>(N6-'STOCK 2010'!N5)/4</f>
        <v>-20153.5</v>
      </c>
      <c r="U6" s="1">
        <f>(O6-'STOCK 2010'!O5)/4</f>
        <v>-16842</v>
      </c>
      <c r="V6" s="1">
        <f t="shared" si="3"/>
        <v>-41969.845000000001</v>
      </c>
    </row>
    <row r="7" spans="2:22">
      <c r="B7" t="s">
        <v>17</v>
      </c>
      <c r="C7" s="1">
        <v>105</v>
      </c>
      <c r="D7" s="1">
        <v>1499</v>
      </c>
      <c r="E7" s="1">
        <v>1426</v>
      </c>
      <c r="F7" s="1">
        <v>169.2</v>
      </c>
      <c r="G7" s="1">
        <v>1090</v>
      </c>
      <c r="H7" s="1">
        <v>72</v>
      </c>
      <c r="K7" t="s">
        <v>17</v>
      </c>
      <c r="L7" s="1">
        <f t="shared" si="4"/>
        <v>1499</v>
      </c>
      <c r="M7" s="1">
        <f t="shared" si="0"/>
        <v>169.2</v>
      </c>
      <c r="N7" s="1">
        <f t="shared" si="1"/>
        <v>72</v>
      </c>
      <c r="O7" s="1">
        <f t="shared" si="2"/>
        <v>1426</v>
      </c>
      <c r="P7" s="1"/>
      <c r="Q7" s="1" t="e">
        <f t="shared" si="5"/>
        <v>#REF!</v>
      </c>
      <c r="R7" s="1" t="e">
        <f>(L7-'STOCK 2010'!#REF!)/4</f>
        <v>#REF!</v>
      </c>
      <c r="S7" s="1" t="e">
        <f>(M7-'STOCK 2010'!#REF!)/4</f>
        <v>#REF!</v>
      </c>
      <c r="T7" s="1" t="e">
        <f>(N7-'STOCK 2010'!#REF!)/4</f>
        <v>#REF!</v>
      </c>
      <c r="U7" s="1" t="e">
        <f>(O7-'STOCK 2010'!#REF!)/4</f>
        <v>#REF!</v>
      </c>
      <c r="V7" s="1" t="e">
        <f t="shared" si="3"/>
        <v>#REF!</v>
      </c>
    </row>
    <row r="8" spans="2:22">
      <c r="B8" t="s">
        <v>10</v>
      </c>
      <c r="C8" s="1">
        <v>142</v>
      </c>
      <c r="D8" s="1">
        <v>5432</v>
      </c>
      <c r="E8" s="1">
        <v>3119</v>
      </c>
      <c r="F8" s="1"/>
      <c r="G8" s="1"/>
      <c r="H8" s="1">
        <v>15</v>
      </c>
      <c r="K8" t="s">
        <v>10</v>
      </c>
      <c r="L8" s="1">
        <f t="shared" si="4"/>
        <v>5432</v>
      </c>
      <c r="M8" s="1">
        <f t="shared" si="0"/>
        <v>0</v>
      </c>
      <c r="N8" s="1">
        <f t="shared" si="1"/>
        <v>15</v>
      </c>
      <c r="O8" s="1">
        <f t="shared" si="2"/>
        <v>3119</v>
      </c>
      <c r="P8" s="1"/>
      <c r="Q8" s="1" t="e">
        <f t="shared" si="5"/>
        <v>#REF!</v>
      </c>
      <c r="R8" s="1" t="e">
        <f>(L8-'STOCK 2010'!#REF!)/4</f>
        <v>#REF!</v>
      </c>
      <c r="S8" s="1" t="e">
        <f>(M8-'STOCK 2010'!#REF!)/4</f>
        <v>#REF!</v>
      </c>
      <c r="T8" s="1" t="e">
        <f>(N8-'STOCK 2010'!#REF!)/4</f>
        <v>#REF!</v>
      </c>
      <c r="U8" s="1" t="e">
        <f>(O8-'STOCK 2010'!#REF!)/4</f>
        <v>#REF!</v>
      </c>
      <c r="V8" s="1" t="e">
        <f t="shared" si="3"/>
        <v>#REF!</v>
      </c>
    </row>
    <row r="9" spans="2:22">
      <c r="B9" t="s">
        <v>1</v>
      </c>
      <c r="C9" s="1">
        <v>135</v>
      </c>
      <c r="D9" s="1">
        <v>19544</v>
      </c>
      <c r="E9" s="1">
        <v>6996</v>
      </c>
      <c r="F9" s="1">
        <v>1819.8</v>
      </c>
      <c r="G9" s="1"/>
      <c r="H9" s="1">
        <v>12489</v>
      </c>
      <c r="K9" t="s">
        <v>1</v>
      </c>
      <c r="L9" s="1">
        <f t="shared" si="4"/>
        <v>19544</v>
      </c>
      <c r="M9" s="1">
        <f t="shared" si="0"/>
        <v>1819.8</v>
      </c>
      <c r="N9" s="1">
        <f t="shared" si="1"/>
        <v>12489</v>
      </c>
      <c r="O9" s="1">
        <f t="shared" si="2"/>
        <v>6996</v>
      </c>
      <c r="P9" s="1"/>
      <c r="Q9" s="1">
        <f t="shared" si="5"/>
        <v>4621.2</v>
      </c>
      <c r="R9" s="1">
        <f>(L9-'STOCK 2010'!L6)/4</f>
        <v>4166.25</v>
      </c>
      <c r="S9" s="1">
        <f>(M9-'STOCK 2010'!M6)/4</f>
        <v>454.95</v>
      </c>
      <c r="T9" s="1">
        <f>(N9-'STOCK 2010'!N6)/4</f>
        <v>2719.5</v>
      </c>
      <c r="U9" s="1">
        <f>(O9-'STOCK 2010'!O6)/4</f>
        <v>1260.5</v>
      </c>
      <c r="V9" s="1">
        <f t="shared" si="3"/>
        <v>8601.2000000000007</v>
      </c>
    </row>
    <row r="10" spans="2:22">
      <c r="B10" t="s">
        <v>2</v>
      </c>
      <c r="C10" s="1">
        <v>675</v>
      </c>
      <c r="D10" s="1">
        <v>28948</v>
      </c>
      <c r="E10" s="1">
        <v>17469</v>
      </c>
      <c r="F10" s="1">
        <v>0</v>
      </c>
      <c r="G10" s="1">
        <v>55</v>
      </c>
      <c r="H10" s="1">
        <v>20</v>
      </c>
      <c r="K10" t="s">
        <v>2</v>
      </c>
      <c r="L10" s="1">
        <f t="shared" si="4"/>
        <v>28948</v>
      </c>
      <c r="M10" s="1">
        <f t="shared" si="0"/>
        <v>0</v>
      </c>
      <c r="N10" s="1">
        <f t="shared" si="1"/>
        <v>20</v>
      </c>
      <c r="O10" s="1">
        <f t="shared" si="2"/>
        <v>17469</v>
      </c>
      <c r="P10" s="1"/>
      <c r="Q10" s="1" t="e">
        <f t="shared" si="5"/>
        <v>#REF!</v>
      </c>
      <c r="R10" s="1" t="e">
        <f>(L10-'STOCK 2010'!#REF!)/4</f>
        <v>#REF!</v>
      </c>
      <c r="S10" s="1" t="e">
        <f>(M10-'STOCK 2010'!#REF!)/4</f>
        <v>#REF!</v>
      </c>
      <c r="T10" s="1" t="e">
        <f>(N10-'STOCK 2010'!#REF!)/4</f>
        <v>#REF!</v>
      </c>
      <c r="U10" s="1" t="e">
        <f>(O10-'STOCK 2010'!#REF!)/4</f>
        <v>#REF!</v>
      </c>
      <c r="V10" s="1" t="e">
        <f t="shared" si="3"/>
        <v>#REF!</v>
      </c>
    </row>
    <row r="11" spans="2:22">
      <c r="B11" t="s">
        <v>14</v>
      </c>
      <c r="C11" s="1">
        <v>361</v>
      </c>
      <c r="D11" s="1">
        <v>6533</v>
      </c>
      <c r="E11" s="1">
        <v>22750</v>
      </c>
      <c r="F11" s="1">
        <v>2685.6</v>
      </c>
      <c r="G11" s="1">
        <v>4450</v>
      </c>
      <c r="H11" s="1">
        <v>28457</v>
      </c>
      <c r="K11" t="s">
        <v>14</v>
      </c>
      <c r="L11" s="1">
        <f t="shared" si="4"/>
        <v>6533</v>
      </c>
      <c r="M11" s="1">
        <f t="shared" si="0"/>
        <v>2685.6</v>
      </c>
      <c r="N11" s="1">
        <f t="shared" si="1"/>
        <v>28457</v>
      </c>
      <c r="O11" s="1">
        <f t="shared" si="2"/>
        <v>22750</v>
      </c>
      <c r="P11" s="1"/>
      <c r="Q11" s="1" t="e">
        <f t="shared" si="5"/>
        <v>#REF!</v>
      </c>
      <c r="R11" s="1" t="e">
        <f>(L11-'STOCK 2010'!#REF!)/4</f>
        <v>#REF!</v>
      </c>
      <c r="S11" s="1" t="e">
        <f>(M11-'STOCK 2010'!#REF!)/4</f>
        <v>#REF!</v>
      </c>
      <c r="T11" s="1" t="e">
        <f>(N11-'STOCK 2010'!#REF!)/4</f>
        <v>#REF!</v>
      </c>
      <c r="U11" s="1" t="e">
        <f>(O11-'STOCK 2010'!#REF!)/4</f>
        <v>#REF!</v>
      </c>
      <c r="V11" s="1" t="e">
        <f t="shared" si="3"/>
        <v>#REF!</v>
      </c>
    </row>
    <row r="12" spans="2:22">
      <c r="B12" t="s">
        <v>13</v>
      </c>
      <c r="C12" s="1">
        <v>922</v>
      </c>
      <c r="D12" s="1">
        <v>23527.264988999999</v>
      </c>
      <c r="E12" s="1">
        <v>35860.7350114</v>
      </c>
      <c r="F12" s="1">
        <v>130.5</v>
      </c>
      <c r="G12" s="1">
        <v>361</v>
      </c>
      <c r="H12" s="1">
        <v>7155</v>
      </c>
      <c r="K12" t="s">
        <v>13</v>
      </c>
      <c r="L12" s="1">
        <f t="shared" si="4"/>
        <v>23527.264988999999</v>
      </c>
      <c r="M12" s="1">
        <f t="shared" si="0"/>
        <v>130.5</v>
      </c>
      <c r="N12" s="1">
        <f t="shared" si="1"/>
        <v>7155</v>
      </c>
      <c r="O12" s="1">
        <f t="shared" si="2"/>
        <v>35860.7350114</v>
      </c>
      <c r="P12" s="1"/>
      <c r="Q12" s="1">
        <f t="shared" si="5"/>
        <v>-8980.3087527499993</v>
      </c>
      <c r="R12" s="1">
        <f>(L12-'STOCK 2010'!L7)/4</f>
        <v>-9012.9337527499993</v>
      </c>
      <c r="S12" s="1">
        <f>(M12-'STOCK 2010'!M7)/4</f>
        <v>32.625</v>
      </c>
      <c r="T12" s="1">
        <f>(N12-'STOCK 2010'!N7)/4</f>
        <v>1417</v>
      </c>
      <c r="U12" s="1">
        <f>(O12-'STOCK 2010'!O7)/4</f>
        <v>-2468.06624715</v>
      </c>
      <c r="V12" s="1">
        <f t="shared" si="3"/>
        <v>-10031.374999899999</v>
      </c>
    </row>
    <row r="13" spans="2:22">
      <c r="B13" t="s">
        <v>5</v>
      </c>
      <c r="C13" s="1">
        <v>357</v>
      </c>
      <c r="D13" s="1">
        <v>4820</v>
      </c>
      <c r="E13" s="1">
        <v>8875</v>
      </c>
      <c r="F13" s="1">
        <v>81520</v>
      </c>
      <c r="G13" s="1"/>
      <c r="H13" s="1"/>
      <c r="K13" t="s">
        <v>5</v>
      </c>
      <c r="L13" s="1">
        <f t="shared" si="4"/>
        <v>4820</v>
      </c>
      <c r="M13" s="1">
        <f t="shared" si="0"/>
        <v>81520</v>
      </c>
      <c r="N13" s="1">
        <f t="shared" si="1"/>
        <v>0</v>
      </c>
      <c r="O13" s="1">
        <f t="shared" si="2"/>
        <v>8875</v>
      </c>
      <c r="P13" s="1"/>
      <c r="Q13" s="1" t="e">
        <f t="shared" si="5"/>
        <v>#REF!</v>
      </c>
      <c r="R13" s="1" t="e">
        <f>(L13-'STOCK 2010'!#REF!)/4</f>
        <v>#REF!</v>
      </c>
      <c r="S13" s="1" t="e">
        <f>(M13-'STOCK 2010'!#REF!)/4</f>
        <v>#REF!</v>
      </c>
      <c r="T13" s="1" t="e">
        <f>(N13-'STOCK 2010'!#REF!)/4</f>
        <v>#REF!</v>
      </c>
      <c r="U13" s="1" t="e">
        <f>(O13-'STOCK 2010'!#REF!)/4</f>
        <v>#REF!</v>
      </c>
      <c r="V13" s="1" t="e">
        <f t="shared" si="3"/>
        <v>#REF!</v>
      </c>
    </row>
    <row r="14" spans="2:22">
      <c r="B14" t="s">
        <v>15</v>
      </c>
      <c r="C14" s="1"/>
      <c r="D14" s="1">
        <v>202</v>
      </c>
      <c r="E14" s="1">
        <v>54</v>
      </c>
      <c r="F14" s="1">
        <v>85780.105000150012</v>
      </c>
      <c r="G14" s="1">
        <v>6468.6</v>
      </c>
      <c r="H14" s="1">
        <v>2772</v>
      </c>
      <c r="K14" t="s">
        <v>15</v>
      </c>
      <c r="L14" s="1">
        <f t="shared" si="4"/>
        <v>202</v>
      </c>
      <c r="M14" s="1">
        <f t="shared" si="0"/>
        <v>85780.105000150012</v>
      </c>
      <c r="N14" s="1">
        <f t="shared" si="1"/>
        <v>2772</v>
      </c>
      <c r="O14" s="1">
        <f t="shared" si="2"/>
        <v>54</v>
      </c>
      <c r="P14" s="1"/>
      <c r="Q14" s="1" t="e">
        <f t="shared" si="5"/>
        <v>#REF!</v>
      </c>
      <c r="R14" s="1" t="e">
        <f>(L14-'STOCK 2010'!#REF!)/4</f>
        <v>#REF!</v>
      </c>
      <c r="S14" s="1" t="e">
        <f>(M14-'STOCK 2010'!#REF!)/4</f>
        <v>#REF!</v>
      </c>
      <c r="T14" s="1" t="e">
        <f>(N14-'STOCK 2010'!#REF!)/4</f>
        <v>#REF!</v>
      </c>
      <c r="U14" s="1" t="e">
        <f>(O14-'STOCK 2010'!#REF!)/4</f>
        <v>#REF!</v>
      </c>
      <c r="V14" s="1" t="e">
        <f t="shared" si="3"/>
        <v>#REF!</v>
      </c>
    </row>
    <row r="15" spans="2:22">
      <c r="B15" t="s">
        <v>18</v>
      </c>
      <c r="C15" s="1">
        <v>13300</v>
      </c>
      <c r="D15" s="1">
        <v>84481</v>
      </c>
      <c r="E15" s="1">
        <v>24875</v>
      </c>
      <c r="F15" s="1"/>
      <c r="G15" s="1"/>
      <c r="H15" s="1">
        <v>230</v>
      </c>
      <c r="K15" t="s">
        <v>18</v>
      </c>
      <c r="L15" s="1">
        <f t="shared" si="4"/>
        <v>84481</v>
      </c>
      <c r="M15" s="1">
        <f t="shared" si="0"/>
        <v>0</v>
      </c>
      <c r="N15" s="1">
        <f t="shared" si="1"/>
        <v>230</v>
      </c>
      <c r="O15" s="1">
        <f t="shared" si="2"/>
        <v>24875</v>
      </c>
      <c r="P15" s="1"/>
      <c r="Q15" s="1">
        <f t="shared" si="5"/>
        <v>18689.25</v>
      </c>
      <c r="R15" s="1">
        <f>(L15-'STOCK 2010'!L8)/4</f>
        <v>18689.25</v>
      </c>
      <c r="S15" s="1">
        <f>(M15-'STOCK 2010'!M8)/4</f>
        <v>0</v>
      </c>
      <c r="T15" s="1">
        <f>(N15-'STOCK 2010'!N8)/4</f>
        <v>55</v>
      </c>
      <c r="U15" s="1">
        <f>(O15-'STOCK 2010'!O8)/4</f>
        <v>4032</v>
      </c>
      <c r="V15" s="1">
        <f t="shared" si="3"/>
        <v>22776.25</v>
      </c>
    </row>
    <row r="16" spans="2:22">
      <c r="B16" t="s">
        <v>4</v>
      </c>
      <c r="C16" s="1">
        <v>8934</v>
      </c>
      <c r="D16" s="1">
        <v>14122</v>
      </c>
      <c r="E16" s="1">
        <v>25814</v>
      </c>
      <c r="F16" s="1">
        <v>115755</v>
      </c>
      <c r="G16" s="1"/>
      <c r="H16" s="1">
        <v>15463</v>
      </c>
      <c r="K16" t="s">
        <v>4</v>
      </c>
      <c r="L16" s="1">
        <f t="shared" si="4"/>
        <v>14122</v>
      </c>
      <c r="M16" s="1">
        <f t="shared" si="0"/>
        <v>115755</v>
      </c>
      <c r="N16" s="1">
        <f t="shared" si="1"/>
        <v>15463</v>
      </c>
      <c r="O16" s="1">
        <f t="shared" si="2"/>
        <v>25814</v>
      </c>
      <c r="P16" s="1"/>
      <c r="Q16" s="1" t="e">
        <f t="shared" si="5"/>
        <v>#REF!</v>
      </c>
      <c r="R16" s="1" t="e">
        <f>(L16-'STOCK 2010'!#REF!)/4</f>
        <v>#REF!</v>
      </c>
      <c r="S16" s="1" t="e">
        <f>(M16-'STOCK 2010'!#REF!)/4</f>
        <v>#REF!</v>
      </c>
      <c r="T16" s="1" t="e">
        <f>(N16-'STOCK 2010'!#REF!)/4</f>
        <v>#REF!</v>
      </c>
      <c r="U16" s="1" t="e">
        <f>(O16-'STOCK 2010'!#REF!)/4</f>
        <v>#REF!</v>
      </c>
      <c r="V16" s="1" t="e">
        <f t="shared" si="3"/>
        <v>#REF!</v>
      </c>
    </row>
    <row r="17" spans="2:22">
      <c r="B17" t="s">
        <v>20</v>
      </c>
      <c r="C17" s="1">
        <v>549</v>
      </c>
      <c r="D17" s="1">
        <v>105523</v>
      </c>
      <c r="E17" s="1">
        <v>75879</v>
      </c>
      <c r="F17" s="1">
        <v>0</v>
      </c>
      <c r="G17" s="1"/>
      <c r="H17" s="1">
        <v>12446</v>
      </c>
      <c r="K17" t="s">
        <v>20</v>
      </c>
      <c r="L17" s="1">
        <f t="shared" si="4"/>
        <v>105523</v>
      </c>
      <c r="M17" s="1">
        <f t="shared" si="0"/>
        <v>0</v>
      </c>
      <c r="N17" s="1">
        <f t="shared" si="1"/>
        <v>12446</v>
      </c>
      <c r="O17" s="1">
        <f t="shared" si="2"/>
        <v>75879</v>
      </c>
      <c r="P17" s="1"/>
      <c r="Q17" s="1">
        <f t="shared" si="5"/>
        <v>-6657.4</v>
      </c>
      <c r="R17" s="1">
        <f>(L17-'STOCK 2010'!L9)/4</f>
        <v>-6314.5</v>
      </c>
      <c r="S17" s="1">
        <f>(M17-'STOCK 2010'!M9)/4</f>
        <v>-342.9</v>
      </c>
      <c r="T17" s="1">
        <f>(N17-'STOCK 2010'!N9)/4</f>
        <v>-22517.25</v>
      </c>
      <c r="U17" s="1">
        <f>(O17-'STOCK 2010'!O9)/4</f>
        <v>-35235.5</v>
      </c>
      <c r="V17" s="1">
        <f t="shared" si="3"/>
        <v>-64410.15</v>
      </c>
    </row>
    <row r="18" spans="2:22">
      <c r="B18" t="s">
        <v>0</v>
      </c>
      <c r="C18" s="1">
        <v>4938</v>
      </c>
      <c r="D18" s="1">
        <v>49974</v>
      </c>
      <c r="E18" s="1">
        <v>89852</v>
      </c>
      <c r="F18" s="1"/>
      <c r="G18" s="1"/>
      <c r="H18" s="1">
        <v>75277</v>
      </c>
      <c r="K18" t="s">
        <v>0</v>
      </c>
      <c r="L18" s="1">
        <f t="shared" si="4"/>
        <v>49974</v>
      </c>
      <c r="M18" s="1">
        <f t="shared" si="0"/>
        <v>0</v>
      </c>
      <c r="N18" s="1">
        <f t="shared" si="1"/>
        <v>75277</v>
      </c>
      <c r="O18" s="1">
        <f t="shared" si="2"/>
        <v>89852</v>
      </c>
      <c r="P18" s="1"/>
      <c r="Q18" s="1" t="e">
        <f t="shared" si="5"/>
        <v>#REF!</v>
      </c>
      <c r="R18" s="1" t="e">
        <f>(L18-'STOCK 2010'!#REF!)/4</f>
        <v>#REF!</v>
      </c>
      <c r="S18" s="1" t="e">
        <f>(M18-'STOCK 2010'!#REF!)/4</f>
        <v>#REF!</v>
      </c>
      <c r="T18" s="1" t="e">
        <f>(N18-'STOCK 2010'!#REF!)/4</f>
        <v>#REF!</v>
      </c>
      <c r="U18" s="1" t="e">
        <f>(O18-'STOCK 2010'!#REF!)/4</f>
        <v>#REF!</v>
      </c>
      <c r="V18" s="1" t="e">
        <f t="shared" si="3"/>
        <v>#REF!</v>
      </c>
    </row>
    <row r="19" spans="2:22">
      <c r="B19" t="s">
        <v>6</v>
      </c>
      <c r="C19" s="1"/>
      <c r="D19" s="1">
        <v>2090</v>
      </c>
      <c r="E19" s="1">
        <v>1144</v>
      </c>
      <c r="F19" s="1">
        <v>278896.065</v>
      </c>
      <c r="G19" s="1">
        <v>18722</v>
      </c>
      <c r="H19" s="1">
        <v>2187</v>
      </c>
      <c r="K19" t="s">
        <v>6</v>
      </c>
      <c r="L19" s="1">
        <f t="shared" si="4"/>
        <v>2090</v>
      </c>
      <c r="M19" s="1">
        <f t="shared" si="0"/>
        <v>278896.065</v>
      </c>
      <c r="N19" s="1">
        <f t="shared" si="1"/>
        <v>2187</v>
      </c>
      <c r="O19" s="1">
        <f t="shared" si="2"/>
        <v>1144</v>
      </c>
      <c r="P19" s="1"/>
      <c r="Q19" s="1">
        <f t="shared" si="5"/>
        <v>58649.266250000001</v>
      </c>
      <c r="R19" s="1">
        <f>(L19-'STOCK 2010'!L10)/4</f>
        <v>-534</v>
      </c>
      <c r="S19" s="1">
        <f>(M19-'STOCK 2010'!M10)/4</f>
        <v>59183.266250000001</v>
      </c>
      <c r="T19" s="1">
        <f>(N19-'STOCK 2010'!N10)/4</f>
        <v>-1098.25</v>
      </c>
      <c r="U19" s="1">
        <f>(O19-'STOCK 2010'!O10)/4</f>
        <v>-3096</v>
      </c>
      <c r="V19" s="1">
        <f t="shared" si="3"/>
        <v>54455.016250000001</v>
      </c>
    </row>
    <row r="20" spans="2:22">
      <c r="B20" t="s">
        <v>7</v>
      </c>
      <c r="C20" s="1">
        <v>20308</v>
      </c>
      <c r="D20" s="1">
        <v>11055</v>
      </c>
      <c r="E20" s="1">
        <v>85294</v>
      </c>
      <c r="F20" s="1">
        <v>496910</v>
      </c>
      <c r="G20" s="1"/>
      <c r="H20" s="1"/>
      <c r="K20" t="s">
        <v>7</v>
      </c>
      <c r="L20" s="1">
        <f t="shared" si="4"/>
        <v>11055</v>
      </c>
      <c r="M20" s="1">
        <f t="shared" si="0"/>
        <v>496910</v>
      </c>
      <c r="N20" s="1">
        <f t="shared" si="1"/>
        <v>0</v>
      </c>
      <c r="O20" s="1">
        <f t="shared" si="2"/>
        <v>85294</v>
      </c>
      <c r="P20" s="1"/>
      <c r="Q20" s="1" t="e">
        <f t="shared" si="5"/>
        <v>#REF!</v>
      </c>
      <c r="R20" s="1" t="e">
        <f>(L20-'STOCK 2010'!#REF!)/4</f>
        <v>#REF!</v>
      </c>
      <c r="S20" s="1" t="e">
        <f>(M20-'STOCK 2010'!#REF!)/4</f>
        <v>#REF!</v>
      </c>
      <c r="T20" s="1" t="e">
        <f>(N20-'STOCK 2010'!#REF!)/4</f>
        <v>#REF!</v>
      </c>
      <c r="U20" s="1" t="e">
        <f>(O20-'STOCK 2010'!#REF!)/4</f>
        <v>#REF!</v>
      </c>
      <c r="V20" s="1" t="e">
        <f t="shared" si="3"/>
        <v>#REF!</v>
      </c>
    </row>
    <row r="21" spans="2:22">
      <c r="B21" t="s">
        <v>3</v>
      </c>
      <c r="C21" s="1"/>
      <c r="D21" s="1">
        <v>277894</v>
      </c>
      <c r="E21" s="1">
        <v>296129</v>
      </c>
      <c r="F21" s="1">
        <v>1371.6</v>
      </c>
      <c r="G21" s="1">
        <v>3313</v>
      </c>
      <c r="H21" s="1">
        <v>144174</v>
      </c>
      <c r="K21" t="s">
        <v>3</v>
      </c>
      <c r="L21" s="1">
        <f t="shared" si="4"/>
        <v>277894</v>
      </c>
      <c r="M21" s="1">
        <f t="shared" si="0"/>
        <v>1371.6</v>
      </c>
      <c r="N21" s="1">
        <f t="shared" si="1"/>
        <v>144174</v>
      </c>
      <c r="O21" s="1">
        <f t="shared" si="2"/>
        <v>296129</v>
      </c>
      <c r="P21" s="1"/>
      <c r="Q21" s="1">
        <f t="shared" si="5"/>
        <v>60856.4</v>
      </c>
      <c r="R21" s="1">
        <f>(L21-'STOCK 2010'!L11)/4</f>
        <v>69093.5</v>
      </c>
      <c r="S21" s="1">
        <f>(M21-'STOCK 2010'!M11)/4</f>
        <v>-8237.1</v>
      </c>
      <c r="T21" s="1">
        <f>(N21-'STOCK 2010'!N11)/4</f>
        <v>36043.5</v>
      </c>
      <c r="U21" s="1">
        <f>(O21-'STOCK 2010'!O11)/4</f>
        <v>73098.5</v>
      </c>
      <c r="V21" s="1">
        <f t="shared" si="3"/>
        <v>169998.4</v>
      </c>
    </row>
    <row r="22" spans="2:22">
      <c r="B22" t="s">
        <v>19</v>
      </c>
      <c r="C22" s="1">
        <v>9496</v>
      </c>
      <c r="D22" s="1">
        <v>32157</v>
      </c>
      <c r="E22" s="1">
        <v>38104</v>
      </c>
      <c r="F22" s="1">
        <v>749025.1</v>
      </c>
      <c r="G22" s="1"/>
      <c r="H22" s="1"/>
      <c r="K22" t="s">
        <v>19</v>
      </c>
      <c r="L22" s="1">
        <f t="shared" si="4"/>
        <v>32157</v>
      </c>
      <c r="M22" s="1">
        <f t="shared" si="0"/>
        <v>749025.1</v>
      </c>
      <c r="N22" s="1">
        <f t="shared" si="1"/>
        <v>0</v>
      </c>
      <c r="O22" s="1">
        <f t="shared" si="2"/>
        <v>38104</v>
      </c>
      <c r="P22" s="1"/>
      <c r="Q22" s="1" t="e">
        <f t="shared" si="5"/>
        <v>#REF!</v>
      </c>
      <c r="R22" s="1" t="e">
        <f>(L22-'STOCK 2010'!#REF!)/4</f>
        <v>#REF!</v>
      </c>
      <c r="S22" s="1" t="e">
        <f>(M22-'STOCK 2010'!#REF!)/4</f>
        <v>#REF!</v>
      </c>
      <c r="T22" s="1" t="e">
        <f>(N22-'STOCK 2010'!#REF!)/4</f>
        <v>#REF!</v>
      </c>
      <c r="U22" s="1" t="e">
        <f>(O22-'STOCK 2010'!#REF!)/4</f>
        <v>#REF!</v>
      </c>
      <c r="V22" s="1" t="e">
        <f t="shared" si="3"/>
        <v>#REF!</v>
      </c>
    </row>
    <row r="23" spans="2:22">
      <c r="B23" t="s">
        <v>11</v>
      </c>
      <c r="C23" s="1"/>
      <c r="D23" s="1">
        <v>2889</v>
      </c>
      <c r="E23" s="1">
        <v>2759</v>
      </c>
      <c r="F23" s="1">
        <v>1103936.47</v>
      </c>
      <c r="G23" s="1">
        <v>122677</v>
      </c>
      <c r="H23" s="1">
        <v>1551</v>
      </c>
      <c r="K23" t="s">
        <v>11</v>
      </c>
      <c r="L23" s="1">
        <f t="shared" si="4"/>
        <v>2889</v>
      </c>
      <c r="M23" s="1">
        <f t="shared" si="0"/>
        <v>1103936.47</v>
      </c>
      <c r="N23" s="1">
        <f t="shared" si="1"/>
        <v>1551</v>
      </c>
      <c r="O23" s="1">
        <f t="shared" si="2"/>
        <v>2759</v>
      </c>
      <c r="P23" s="1"/>
      <c r="Q23" s="1" t="e">
        <f t="shared" si="5"/>
        <v>#REF!</v>
      </c>
      <c r="R23" s="1" t="e">
        <f>(L23-'STOCK 2010'!#REF!)/4</f>
        <v>#REF!</v>
      </c>
      <c r="S23" s="1" t="e">
        <f>(M23-'STOCK 2010'!#REF!)/4</f>
        <v>#REF!</v>
      </c>
      <c r="T23" s="1" t="e">
        <f>(N23-'STOCK 2010'!#REF!)/4</f>
        <v>#REF!</v>
      </c>
      <c r="U23" s="1" t="e">
        <f>(O23-'STOCK 2010'!#REF!)/4</f>
        <v>#REF!</v>
      </c>
      <c r="V23" s="1" t="e">
        <f t="shared" si="3"/>
        <v>#REF!</v>
      </c>
    </row>
    <row r="24" spans="2:22">
      <c r="B24" t="s">
        <v>8</v>
      </c>
      <c r="C24" s="1"/>
      <c r="D24" s="1">
        <v>507040</v>
      </c>
      <c r="E24" s="1">
        <v>103409</v>
      </c>
      <c r="F24" s="1">
        <v>405640.01</v>
      </c>
      <c r="G24" s="1">
        <v>128929</v>
      </c>
      <c r="H24" s="1">
        <v>209089</v>
      </c>
      <c r="K24" t="s">
        <v>8</v>
      </c>
      <c r="L24" s="1">
        <f t="shared" si="4"/>
        <v>507040</v>
      </c>
      <c r="M24" s="1">
        <f t="shared" si="0"/>
        <v>405640.01</v>
      </c>
      <c r="N24" s="1">
        <f t="shared" si="1"/>
        <v>209089</v>
      </c>
      <c r="O24" s="1">
        <f t="shared" si="2"/>
        <v>103409</v>
      </c>
      <c r="P24" s="1"/>
      <c r="Q24" s="1">
        <f t="shared" si="5"/>
        <v>211362.51500000001</v>
      </c>
      <c r="R24" s="1">
        <f>(L24-'STOCK 2010'!L12)/4</f>
        <v>126760</v>
      </c>
      <c r="S24" s="1">
        <f>(M24-'STOCK 2010'!M12)/4</f>
        <v>84602.514999999999</v>
      </c>
      <c r="T24" s="1">
        <f>(N24-'STOCK 2010'!N12)/4</f>
        <v>52272.25</v>
      </c>
      <c r="U24" s="1">
        <f>(O24-'STOCK 2010'!O12)/4</f>
        <v>25852.25</v>
      </c>
      <c r="V24" s="1">
        <f t="shared" si="3"/>
        <v>289487.01500000001</v>
      </c>
    </row>
    <row r="25" spans="2:22">
      <c r="B25" t="s">
        <v>16</v>
      </c>
      <c r="C25" s="1">
        <v>214136</v>
      </c>
      <c r="D25" s="1">
        <v>124437</v>
      </c>
      <c r="E25" s="1">
        <v>474079</v>
      </c>
      <c r="F25" s="1">
        <v>619234</v>
      </c>
      <c r="G25" s="1"/>
      <c r="H25" s="1"/>
      <c r="K25" t="s">
        <v>16</v>
      </c>
      <c r="L25" s="1">
        <f t="shared" si="4"/>
        <v>124437</v>
      </c>
      <c r="M25" s="1">
        <f t="shared" si="0"/>
        <v>619234</v>
      </c>
      <c r="N25" s="1">
        <f t="shared" si="1"/>
        <v>0</v>
      </c>
      <c r="O25" s="1">
        <f t="shared" si="2"/>
        <v>474079</v>
      </c>
      <c r="P25" s="1"/>
      <c r="Q25" s="1" t="e">
        <f t="shared" si="5"/>
        <v>#REF!</v>
      </c>
      <c r="R25" s="1" t="e">
        <f>(L25-'STOCK 2010'!#REF!)/4</f>
        <v>#REF!</v>
      </c>
      <c r="S25" s="1" t="e">
        <f>(M25-'STOCK 2010'!#REF!)/4</f>
        <v>#REF!</v>
      </c>
      <c r="T25" s="1" t="e">
        <f>(N25-'STOCK 2010'!#REF!)/4</f>
        <v>#REF!</v>
      </c>
      <c r="U25" s="1" t="e">
        <f>(O25-'STOCK 2010'!#REF!)/4</f>
        <v>#REF!</v>
      </c>
      <c r="V25" s="1" t="e">
        <f t="shared" si="3"/>
        <v>#REF!</v>
      </c>
    </row>
  </sheetData>
  <conditionalFormatting sqref="V5:V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VDA_table</vt:lpstr>
      <vt:lpstr>Data calculations</vt:lpstr>
      <vt:lpstr>FillTable</vt:lpstr>
      <vt:lpstr>Rdw_Stock</vt:lpstr>
      <vt:lpstr>STOCK 2010</vt:lpstr>
      <vt:lpstr>STOCK 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NIJS Wouter (JRC-PETTEN)</dc:creator>
  <cp:lastModifiedBy>ese-veda01</cp:lastModifiedBy>
  <dcterms:created xsi:type="dcterms:W3CDTF">2017-11-06T11:03:08Z</dcterms:created>
  <dcterms:modified xsi:type="dcterms:W3CDTF">2019-11-10T20:37:35Z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431948006153106</vt:r8>
  </property>
</Properties>
</file>